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embeddings/oleObject3.bin" ContentType="application/vnd.openxmlformats-officedocument.oleObject"/>
  <Override PartName="/xl/embeddings/oleObject2.bin" ContentType="application/vnd.openxmlformats-officedocument.oleObject"/>
  <Override PartName="/xl/embeddings/oleObject1.bin" ContentType="application/vnd.openxmlformats-officedocument.oleObject"/>
  <Override PartName="/xl/drawings/drawing1.xml" ContentType="application/vnd.openxmlformats-officedocument.drawing+xml"/>
  <Override PartName="/xl/worksheets/sheet1.xml" ContentType="application/vnd.openxmlformats-officedocument.spreadsheetml.worksheet+xml"/>
  <Override PartName="/xl/styles.xml" ContentType="application/vnd.openxmlformats-officedocument.spreadsheetml.styles+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5.xml" ContentType="application/vnd.openxmlformats-officedocument.spreadsheetml.worksheet+xml"/>
  <Override PartName="/xl/sharedStrings.xml" ContentType="application/vnd.openxmlformats-officedocument.spreadsheetml.sharedStrings+xml"/>
  <Override PartName="/xl/worksheets/sheet6.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prodmeteorfs.gf.theglobalfund.org\UserDesktops\MMyrtilPamphile\Desktop\GF\Djibouti\2018-2020\preparation GAC\"/>
    </mc:Choice>
  </mc:AlternateContent>
  <bookViews>
    <workbookView xWindow="0" yWindow="0" windowWidth="15360" windowHeight="7155" tabRatio="803" firstSheet="2" activeTab="4"/>
  </bookViews>
  <sheets>
    <sheet name="Overview - Section A" sheetId="1" r:id="rId1"/>
    <sheet name="Reference Records" sheetId="16" state="veryHidden" r:id="rId2"/>
    <sheet name="Impact Indicators - Section B" sheetId="12" r:id="rId3"/>
    <sheet name="Outcome Indicators - Section C" sheetId="10" r:id="rId4"/>
    <sheet name="Coverage Indicators - Section D" sheetId="5" r:id="rId5"/>
    <sheet name=" Disaggregation - Section E" sheetId="9" r:id="rId6"/>
    <sheet name="Disaggregation Data" sheetId="22" state="veryHidden" r:id="rId7"/>
    <sheet name="WPTM - Section F" sheetId="6" r:id="rId8"/>
    <sheet name="Print View" sheetId="21" r:id="rId9"/>
    <sheet name="Reference records(soft deleted)" sheetId="24" state="veryHidden" r:id="rId10"/>
    <sheet name="Disaggregation Records" sheetId="20" state="veryHidden" r:id="rId11"/>
    <sheet name="Picklist Mapping" sheetId="23" state="veryHidden" r:id="rId12"/>
    <sheet name="Account Role" sheetId="19" state="veryHidden" r:id="rId13"/>
    <sheet name="apttusmetadata" sheetId="13" state="veryHidden" r:id="rId14"/>
  </sheets>
  <definedNames>
    <definedName name="_00007c01_2979_435a_943c_b31d5f171b5b">'Outcome Indicators - Section C'!$O$30</definedName>
    <definedName name="_01367400_ef9e_4181_ac47_b2ed1a455cc2">'Reference records(soft deleted)'!$D$235</definedName>
    <definedName name="_014af77a_8bcb_4d0c_beeb_a3d72f1332b5">'Disaggregation Records'!$G$95</definedName>
    <definedName name="_01683343_9047_49ae_815d_e16da5308b47">'WPTM - Section F'!#REF!</definedName>
    <definedName name="_01cccfef_5573_4d36_b9d3_e32bd9199c70">'Overview - Section A'!$AO$17:$AO$19</definedName>
    <definedName name="_0215c642_4079_4a66_b33f_02948e5b161c">'Overview - Section A'!$A$50</definedName>
    <definedName name="_0278b5de_0da4_4498_a134_99a2744a9fab">'Overview - Section A'!$X$132</definedName>
    <definedName name="_033fcd6d_adce_4700_8852_ca583a6bef6b">'Disaggregation Records'!$G$59</definedName>
    <definedName name="_03460dc1_5ceb_4c82_9cde_8ce9e4a019b7">' Disaggregation - Section E'!$J$326</definedName>
    <definedName name="_06a30c86_360f_426e_8e45_34c8bc342561" comment="Display Map">'Overview - Section A'!$A$25:$I$27</definedName>
    <definedName name="_0883281e_e21d_43ef_9187_230346f845f9">'Overview - Section A'!$C$19</definedName>
    <definedName name="_0aee399a_9776_4eaa_972f_b8dcf296ae2a">'WPTM - Section F'!$Z$8</definedName>
    <definedName name="_0beac2ba_bbbb_431d_8bce_14dbf66bdf78">'Overview - Section A'!$E$50</definedName>
    <definedName name="_0c4ccd3c_f7d7_4e9d_9482_1c0c40aa9b88">'Coverage Indicators - Section D'!$AL$10</definedName>
    <definedName name="_0c768466_fe8f_4b21_9004_5e0f2a3cd930">'Disaggregation Data'!$P$159</definedName>
    <definedName name="_0c774a1c_7efb_4321_a634_6fa015b1adb5">'Disaggregation Data'!$Q$315</definedName>
    <definedName name="_0cdb72c3_6724_4a77_bc28_1011a00b051b">'Disaggregation Data'!$K$315</definedName>
    <definedName name="_0d05643b_4cb7_4837_bcd9_f884243e61fc">'WPTM - Section F'!$N$93</definedName>
    <definedName name="_0d49e5e0_de02_447f_864b_65e040c1adc9">'Reference records(soft deleted)'!$D$6</definedName>
    <definedName name="_0dc96169_1e4e_4b6f_8f38_6c1e88134dc4">'Overview - Section A'!$L$31</definedName>
    <definedName name="_0fdd94bf_72a7_4d6c_9b9e_1bd4732717bd">' Disaggregation - Section E'!$J$167</definedName>
    <definedName name="_10653d8b_f9c7_483c_8121_cb87b830a0e0">'Impact Indicators - Section B'!$D$9</definedName>
    <definedName name="_1246254b_5e90_409e_9cc8_822b2d6744f4">'Outcome Indicators - Section C'!$AG$10</definedName>
    <definedName name="_1250b2bc_334d_4908_a7ab_a61ca175ec52">'Coverage Indicators - Section D'!$AP$10</definedName>
    <definedName name="_133a33a4_ef56_4597_81f3_93ace16e6e1a">' Disaggregation - Section E'!$O$8</definedName>
    <definedName name="_1345e61d_a8fe_4213_85d7_1db0d6d6f5c1">'Coverage Indicators - Section D'!$M$45</definedName>
    <definedName name="_1394d6ab_8539_4e64_bb74_c2678e11372d">'Impact Indicators - Section B'!$O$29</definedName>
    <definedName name="_13f5bbc3_a06d_4a3e_b75e_ac6929e1cb91">'Reference Records'!$A$342:$A$343</definedName>
    <definedName name="_146cf40c_55d8_4bda_84bf_73b101e12ff2">'Impact Indicators - Section B'!$F$9</definedName>
    <definedName name="_15d23191_61cc_42d1_9dac_fbdc3cccac55">'Outcome Indicators - Section C'!$X$10</definedName>
    <definedName name="_15e11eef_3068_4f4a_909c_00c848c150e2">'Disaggregation Records'!$B$59</definedName>
    <definedName name="_164e6d09_185f_4eb7_8d48_b40f818dce2a" comment="Display Map">'Reference Records'!$A$59:$G$127</definedName>
    <definedName name="_16ab10e1_95cf_415a_b5bd_c9e6b7ec4bdd">'Outcome Indicators - Section C'!$C$10</definedName>
    <definedName name="_17957cfb_392b_4224_bff8_6733ea96104e">'Disaggregation Data'!$H$159</definedName>
    <definedName name="_17f5512d_ec99_4a26_87b1_844196d76728">'Coverage Indicators - Section D'!$G$10</definedName>
    <definedName name="_1955075b_5332_4022_9e1d_d8310266160b">'Reference Records'!$B$356</definedName>
    <definedName name="_1994383f_9572_4042_b119_2bbc032af4bf">'Disaggregation Data'!$O$159</definedName>
    <definedName name="_1aa1a76c_dd86_4169_9713_d4769c038cf4">'Overview - Section A'!$AN$5</definedName>
    <definedName name="_1afa72c9_dc27_4c9f_b1ac_7f8bc7410cff">'WPTM - Section F'!$T$8</definedName>
    <definedName name="_1b8aaee3_08fa_47b6_9b44_c592025d5948">'Reference Records'!$D$169</definedName>
    <definedName name="_1bcbb583_e5a9_4a6b_8584_0d82f680244f">'Outcome Indicators - Section C'!$F$30</definedName>
    <definedName name="_1c33fbf8_edba_40f4_9a5f_aed37076391f">'Outcome Indicators - Section C'!$AD$10</definedName>
    <definedName name="_1c760e84_7860_4647_97d8_05a0ab084c30">' Disaggregation - Section E'!$O$167</definedName>
    <definedName name="_1cfaffa5_a1e7_40ad_a8cc_cbc751be15bf">'WPTM - Section F'!$H$93</definedName>
    <definedName name="_1e4eb8fc_811c_44fb_af4b_e630611aebf1">'Impact Indicators - Section B'!#REF!</definedName>
    <definedName name="_1e572a0d_6949_4ace_a404_06dbcac29888">'Impact Indicators - Section B'!$AH$9</definedName>
    <definedName name="_20ae8d3e_2e6d_4166_845e_233754971b78">'Reference records(soft deleted)'!$D$44</definedName>
    <definedName name="_21546636_20c6_4878_ba5b_6cb3d96028d3">'Coverage Indicators - Section D'!$J$45</definedName>
    <definedName name="_21e79bef_aeed_4e3b_a2f8_653b27dca3bb">'WPTM - Section F'!$A$8</definedName>
    <definedName name="_22d5ff4c_6447_4efd_b03c_f868e38a0b86">'Reference Records'!$A$697</definedName>
    <definedName name="_232a9c61_ddf7_4d21_ab4f_e708d061242d">'Impact Indicators - Section B'!$H$29</definedName>
    <definedName name="_23551461_25f2_42b8_b7e4_89bd33884a81">'Outcome Indicators - Section C'!$K$30</definedName>
    <definedName name="_23c679e9_b192_40b1_95ad_e2f1dac7a992">'Disaggregation Data'!$M$3</definedName>
    <definedName name="_23debc6e_f89a_4d49_93e8_506d71c4cbb7" comment="Display Map">'Overview - Section A'!$A$131:$AG$223</definedName>
    <definedName name="_2422a46e_b076_4ed3_ac39_13cd913daf0b">'Impact Indicators - Section B'!$Z$9</definedName>
    <definedName name="_242d575a_eb16_4795_affc_a818f9b0adad" comment="Display Map">'Disaggregation Data'!$D$2:$Q$153</definedName>
    <definedName name="_247a5a92_188b_4fa6_9738_0b2cdd989342" comment="Display Map">'Reference records(soft deleted)'!$B$131:$H$228</definedName>
    <definedName name="_2483cccb_9f1d_4be3_b239_5309c0995641">' Disaggregation - Section E'!$Q$167</definedName>
    <definedName name="_24a1218b_8da6_427f_a25f_08e741170602">'Outcome Indicators - Section C'!$F$10</definedName>
    <definedName name="_24ce621f_5feb_4421_aa7b_30c973952869">'Overview - Section A'!$Q$31</definedName>
    <definedName name="_25903c5a_79da_48aa_a73a_0efa3fa709b3">'Overview - Section A'!$E$7</definedName>
    <definedName name="_25c4f9c3_a465_4509_8e2f_b4c3afc12d62">'Disaggregation Data'!$M$159</definedName>
    <definedName name="_262ef686_1dea_4059_ba6d_c1e300c6c435">'Coverage Indicators - Section D'!$AO$10</definedName>
    <definedName name="_26874af8_f15f_4555_b6ba_d39eb5bc132c">'Coverage Indicators - Section D'!$L$45</definedName>
    <definedName name="_27ac2a1e_d077_4df3_924a_c13fa7c47b76">'Coverage Indicators - Section D'!$AM$10</definedName>
    <definedName name="_295f3441_adc3_4dc5_8a9e_67266d697395">'Overview - Section A'!$N$31</definedName>
    <definedName name="_29998246_c49d_4a02_a3ff_a8ff4f07132b">'Outcome Indicators - Section C'!$N$30</definedName>
    <definedName name="_29de1210_4fea_46a8_ac63_eb3a3734b209">'Account Role'!$D$21</definedName>
    <definedName name="_2d8e48b5_25c6_4b04_8f1a_564a145ea078">'WPTM - Section F'!$R$8</definedName>
    <definedName name="_2e4bbd74_8ddb_4b98_a759_b7bb03582544">'Coverage Indicators - Section D'!$AT$10</definedName>
    <definedName name="_2e71836a_5af1_416c_932b_00631550138c">'Impact Indicators - Section B'!$AF$9</definedName>
    <definedName name="_2ef5dfde_8ec5_4b0f_b79e_1e3da16c9079">'Impact Indicators - Section B'!$X$9</definedName>
    <definedName name="_2ef9050b_c1ab_4df7_8595_656f220820e7">'Disaggregation Records'!$B$95</definedName>
    <definedName name="_2f779270_bafb_4509_b7c1_f9f5a5f6b50c">'Outcome Indicators - Section C'!$Y$10</definedName>
    <definedName name="_2f925802_ee4b_4280_9422_3a4a9db137c8">' Disaggregation - Section E'!$P$8</definedName>
    <definedName name="_304a4b38_aadb_465f_bec4_ede79462324a" comment="Display Map">'Account Role'!$A$20:$D$828</definedName>
    <definedName name="_30572134_8290_4750_a680_dd1dbf9fbe17" comment="Display Map">'Disaggregation Data'!$D$158:$Q$309</definedName>
    <definedName name="_309cb4e6_0866_4b59_9ad8_dce9deb459a4">'Coverage Indicators - Section D'!$AC$10</definedName>
    <definedName name="_30bf1a46_c9f4_4bc4_a488_fcb146f7c5d6">'Coverage Indicators - Section D'!$E$45</definedName>
    <definedName name="_3105ccf5_9cc6_4704_bb83_1b42895f7a2a">'WPTM - Section F'!$P$8</definedName>
    <definedName name="_31306633_9f79_4bea_ab54_3276e33671ea">'Impact Indicators - Section B'!$AD$9</definedName>
    <definedName name="_319841cb_9653_453c_bbe8_0dbeddb83526">'Coverage Indicators - Section D'!$AV$10</definedName>
    <definedName name="_319e4e82_c315_47b2_9413_95670d6e61c3">'Reference records(soft deleted)'!$G$84</definedName>
    <definedName name="_31abdfc0_7b3f_4421_9bb3_3010b64c33c6">'Reference Records'!$B$697</definedName>
    <definedName name="_32cc9015_aa43_492e_931d_d4dc3bcbbefd">'Impact Indicators - Section B'!$N$29</definedName>
    <definedName name="_33898a8c_e55b_4fb6_a523_fc8d172930cd" comment="Display Map">'Reference Records'!$B$3:$G$28</definedName>
    <definedName name="_339d96ff_1502_408b_8b62_a0d2a6d2aa31">'WPTM - Section F'!$J$93</definedName>
    <definedName name="_33f94c69_7ad0_42e4_ae97_cd43ab2f6fb1">'Disaggregation Data'!$D$315</definedName>
    <definedName name="_346ee33b_5c29_4f26_8fdd_263472711ff5">'Overview - Section A'!$AG$132</definedName>
    <definedName name="_359b0f72_ed0e_44ca_a640_07ddf6593469">'Coverage Indicators - Section D'!$AH$10</definedName>
    <definedName name="_35d1b49a_9719_423f_baf2_fde871e1bd58">'Overview - Section A'!$O$31</definedName>
    <definedName name="_36760ff8_71ac_4804_83a7_bece45c85ebb">'WPTM - Section F'!$V$8</definedName>
    <definedName name="_3679d719_018c_46c1_a6c9_f5cb6af28e82">'Impact Indicators - Section B'!$A$9</definedName>
    <definedName name="_36c48884_8351_429d_866b_c7cb8ec9bdfb">'Overview - Section A'!$P$31</definedName>
    <definedName name="_3753db18_a6c5_4659_9a7b_6f3e612294c8">'Impact Indicators - Section B'!$Y$9</definedName>
    <definedName name="_388e9f7b_b253_414f_b074_2b51db867bec">'Overview - Section A'!$K$31</definedName>
    <definedName name="_392813d9_1ed5_446f_a952_c1eb0907e701">'Overview - Section A'!$AN$10</definedName>
    <definedName name="_3a54c0cb_5d61_44ab_9f5f_59c0b83c7017" comment="Save Map">'Account Role'!$B$830:$D$830</definedName>
    <definedName name="_3a87c5f7_0769_4a3a_a3e3_82a4b0341068">'Reference Records'!$C$348</definedName>
    <definedName name="_3bcdfaf5_b271_49d0_bd36_4a3396322792">' Disaggregation - Section E'!$F$8</definedName>
    <definedName name="_3c2344d6_25d2_47b1_b174_e16f09cd5031">'Outcome Indicators - Section C'!$W$10</definedName>
    <definedName name="_3c45532e_4503_44c3_aed1_88e3c7145bca">'Reference Records'!$E$131</definedName>
    <definedName name="_3c670222_be49_48d4_a6da_55d70e83d153" comment="Display Map">'Reference Records'!$A$355:$C$693</definedName>
    <definedName name="_3d3c76b6_9fcf_4cb5_b2a3_ba632337362e">'Overview - Section A'!$Y$132</definedName>
    <definedName name="_3e588f48_5b47_4e13_ab21_55c135645d97">'Reference Records'!$C$356</definedName>
    <definedName name="_3f450a54_eabe_42be_b6a5_18c086a5d786">'Overview - Section A'!$AA$132</definedName>
    <definedName name="_3fd30741_73e2_456a_bde5_e2500a98fec9">' Disaggregation - Section E'!$AC$326</definedName>
    <definedName name="_41035b85_dee5_4987_975b_e8a43c433c05">'Impact Indicators - Section B'!$AA$9</definedName>
    <definedName name="_41767207_265c_4167_ac65_a8fe55edeb17" comment="Display Map">'Reference records(soft deleted)'!$B$5:$H$38</definedName>
    <definedName name="_41e51ddb_6a25_46dc_8af3_4ccc6f48952e">'Impact Indicators - Section B'!$AG$9</definedName>
    <definedName name="_4266c6da_54ca_4a1a_a567_1b51c0445aba">'Overview - Section A'!$C$9</definedName>
    <definedName name="_4328025e_31a9_4656_9da6_43a7b71a143c">'Outcome Indicators - Section C'!$H$30</definedName>
    <definedName name="_450f1a8a_7aa9_485e_a1d2_42f5fc741efc">'Reference records(soft deleted)'!$B$84</definedName>
    <definedName name="_45f488a1_3258_4e32_b1ae_7890c4b57499">'Overview - Section A'!$A$19</definedName>
    <definedName name="_4669ab5f_f3bf_478b_89d3_7d3605c19de3">'WPTM - Section F'!$Y$8</definedName>
    <definedName name="_46b006c0_8d5a_43fb_803c_8de795b9bb31">'Coverage Indicators - Section D'!$H$10</definedName>
    <definedName name="_46e3f83a_7da1_42fd_9414_bee531c9d419">'Coverage Indicators - Section D'!$V$10</definedName>
    <definedName name="_476c9d7a_b681_43ce_bd81_cb5c5f864db7">'Outcome Indicators - Section C'!$C$30</definedName>
    <definedName name="_47deab8b_5576_4154_a23c_955e1b8ae87d" comment="Display Map">'Outcome Indicators - Section C'!$A$9:$AH$25</definedName>
    <definedName name="_48c10acb_0239_43bd_b1e5_78cda5a58d6a">'Impact Indicators - Section B'!$W$9</definedName>
    <definedName name="_49c180e4_6756_4b15_9899_7d02a2376717">'WPTM - Section F'!$X$8</definedName>
    <definedName name="_4a722a42_3427_4c97_a2ae_75ed784657ce">'Outcome Indicators - Section C'!$AH$10</definedName>
    <definedName name="_4aad1a51_3f1c_416c_b69e_77f5f7e3d827">'Overview - Section A'!$F$50</definedName>
    <definedName name="_4b36df75_ea3b_4116_b8ac_4a66abe762ad" comment="Display Map">'Disaggregation Records'!$A$58:$G$91</definedName>
    <definedName name="_4b7bb144_c4f2_43ec_aa53_4cd0ce38b239">'WPTM - Section F'!$I$93</definedName>
    <definedName name="_4b8d00e4_3b44_4af0_94c2_6912b8089f7c">'Reference Records'!#REF!</definedName>
    <definedName name="_4c1ee9f0_1d73_4ecb_9583_fc4a01748218">' Disaggregation - Section E'!$P$167</definedName>
    <definedName name="_4cc22988_4307_4a30_889f_ad684342da5b">'WPTM - Section F'!$E$93</definedName>
    <definedName name="_4db5cf38_f801_4806_bf2c_599132967e52">'Overview - Section A'!$N$38</definedName>
    <definedName name="_4e0083d7_1d55_466c_9f41_d6713c9418d1">'Outcome Indicators - Section C'!$M$30</definedName>
    <definedName name="_4e038600_c291_44b6_ac34_659ae4373869">'Overview - Section A'!$O$38</definedName>
    <definedName name="_4e28d14a_809b_451a_94f7_5adb1a78a192">'Reference Records'!$B$169</definedName>
    <definedName name="_4e3ce3cc_8312_431b_a087_d993964fb260">'Overview - Section A'!$H$92</definedName>
    <definedName name="_4e82750a_5fea_44c6_80cf_72f682152f92">'Disaggregation Data'!$O$315</definedName>
    <definedName name="_4e9531b5_28be_4af4_97f1_0b341b6f101f">'WPTM - Section F'!$D$93</definedName>
    <definedName name="_4ede0df7_bdae_485c_a6aa_cd381b32466f">'Overview - Section A'!$A$132</definedName>
    <definedName name="_4f36af19_06bf_4c59_990d_586822b3d259">'Overview - Section A'!$A$68</definedName>
    <definedName name="_4f5b3252_6be2_48d6_8668_ae97ed3beb7b">'Reference Records'!$D$131</definedName>
    <definedName name="_4fbef69a_89a1_4fe0_a0d5_f835ba38ab8d">'WPTM - Section F'!$Q$8</definedName>
    <definedName name="_50928f1e_48c5_4ef6_88ff_d8326e7f2489">'Disaggregation Records'!$F$3</definedName>
    <definedName name="_5150ea96_8ae4_47fe_90fa_c78607579ac6">'Outcome Indicators - Section C'!$AE$10</definedName>
    <definedName name="_51962b0f_1846_4edc_a46f_b6dc9eeb3141">'Reference records(soft deleted)'!$G$44</definedName>
    <definedName name="_525c92bf_e026_479f_9074_848639bbcf7d">'Reference Records'!$D$32</definedName>
    <definedName name="_52ac63ca_c44a_489a_9f24_e18fba91d188">'Coverage Indicators - Section D'!$D$10</definedName>
    <definedName name="_52d6fc62_59f3_4757_a084_a8aeafb48d9b">'Overview - Section A'!$G$68</definedName>
    <definedName name="_53066892_24de_428a_ae98_ea86638a4c62">'Reference Records'!$B$32</definedName>
    <definedName name="_53d2ad41_b4cf_4891_8bce_8b891c472938">' Disaggregation - Section E'!$J$8</definedName>
    <definedName name="_5486feae_3dbd_4704_9f21_63bc76d59ea7">'WPTM - Section F'!$AR$8</definedName>
    <definedName name="_56054dfa_b687_4a06_b8be_e876776b18ab" comment="Display Map">'Coverage Indicators - Section D'!$B$44:$N$195</definedName>
    <definedName name="_564b0f85_8e08_4b67_8536_37f9c9c896e7">' Disaggregation - Section E'!$AA$326</definedName>
    <definedName name="_56838d50_0249_46fb_8476_da52a39ec03d">'Disaggregation Data'!$I$3</definedName>
    <definedName name="_56a50b53_97b0_4bb6_8da9_3f8e86042954">'Reference records(soft deleted)'!$B$84:$B$127</definedName>
    <definedName name="_572e42ad_37ba_41a9_bff2_b341932489fa">'Disaggregation Data'!$K$159</definedName>
    <definedName name="_57d881a2_e071_4f93_877d_86ed39358290">'Reference records(soft deleted)'!$B$235</definedName>
    <definedName name="_5ad0234d_a1bc_4ff2_bb3e_48d3fd8081e6">' Disaggregation - Section E'!$G$167</definedName>
    <definedName name="_5bbf0674_0b9d_43ea_a331_02264f85850a">'Coverage Indicators - Section D'!$W$10</definedName>
    <definedName name="_5bdd240d_fc66_4b36_8d87_3013bbac9fbc" comment="Display Map">' Disaggregation - Section E'!$A$325:$AD$626</definedName>
    <definedName name="_5dae1918_b6e8_4171_bf05_89160975fe45">'Outcome Indicators - Section C'!$AF$10</definedName>
    <definedName name="_5f68ec29_18be_452f_b553_c2120d23bdfe">'WPTM - Section F'!$D$8</definedName>
    <definedName name="_6017e447_f4b2_4605_8be3_67be82447dcf">'Outcome Indicators - Section C'!$A$30</definedName>
    <definedName name="_60cca16c_2bbf_4012_b9ed_84b4cc4c6513">'Overview - Section A'!$E$26</definedName>
    <definedName name="_6215a746_6f69_4789_9880_868918c15a62" comment="Display Map">'Reference records(soft deleted)'!$B$234:$G$425</definedName>
    <definedName name="_62fc5abc_c22f_4886_8298_ae4140ce6a16">'Disaggregation Data'!$N$315</definedName>
    <definedName name="_63de57f1_547d_4bd8_8c72_4f7979df3206" comment="Display Map">'Disaggregation Records'!$A$94:$G$182</definedName>
    <definedName name="_64c63797_ff12_4f02_aafc_7dc9cc39b6e1">'Overview - Section A'!$P$38</definedName>
    <definedName name="_651c1cff_29dc_4f61_8994_ff4aa592187f">'Reference Records'!$B$4</definedName>
    <definedName name="_654bca83_10b5_4fb3_962f_80e82dfc63ce">'Reference Records'!$B$342:$B$343</definedName>
    <definedName name="_6610fb82_a604_47fc_8eb9_548299e9c8fb">'Outcome Indicators - Section C'!$AA$10</definedName>
    <definedName name="_66d474de_58df_4c88_bfd9_511496d516be">'Coverage Indicators - Section D'!$AK$10</definedName>
    <definedName name="_67b8b43a_3fb1_409e_b668_e7721abed448">'Disaggregation Data'!$H$3</definedName>
    <definedName name="_6834aec6_db58_4138_a983_eb16ae5d5835">'Outcome Indicators - Section C'!$AR$10</definedName>
    <definedName name="_6a3dda26_b269_4afa_8b05_c602a881a167">'Overview - Section A'!$A$38</definedName>
    <definedName name="_6a52f03f_1756_4c68_b33b_007925ce509d">'Coverage Indicators - Section D'!$AW$10</definedName>
    <definedName name="_6a75cc5f_3b0c_4580_bb35_63aef5086a2f">' Disaggregation - Section E'!$I$326</definedName>
    <definedName name="_6ac40e66_eebd_4709_828b_cf29aedf8621">'Reference Records'!$C$356:$C$694</definedName>
    <definedName name="_6b025dcb_afb5_4f12_840b_7ce35dbebad6">'Coverage Indicators - Section D'!$P$10</definedName>
    <definedName name="_6b0cf20f_dbdf_40c6_8176_730d0b7b5580">'Reference records(soft deleted)'!$H$44</definedName>
    <definedName name="_6b293db8_2064_47cb_abbc_3f4c6d0caeda">'Overview - Section A'!$E$38</definedName>
    <definedName name="_6b7b095a_5e69_4c56_b186_9b24f30d5a48">'Overview - Section A'!#REF!</definedName>
    <definedName name="_6e6943dc_a39b_4021_932f_cfd2e12ee608">'Disaggregation Records'!$A$95</definedName>
    <definedName name="_6f41a97e_60db_4ff9_9cb8_8489c1984cb4">'Outcome Indicators - Section C'!$D$10</definedName>
    <definedName name="_6f7582ed_98ae_43a9_9cef_0388c533b04c" comment="Display Map">'Reference records(soft deleted)'!$B$43:$H$79</definedName>
    <definedName name="_6f7ec15b_c268_485e_b0b1_4f72a84c4bc6" comment="Display Map">'Overview - Section A'!$A$37:$U$43</definedName>
    <definedName name="_703f5ae6_20b0_41d5_8526_4d9f1e8e876a">' Disaggregation - Section E'!$V$326</definedName>
    <definedName name="_71b6afba_85be_4c4b_9b19_636242058b4f">' Disaggregation - Section E'!$E$326</definedName>
    <definedName name="_7229c5f0_1cfd_41e2_b5fe_a739cdd4cb93" comment="Display Map">'Outcome Indicators - Section C'!$A$29:$O$105</definedName>
    <definedName name="_73b8f8b2_6e79_470e_91d5_fe608e8a3a44">'WPTM - Section F'!$G$93</definedName>
    <definedName name="_73ed6a72_5bb2_4e78_b64b_57d38f0409a1">'Disaggregation Data'!$L$3</definedName>
    <definedName name="_74e33414_8a7f_46a9_b32e_3324a299cfd2">'Reference Records'!$D$4</definedName>
    <definedName name="_75417d5f_8186_4610_b9ba_588590a586ac">'Disaggregation Data'!$N$3</definedName>
    <definedName name="_7638a94a_e06b_4d66_97b8_ac609d3da203" comment="Save Map">'Overview - Section A'!$E$66</definedName>
    <definedName name="_7643b6aa_7bef_476f_ad52_f8748c078a19">'Overview - Section A'!$E$68</definedName>
    <definedName name="_76ec722d_231e_43e2_a272_cb3feef456da" comment="Display Map">' Disaggregation - Section E'!$A$166:$Q$317</definedName>
    <definedName name="_779b0207_1267_4760_b2e2_850e0608884a">'Coverage Indicators - Section D'!$B$45</definedName>
    <definedName name="_77c14117_1741_49b6_9657_340ec6131151">'Reference Records'!$D$60</definedName>
    <definedName name="_7920b793_d507_4f7a_99e2_756c9f466e52">'Overview - Section A'!$F$92</definedName>
    <definedName name="_795b5b72_7a48_4bf6_8738_b2f153e5474a">'WPTM - Section F'!$W$8</definedName>
    <definedName name="_7966289a_2370_43a9_84dd_40ef53afb02e">'Impact Indicators - Section B'!$E$29</definedName>
    <definedName name="_79cb6c5b_35bb_459d_b637_3ab66cc0da0b">'Disaggregation Data'!$H$315</definedName>
    <definedName name="_7abccd6d_b26a_464a_a34f_823b62ef9461">'Reference Records'!$A$169</definedName>
    <definedName name="_7b4e9c66_19d0_4bba_aeb7_a550a1661370">'Reference Records'!$B$701</definedName>
    <definedName name="_7b9593e5_e6f7_4cc0_a365_ac1f2318e3f6">'Coverage Indicators - Section D'!$F$45</definedName>
    <definedName name="_7cdc6ffc_7316_43a3_8c10_94815252d4bc">'Overview - Section A'!$E$67</definedName>
    <definedName name="_7d389b70_30a1_4f62_9856_7d2b2982a285">'Reference Records'!$B$343</definedName>
    <definedName name="_7dd1a1e8_b3e5_4977_b435_92933762fedb">'Account Role'!$A$21</definedName>
    <definedName name="_7ea43aa2_3fad_4650_821c_ea2dc5b2b6d6">'Reference Records'!$A$60</definedName>
    <definedName name="_7fc44159_eb0c_4ec6_937c_83795558bd60">'Disaggregation Data'!$E$3</definedName>
    <definedName name="_8273a11c_a030_45ba_bf8f_2b577e1aa93b">'Overview - Section A'!$A$26</definedName>
    <definedName name="_8275e2f9_07b9_4fec_af79_daf5bf5849e5">'Reference Records'!$C$697</definedName>
    <definedName name="_82b810a8_4ed0_4323_bc38_7e1a937be1f8">'Overview - Section A'!$AB$132</definedName>
    <definedName name="_82c6fe25_167b_4681_a81d_dd3a270eb612">'Impact Indicators - Section B'!$U$9</definedName>
    <definedName name="_844af095_2d13_4e2f_ae22_27b26df79779">'Impact Indicators - Section B'!$C$29</definedName>
    <definedName name="_84592985_545c_4142_977f_19911c1d7be1">'Disaggregation Data'!$D$159</definedName>
    <definedName name="_854368c6_42dc_439d_afad_a72976a5ae58">'Disaggregation Data'!$I$159</definedName>
    <definedName name="_85dddee6_5e50_414d_af9f_ec761d50a3f0" comment="Display Map">'Impact Indicators - Section B'!$A$28:$O$104</definedName>
    <definedName name="_862ffe01_c829_453b_8951_9acfdd7e0f24">'Overview - Section A'!$G$92</definedName>
    <definedName name="_864425d0_252a_4246_909e_cc0826e707f2" comment="Display Map">'Account Role'!$A$2:$D$12</definedName>
    <definedName name="_864a610c_7ddb_4dd2_ada2_66e0cf299993">'Coverage Indicators - Section D'!$AG$10</definedName>
    <definedName name="_872311fc_11bb_401c_8b93_291ded9ec451">'Coverage Indicators - Section D'!#REF!</definedName>
    <definedName name="_87baeec3_d609_48e9_97d3_9acbc31c6bc4">'Overview - Section A'!$U$38</definedName>
    <definedName name="_88742962_9892_4e0c_8720_18d9dc1263ac">'Disaggregation Data'!$S$315</definedName>
    <definedName name="_8945f316_fd9d_4e19_b3cd_c0c8202a52db">'Reference Records'!$D$131:$D$166</definedName>
    <definedName name="_898e31a7_87d5_4417_b5a3_9c08b08d0c03">'Impact Indicators - Section B'!$L$29</definedName>
    <definedName name="_8a9ff9a8_7b42_4a34_a7bb_8f85ce3a36e0">'Reference Records'!$C$343</definedName>
    <definedName name="_8b8bd34d_1680_4bfe_8d4d_5d4a3a13532b">'Coverage Indicators - Section D'!$K$45</definedName>
    <definedName name="_8bdffb40_ada5_405d_a855_4e648af0c780">'Reference records(soft deleted)'!$G$235</definedName>
    <definedName name="_8c3e2d71_f42b_4fed_ab9e_8cc83025c9c7">' Disaggregation - Section E'!$N$8</definedName>
    <definedName name="_8d086166_aaa3_4eec_872e_985dceb20c48">'Reference Records'!$B$348</definedName>
    <definedName name="_8d18a379_8755_4412_801e_3a24e67a6467" comment="Display Map">'Overview - Section A'!$A$30:$Q$30</definedName>
    <definedName name="_8d9f9399_d674_44d3_98fa_9bdc7c2dff17">'Impact Indicators - Section B'!$A$29</definedName>
    <definedName name="_8fa4d884_a5b1_4041_8cad_fbf4720a13d4">'Reference Records'!$G$60</definedName>
    <definedName name="_9163a4e6_3076_442b_bf37_db0a0a62793a">'Reference Records'!$G$32</definedName>
    <definedName name="_91bef1bb_da6b_42f9_863e_7291c9432256">'Disaggregation Data'!$O$3</definedName>
    <definedName name="_92015950_0d4a_4354_be6a_adcd93a70857">'Outcome Indicators - Section C'!#REF!</definedName>
    <definedName name="_930b7851_3ac3_4bcf_9e4b_22a06ac50203">' Disaggregation - Section E'!$E$167</definedName>
    <definedName name="_934f62de_b3cd_4c86_96c4_fc84071d804b">'Reference records(soft deleted)'!$B$44</definedName>
    <definedName name="_9582708a_3d25_4aaf_9f5e_81edd251a7a9">'Disaggregation Data'!$Q$159</definedName>
    <definedName name="_95a49378_9a3f_4412_a549_0577663ad28e">'Outcome Indicators - Section C'!$L$30</definedName>
    <definedName name="_9779d3f0_a8aa_4ddd_88cc_5c32bb1345d2">'Reference Records'!$A$356</definedName>
    <definedName name="_979ccfd5_b55a_4492_8e26_a6633c09ca4c">'Reference Records'!$M$3:$M$4</definedName>
    <definedName name="_97db3924_742c_4f61_af12_dab7752ccc44">'Account Role'!$B$3</definedName>
    <definedName name="_98dd2794_3fe3_445a_8e9e_0ebaa7f08eb6">'Impact Indicators - Section B'!$K$29</definedName>
    <definedName name="_990c1f3f_e1b6_4202_89b5_5479d03834a4">'Reference Records'!$C$32</definedName>
    <definedName name="_99ec6a84_7b96_458d_8d73_26091058fcb9">'Disaggregation Data'!$F$159</definedName>
    <definedName name="_9a975b68_4a25_421c_bf56_ce3e9602ca12">'Account Role'!$D$831</definedName>
    <definedName name="_9b39d1e0_c0b7_49ac_97d2_8e23b0dd7fa3">'Disaggregation Data'!$F$315</definedName>
    <definedName name="_9bf8596b_d167_4c12_9307_191d3230ce20">'Disaggregation Records'!$B$3</definedName>
    <definedName name="_9c8612d6_cb9f_4fcd_b707_4fdfc8d07b47">'Account Role'!$B$831</definedName>
    <definedName name="_9c8b8abf_b80e_4321_bcd7_b3d3aeb39688">'Overview - Section A'!$M$38</definedName>
    <definedName name="_9c99db0f_f85b_4867_9f4b_773a2049f2ad">'Impact Indicators - Section B'!$E$9</definedName>
    <definedName name="_9cc45f22_4486_45fa_ba65_bfb65df72ba8">'Coverage Indicators - Section D'!$AJ$10</definedName>
    <definedName name="_a03a6191_0fac_4b3d_8708_48fbb91918a6">' Disaggregation - Section E'!$F$326</definedName>
    <definedName name="_a06ae70f_aaf6_4179_9a0c_964df3537fbf" comment="Display Map">'Overview - Section A'!$A$67:$H$80</definedName>
    <definedName name="_a06d7903_f4dc_429c_b13c_c30db338eb1e">'Outcome Indicators - Section C'!$AT$10</definedName>
    <definedName name="_a1647c95_f0e9_4f4b_bb14_a541a257aa7e">'Reference records(soft deleted)'!$H$6</definedName>
    <definedName name="_a217263a_774f_4d9f_837f_30923f929a84">'Impact Indicators - Section B'!$AE$9</definedName>
    <definedName name="_a2cc523b_fc8c_4235_a911_df561470b96f">'Disaggregation Data'!$Q$3</definedName>
    <definedName name="_a3951dfa_8ab9_4b71_ba33_300ad83cf63d">'Disaggregation Records'!$E$95</definedName>
    <definedName name="_a395564a_2e4f_42b7_9d4d_76ed548224d3">' Disaggregation - Section E'!$A$167</definedName>
    <definedName name="_a3bb9706_a655_4815_ac17_285a5395dd17">'Overview - Section A'!$E$9</definedName>
    <definedName name="_a453bbe4_4a2a_4ee3_9728_f518965085eb" comment="Display Map">'Coverage Indicators - Section D'!$A$9:$AW$40</definedName>
    <definedName name="_a676465c_2e79_4840_afcd_6eb0129d896a">'Outcome Indicators - Section C'!$AR$30</definedName>
    <definedName name="_a6b1e14b_6c70_46bb_a2b1_bcee15bca4d8">' Disaggregation - Section E'!$G$8</definedName>
    <definedName name="_a6b20fb9_370d_458d_9f1c_8b11b3cb6b04">'Coverage Indicators - Section D'!$AF$10</definedName>
    <definedName name="_a7ecb8b9_6334_4d27_a6e4_bb07adb71898" localSheetId="5">'Overview - Section A'!#REF!</definedName>
    <definedName name="_a7ecb8b9_6334_4d27_a6e4_bb07adb71898" localSheetId="4">'Coverage Indicators - Section D'!#REF!</definedName>
    <definedName name="_a7ecb8b9_6334_4d27_a6e4_bb07adb71898" localSheetId="2">'Impact Indicators - Section B'!#REF!</definedName>
    <definedName name="_a7ecb8b9_6334_4d27_a6e4_bb07adb71898" localSheetId="3">'Outcome Indicators - Section C'!#REF!</definedName>
    <definedName name="_a7ecb8b9_6334_4d27_a6e4_bb07adb71898">'Overview - Section A'!#REF!</definedName>
    <definedName name="_a80237bb_7952_4c04_9a7a_1cdad38cbd16">'Overview - Section A'!$H$50</definedName>
    <definedName name="_a832b80c_0523_4735_817a_20d55c98a2a0" comment="Display Map">' Disaggregation - Section E'!$A$7:$Q$158</definedName>
    <definedName name="_a83e4f8e_6555_4631_9bf3_251d1129cedf">'Disaggregation Records'!$E$3</definedName>
    <definedName name="_a89648be_f01a_48dc_be25_9a6736d2a902">'Impact Indicators - Section B'!$D$29</definedName>
    <definedName name="_a8f46077_3c03_49ff_b812_2b8ac08cae66" comment="Display Map">'Reference Records'!$C$130:$H$165</definedName>
    <definedName name="_aab53756_edac_4749_b453_b2162385d317">' Disaggregation - Section E'!$I$8</definedName>
    <definedName name="_abbd2de4_555f_487e_a305_ee28249928f4">'Disaggregation Records'!$A$3</definedName>
    <definedName name="_abcb1332_3cc3_40cb_9eb6_e49185148047">'Account Role'!$B$21</definedName>
    <definedName name="_abf4f449_2762_4c27_8e64_d224ae6fa553">'WPTM - Section F'!$M$93</definedName>
    <definedName name="_aca578a2_431f_4e65_aec3_fe793d0f6c0f">'Coverage Indicators - Section D'!$F$10</definedName>
    <definedName name="_aca742d7_5b19_4aa5_8a32_739546d173c7">'Disaggregation Data'!$L$315</definedName>
    <definedName name="_ad718d62_e2fd_4c3a_a018_8c8f5eec5644">'Reference Records'!$C$4:$C$29</definedName>
    <definedName name="_aef23396_73a2_4449_b64b_574e315ee717">'Disaggregation Records'!$A$59</definedName>
    <definedName name="_af77494e_d16e_4bd0_ae5a_3ce96cdb701e">'Reference Records'!$C$60</definedName>
    <definedName name="_afcfcf56_da7f_494d_b6f8_20ddeb05746b">'Impact Indicators - Section B'!$C$9</definedName>
    <definedName name="_b01f6605_c50f_49e5_8841_306b902e21b5">'Reference Records'!$E$169</definedName>
    <definedName name="_b11cf680_a844_40de_8411_c7f96b2201c9">' Disaggregation - Section E'!$F$167</definedName>
    <definedName name="_b184a48f_c367_42e0_abea_de10491cdb89">'Overview - Section A'!$R$132</definedName>
    <definedName name="_b20faa88_f12c_42e0_a9d2_e7f40c97c811">' Disaggregation - Section E'!$H$167</definedName>
    <definedName name="_b29140ce_2067_4616_98b2_f6e9312dff45" comment="Display Map">'Reference Records'!$A$696:$C$698</definedName>
    <definedName name="_b29fac7f_0112_4608_9b2f_b935e3a5c47a">'Outcome Indicators - Section C'!#REF!</definedName>
    <definedName name="_b2dcf42e_b53d_4d97_b0ac_dd70231fb7f7">'WPTM - Section F'!$K$93</definedName>
    <definedName name="_b32d2c9d_011b_42a2_9968_5dc28fe2a35d">'WPTM - Section F'!$AA$8</definedName>
    <definedName name="_b3690b63_c962_4f4f_8079_62ad9538cdac">'WPTM - Section F'!$L$93</definedName>
    <definedName name="_b4434ba0_d6f3_42b1_9776_89790d7e69cb">' Disaggregation - Section E'!$AD$326</definedName>
    <definedName name="_b4a871df_6a0f_4103_a22f_8f40cae6fea8" comment="Display Map">'WPTM - Section F'!$A$92:$N$493</definedName>
    <definedName name="_b4d46ca2_f06b_4572_9f1c_bea02c988104">' Disaggregation - Section E'!$H$326</definedName>
    <definedName name="_b5821112_3c0f_46ea_8691_81e5396982ed">'Reference Records'!$B$342</definedName>
    <definedName name="_b5f4ae67_6686_4e2c_a794_c07fa81bab6f">'Overview - Section A'!$L$38</definedName>
    <definedName name="_b630336b_3644_4bf6_8d7c_9c418ad44fc5">'Disaggregation Data'!$D$3</definedName>
    <definedName name="_b63f3d51_4499_4687_8d69_16a24a2e9b52">' Disaggregation - Section E'!$H$8</definedName>
    <definedName name="_b679214d_fa3a_4c68_abe3_cb4505d36ab9">'Reference records(soft deleted)'!$B$6</definedName>
    <definedName name="_b68b7d29_cf0f_4ac6_ad8c_f148e1c62ae1">'Coverage Indicators - Section D'!$H$45</definedName>
    <definedName name="_b6919358_cf97_4469_b8d0_568a7fbf797c">'Outcome Indicators - Section C'!$J$30</definedName>
    <definedName name="_b8052551_c410_4999_9785_0b587a8b3604">'Overview - Section A'!$T$132</definedName>
    <definedName name="_b8a84c8e_2b95_4401_aeab_5de79cd1dd58">' Disaggregation - Section E'!$Q$8</definedName>
    <definedName name="_b90848be_1143_4ae1_8ff6_90dc5562ec8b">'Disaggregation Records'!$F$95</definedName>
    <definedName name="_b934b5c4_3a3d_4290_b4f5_665f1fa1d8f9">'Disaggregation Data'!$E$159</definedName>
    <definedName name="_b9c6b527_c2c5_4200_bb21_b9257f2bb2c1">' Disaggregation - Section E'!$A$8</definedName>
    <definedName name="_bd00bbab_41df_43cb_beed_c5e1b4ca6b64">'WPTM - Section F'!$N$8</definedName>
    <definedName name="_bd1b3fa4_d7e9_4bb0_ab88_109aadda5a25">'Impact Indicators - Section B'!$R$9</definedName>
    <definedName name="_bd8c6a42_6cde_4c17_9f1a_04e7b83fd063">'Reference Records'!$E$32</definedName>
    <definedName name="_bde8eea6_59dc_41d3_9c11_f259a774807f">'Outcome Indicators - Section C'!$G$30</definedName>
    <definedName name="_be50546c_31c0_486d_bfdf_73f44f0cb8fc">'Coverage Indicators - Section D'!$G$45</definedName>
    <definedName name="_be67395e_f578_42fc_bfe7_912f09db8571">'Disaggregation Records'!$G$3</definedName>
    <definedName name="_bf857707_f3ed_43ba_b26e_78e553c3b599">'Outcome Indicators - Section C'!$AT$30</definedName>
    <definedName name="_c021eee3_85ca_4b4c_871f_c2ca4000adb3" comment="Display Map">'Reference Records'!$B$31:$G$56</definedName>
    <definedName name="_c0991920_5aa5_4478_b1d1_bf35d975f176">'Reference records(soft deleted)'!$G$132</definedName>
    <definedName name="_c1254cf6_2c39_47f1_8974_856e15e5601c">'Disaggregation Data'!$P$3</definedName>
    <definedName name="_c2cb0bb7_8726_465b_941d_b2ba7942b23a">'Outcome Indicators - Section C'!$E$30</definedName>
    <definedName name="_c3a97f69_e349_409e_82ac_8b14cb78a247">'Reference records(soft deleted)'!$H$132</definedName>
    <definedName name="_c438aaa1_5662_46ac_b40e_79add5b8ca04">'Overview - Section A'!$C$17:$C$19</definedName>
    <definedName name="_c68c9230_a81a_494e_9d15_a3b3f7da6cca">'Outcome Indicators - Section C'!$U$10</definedName>
    <definedName name="_c7239f8e_e972_4d0a_ac9c_049341720ca8">'Reference Records'!$H$131</definedName>
    <definedName name="_c811d6c6_78b7_497a_b948_2c1cd9a8b3fc">'Overview - Section A'!$Z$132</definedName>
    <definedName name="_c904cc72_9432_420c_93d8_3f5f3946db88">'Disaggregation Data'!$E$315</definedName>
    <definedName name="_c92aee90_9ab7_4c5b_90be_8f181e56b287">'Disaggregation Data'!$P$315</definedName>
    <definedName name="_c9d79eb1_3994_43e1_b6a7_64405b440e20">'Coverage Indicators - Section D'!$AB$10</definedName>
    <definedName name="_ca2f1178_d2c3_4967_b806_edc7d837cc71">'Outcome Indicators - Section C'!$E$10</definedName>
    <definedName name="_ca35f27c_36a4_492e_8057_f9b602d6efe6">'Disaggregation Data'!$R$315</definedName>
    <definedName name="_cb82ab4d_0b08_4dc3_9e91_f564b89a2d2f">'Coverage Indicators - Section D'!$AR$10</definedName>
    <definedName name="_cc652be8_c987_44b0_a7b8_b38f24a774fd">'Account Role'!$A$3</definedName>
    <definedName name="_cfcb4c96_c88e_4a35_803a_a889e9dd7d09" comment="Display Map">'Disaggregation Data'!$D$314:$S$615</definedName>
    <definedName name="_d0af162b_ba98_4147_a6fc_7c6ff1aaf471">'Disaggregation Data'!$N$159</definedName>
    <definedName name="_d0e6db09_4210_45d4_bc55_3258a5a7becd">'Reference Records'!$M$3:$M$29</definedName>
    <definedName name="_d1020d70_3fc5_4f3c_998e_c1e32cc621f2">' Disaggregation - Section E'!$N$167</definedName>
    <definedName name="_d107bcaf_7d33_4579_918a_339d84d3f725">'Reference records(soft deleted)'!$G$6</definedName>
    <definedName name="_d24f669d_00e1_4357_b04c_2c97c933dfec">'Overview - Section A'!$I$26</definedName>
    <definedName name="_d3eb7cad_d1db_4bc0_b960_bce22b805e0e" comment="Display Map">'Impact Indicators - Section B'!$A$8:$AH$24</definedName>
    <definedName name="_d407dcef_f967_4b37_9b98_a68a901a7a44">'Outcome Indicators - Section C'!$T$10</definedName>
    <definedName name="_d41cf6ed_fe21_4aad_a880_5bf28d133b94">' Disaggregation - Section E'!$AB$326</definedName>
    <definedName name="_d55f73ea_40dd_46a0_b46b_1f915532d5da" comment="Display Map">'Overview - Section A'!$A$18:$C$21</definedName>
    <definedName name="_d57e65c4_25a7_4d64_a885_cf577ee62283">'Impact Indicators - Section B'!$M$29</definedName>
    <definedName name="_d62bbd88_c7fe_4846_8ed9_76818d8946c8">'Reference Records'!$G$4</definedName>
    <definedName name="_d67f879b_13f5_4acc_a1c9_e73b75fb6179">'Overview - Section A'!$Q$38</definedName>
    <definedName name="_d72177c9_4374_45f7_b5a5_f0b6222e9566">'Reference Records'!$E$4</definedName>
    <definedName name="_d87efec4_c031_4381_b43e_3ae3f8a86788">'WPTM - Section F'!$U$8</definedName>
    <definedName name="_d8b44ed0_a865_499e_aa2c_09925ed64c24">'WPTM - Section F'!$A$93</definedName>
    <definedName name="_d9225ee9_4711_40fa_bb89_6747c9d62bad">'Overview - Section A'!$G$50</definedName>
    <definedName name="_d93c4c11_f795_4c65_88eb_c43040eba27e" comment="Display Map">'Overview - Section A'!$A$91:$J$120</definedName>
    <definedName name="_da1fbc0d_b853_4aec_a0fa_4471ef7dbf35">'Outcome Indicators - Section C'!$AB$10</definedName>
    <definedName name="_da6dbfc4_35ca_4dec_871d_3b2c3411e949">'Reference Records'!$C$4</definedName>
    <definedName name="_db4e2d75_1080_4f7d_bbb6_279cfc0396d6">'Reference Records'!$B$344</definedName>
    <definedName name="_dbe1d51c_e6c5_4bb2_a9ef_e1ea7c79ffe4">'Disaggregation Data'!$L$159</definedName>
    <definedName name="_dc25d21c_45d9_4b57_9fa2_820fd10faadb">' Disaggregation - Section E'!$E$8</definedName>
    <definedName name="_dcc99372_6828_4453_b9f7_743905cd8eab">' Disaggregation - Section E'!$U$326</definedName>
    <definedName name="_dd5cbb23_508a_4a49_9ee3_de02706f296e">'Reference Records'!$B$60</definedName>
    <definedName name="_de8310b5_e4d3_4b94_b262_26a424148ac2">'WPTM - Section F'!$C$8</definedName>
    <definedName name="_df5badba_c3d3_4154_bda2_cf38a2c7ba1c">'Overview - Section A'!$AN$11</definedName>
    <definedName name="_dfa0902f_181f_47c2_97b3_5aeacdb82d78">'Disaggregation Data'!$F$3</definedName>
    <definedName name="_e0977557_e4c5_4ef4_9559_6de2a1c73a50">'Overview - Section A'!$A$31</definedName>
    <definedName name="_e0bc3c4f_03b9_401c_9444_2ae25857d1f6">'Impact Indicators - Section B'!$J$29</definedName>
    <definedName name="_e1369199_9199_4522_8093_a9305b6b0ad3">' Disaggregation - Section E'!$G$326</definedName>
    <definedName name="_e1af20c6_4f38_4c15_abd2_bee7f531616a">'Reference Records'!$C$169</definedName>
    <definedName name="_e3fd5f4b_01b0_4087_9e0e_fd0199800be6">'Overview - Section A'!$I$92</definedName>
    <definedName name="_e4d5c4b2_89a1_4a54_bfec_f739e13aeb64">'Disaggregation Records'!$F$59</definedName>
    <definedName name="_e63a013d_079e_4585_b3d8_6950c06dcff4" comment="Display Map">'Reference records(soft deleted)'!$B$83:$G$126</definedName>
    <definedName name="_e63b29b6_c3c3_46bb_ac60_8c5d05f83ea9">' Disaggregation - Section E'!$I$167</definedName>
    <definedName name="_e6620337_bf44_48f3_a7fd_0125cc2c6be7">' Disaggregation - Section E'!$A$326</definedName>
    <definedName name="_e87ea5ec_8175_4472_bb44_1f8c96df1ee4" comment="Display Map">'WPTM - Section F'!$A$7:$AA$88</definedName>
    <definedName name="_e98d08cf_0653_443c_a6c7_187d38cd7784">'Reference records(soft deleted)'!$D$132</definedName>
    <definedName name="_ea0a6aff_050a_4e7c_bb67_efe887a6ff8c">'Reference Records'!$B$131:$B$165</definedName>
    <definedName name="_ea72c56b_d1e9_4c5d_ba1d_cc707a1c7a52">'Reference Records'!$C$344</definedName>
    <definedName name="_eab21347_0473_4b4a_b4eb_6c1a24a63d27">'WPTM - Section F'!$S$8</definedName>
    <definedName name="_eabb6097_6646_49fe_9d42_cce1d696601b">'Overview - Section A'!$A$92</definedName>
    <definedName name="_eac8e410_a131_431a_b1c9_590f4d486ca3">'Impact Indicators - Section B'!$G$29</definedName>
    <definedName name="_eb73ba93_44b7_40bb_bb65_6e4994d91799">'Reference Records'!$B$704</definedName>
    <definedName name="_ec317833_0071_4b2e_932c_62684bcb2384">'Disaggregation Data'!$M$315</definedName>
    <definedName name="_ec76c0ec_f1db_41e2_a79d_43833dafa6c1">'Coverage Indicators - Section D'!$AE$10</definedName>
    <definedName name="_ed09b4d5_db81_4d6b_abe7_cdd26051ea3a">'Impact Indicators - Section B'!$F$29</definedName>
    <definedName name="_ed0f40d6_45a1_4737_908f_0fb3a2e7f6d7">'Reference Records'!$B$347</definedName>
    <definedName name="_edacc156_af86_4bf8_90dd_b9a22fc62817">'Account Role'!$D$3</definedName>
    <definedName name="_eecf7cf0_e9be_48ee_b1b4_c9465f1f4e45">'Outcome Indicators - Section C'!$A$10</definedName>
    <definedName name="_ef80fe40_edb6_4d5c_91cf_b13b0c4cfd1f">'Disaggregation Records'!$E$59</definedName>
    <definedName name="_f01d1473_f9e7_453c_95a5_ada7b865eabb">'Overview - Section A'!$H$68</definedName>
    <definedName name="_f1c519aa_961b_42b6_a4f4_d9f451ddf622" comment="Display Map">'Overview - Section A'!$A$49:$H$62</definedName>
    <definedName name="_f1de9552_9dee_457d_a62e_99567a2c1e69">'Outcome Indicators - Section C'!$Z$10</definedName>
    <definedName name="_f2045cc5_f4d7_4b1d_8aeb_d44e7918995b">'Disaggregation Data'!$K$3</definedName>
    <definedName name="_f25f0134_a952_4eb1_bd5d_4a854d76f318">'Outcome Indicators - Section C'!$AP$10</definedName>
    <definedName name="_f2677d9c_a2eb_4978_b5b4_5af38fa5f900">'Outcome Indicators - Section C'!$R$10</definedName>
    <definedName name="_f2e17f54_33e5_4fb3_8547_527de2a7d0ac">'Overview - Section A'!$C$19:$C$22</definedName>
    <definedName name="_f3654abd_3fbc_41ef_a2e7_0d54ea478341" comment="Display Map">'Disaggregation Records'!$A$2:$G$55</definedName>
    <definedName name="_f3aa8cb8_9b47_4b8e_b8b6_eb980ce8ad79">'Outcome Indicators - Section C'!$D$30</definedName>
    <definedName name="_f4439f5c_022d_4fe9_87c3_d70b4308f9e0">'Overview - Section A'!$E$8</definedName>
    <definedName name="_f4cd22ef_4b75_44f4_bb26_95b817823146">'Overview - Section A'!$J$92</definedName>
    <definedName name="_f58d18c7_1d35_433b_a6a3_d9e3f83484c8">'Impact Indicators - Section B'!$T$9</definedName>
    <definedName name="_f597b0f5_0c73_475b_ae28_45f5ed40876e">'Coverage Indicators - Section D'!$E$10</definedName>
    <definedName name="_f88f1c82_734f_4b81_abf5_18447fcc8f13">'Reference Records'!$C$131</definedName>
    <definedName name="_f8c9c9ae_11c5_4a6e_a62d_6275ddb276bd">'Coverage Indicators - Section D'!$AS$10</definedName>
    <definedName name="_f8d7ef06_1dee_470c_8158_06415f88b21a">'Coverage Indicators - Section D'!$N$45</definedName>
    <definedName name="_f8da171f_1ef1_4701_824e_35a927e47c50">'Overview - Section A'!$Q$132</definedName>
    <definedName name="_fa992af0_4163_4a50_a6d8_9464ddaa1ade">'Overview - Section A'!$F$68</definedName>
    <definedName name="_fb867405_b7fc_41a2_86b4_9ad76b58f183">'Reference records(soft deleted)'!$B$132</definedName>
    <definedName name="_fba43122_7879_4bc6_ab59_ece879d4dafd">'Coverage Indicators - Section D'!$A$10</definedName>
    <definedName name="_fccfb4fa_0a30_41be_9334_74bc5779fbd3">'Reference Records'!$C$342:$C$343</definedName>
    <definedName name="_fd286dae_26cb_4aad_a5f8_c4e877a2e920" comment="Display Map">'Reference Records'!$A$168:$E$333</definedName>
    <definedName name="_fdaed59b_d483_4f18_8960_9dec90ac9bf3">'Coverage Indicators - Section D'!$AI$10</definedName>
    <definedName name="_fe1fc4f2_e57c_4328_acb9_6e901a0a2e1c">'Reference Records'!$G$131</definedName>
    <definedName name="_fec64b4c_ecac_46d2_ac5b_ed3500a95d82">'Disaggregation Data'!$I$315</definedName>
    <definedName name="_ff650296_cc76_41f7_9d5d_969890e85ac1">'Reference records(soft deleted)'!$D$84</definedName>
    <definedName name="_ff85bbe8_e093_4bde_9ecb_ca8f310bef73">'Reference Records'!$B$131:$B$166</definedName>
    <definedName name="_ff85dfd2_7a0e_4ec1_ada1_39980e5d1634">'Impact Indicators - Section B'!$AB$9</definedName>
    <definedName name="_xlnm._FilterDatabase" localSheetId="5" hidden="1">' Disaggregation - Section E'!$A$325:$Q$325</definedName>
    <definedName name="_xlnm._FilterDatabase" localSheetId="12" hidden="1">'Account Role'!$B:$B</definedName>
    <definedName name="_xlnm._FilterDatabase" localSheetId="8" hidden="1">'Print View'!$A$77:$AJ$108</definedName>
    <definedName name="AccountRole">OFFSET('Account Role'!$C$3,1,0,MATCH("*",'Account Role'!$C$3:$C$13,-1)-1,1)</definedName>
    <definedName name="AIM_Coverage_Disaggregation__c.AIM_Year__c">apttusmetadata!$AG$2:$AG$25</definedName>
    <definedName name="AIM_Coverage_Indicator__c.AIM_Deactivate_Indicator__c">apttusmetadata!$AE$2</definedName>
    <definedName name="AIM_Coverage_Indicator__c.AIM_Geographic_Coverage__c">apttusmetadata!$AB$2:$AB$3</definedName>
    <definedName name="AIM_Coverage_Indicator__c.AIM_Rating_Cumulation_Type__c">apttusmetadata!$AC$2:$AC$5</definedName>
    <definedName name="AIM_Coverage_Indicator__c.AIM_Year__c">apttusmetadata!$AD$2:$AD$25</definedName>
    <definedName name="AIM_Coverage_Indicator_Targets_Results__c.AIM_Mark_if_target_is_TBD__c">apttusmetadata!$AF$2</definedName>
    <definedName name="AIM_Grant_Revision__c.aim_revision_type__c">apttusmetadata!$AR$2:$AR$5</definedName>
    <definedName name="AIM_Impact_Disaggregation__c.AIM_Baseline_Year__c">apttusmetadata!$AL$2:$AL$25</definedName>
    <definedName name="AIM_Impact_Indicator__c.AIM_Baseline_Year__c">apttusmetadata!$AH$2:$AH$25</definedName>
    <definedName name="AIM_Impact_Indicator__c.AIM_Deactivate_indicator__c">apttusmetadata!$AI$2</definedName>
    <definedName name="AIM_Impact_Indicator_Targets_Results__c.AIM_Mark_if_target_is_TBD__c">apttusmetadata!$AK$2</definedName>
    <definedName name="AIM_Impact_Indicator_Targets_Results__c.AIM_Year_of_Target__c">apttusmetadata!$AJ$2:$AJ$25</definedName>
    <definedName name="AIM_Impact_Outcome_References__c.AIM_Data_Type_Target__c">apttusmetadata!$AS$2:$AS$4</definedName>
    <definedName name="AIM_Key_Activity_Milestone__c.AIM_De_activate_Key_Activity__c">apttusmetadata!$AA$2</definedName>
    <definedName name="AIM_Module_Coverage_Interventio_Comp_Ref__c.AIM_Data_Type__c">apttusmetadata!$AT$2:$AT$5</definedName>
    <definedName name="AIM_Module_Coverage_Interventio_Comp_Ref__c.Coverage.AIM_Data_Type__c">apttusmetadata!$AU$2:$AU$5</definedName>
    <definedName name="AIM_Module_Coverage_Interventio_Comp_Ref__c.Intervention.AIM_Data_Type__c">apttusmetadata!$AV$2:$AV$5</definedName>
    <definedName name="AIM_Module_Coverage_Interventio_Comp_Ref__c.Master.AIM_Data_Type__c">apttusmetadata!$AX$2:$AX$5</definedName>
    <definedName name="AIM_Module_Coverage_Interventio_Comp_Ref__c.Module.AIM_Data_Type__c">apttusmetadata!$AW$2:$AW$5</definedName>
    <definedName name="AIM_Outcome_Disaggregation__c.AIM_Baseline_Year__c">apttusmetadata!$AO$2:$AO$25</definedName>
    <definedName name="AIM_Outcome_Indicator__c.AIM_Baseline_Year__c">apttusmetadata!$AM$2:$AM$25</definedName>
    <definedName name="AIM_Outcome_Indicator__c.AIM_Deactivate_indicator__c">apttusmetadata!$AN$2</definedName>
    <definedName name="AIM_Outcome_Indicator_Targets_Result__c.AIM_Mark_if_target_is_TBD__c">apttusmetadata!$AQ$2</definedName>
    <definedName name="AIM_Outcome_Indicator_Targets_Result__c.AIM_Year_of_Target__c">apttusmetadata!$AP$2:$AP$25</definedName>
    <definedName name="Country">IF('Overview - Section A'!$AN$5="Funding Request",IF('Reference Records'!$B$343&lt;&gt;"",'Reference Records'!$B$343,OFFSET('Reference Records'!$A$356,1,0,MATCH(" ",'Reference Records'!$A$356:$A$694,-1)-1,1)),OFFSET('Reference Records'!$A$697,1,0,MATCH(" ",'Reference Records'!$A$697:$A$699,-1)-1,1))</definedName>
    <definedName name="Coverage_Module">OFFSET('Overview - Section A'!$E$92,1,0,MATCH(" ",'Overview - Section A'!$E$92:$E$128,-1)-1,1)</definedName>
    <definedName name="CoverageColumn">'Reference Records'!$A$60:$A$128</definedName>
    <definedName name="CoverageIndicator">OFFSET('Reference Records'!$E$60,1,0,MATCH("*",'Reference Records'!$E$60:$E$128,-1)-1,1)</definedName>
    <definedName name="CoverageStart">Coverage[Module]</definedName>
    <definedName name="_xlnm.Extract" localSheetId="12">'Account Role'!$C:$C</definedName>
    <definedName name="FundingRequestPR">IF('Overview - Section A'!$AN$5="Funding Request",IF('Reference Records'!$C$343&lt;&gt;"",OFFSET('Account Role'!$C$3,1,0,MATCH(" ",'Account Role'!$C$3:$C$13,-1)-1,1),OFFSET('Account Role'!$C$21,1,0,MATCH(" ",'Account Role'!$C$21:$C$831,-1)-1,1)),'Overview - Section A'!$AN$6)</definedName>
    <definedName name="ImpactIndicator">OFFSET('Reference Records'!$F$4,1,0,MATCH(" ",'Reference Records'!$F$4:$F$29,-1)-1,1)</definedName>
    <definedName name="Intervention_WPTM">OFFSET('Overview - Section A'!$W$132,1,0,MATCH("*",'Overview - Section A'!$W$132:$W$225,-1)-1,1)</definedName>
    <definedName name="KeyActivityColumn">'Overview - Section A'!$AD$132:$AD$225</definedName>
    <definedName name="KeyActivityStart">'Overview - Section A'!$AD$132:$AD$132</definedName>
    <definedName name="List" localSheetId="4">'Coverage Indicators - Section D'!$C$10:$D$42</definedName>
    <definedName name="List">'Account Role'!$B$2:$B$18</definedName>
    <definedName name="ModuleColumn">Intervention[Module]</definedName>
    <definedName name="Modules">OFFSET('Overview - Section A'!$E$92,1,0,MATCH(" ",'Overview - Section A'!$E$92:$E$121,-1)-1,1)</definedName>
    <definedName name="ModuleStart">'Reference Records'!$A$169</definedName>
    <definedName name="OutcomeIndicator">OFFSET('Reference Records'!$F$32,1,0,MATCH(" ",'Reference Records'!$F$32:$F$57,-1)-1,1)</definedName>
    <definedName name="PICKLISTKEYVALUEPAIR">apttusmetadata!$Y$2:$Z$5</definedName>
    <definedName name="_xlnm.Print_Area" localSheetId="5">' Disaggregation - Section E'!$A$1:$V$631</definedName>
    <definedName name="_xlnm.Print_Area" localSheetId="4">'Coverage Indicators - Section D'!$A$1:$V$198</definedName>
    <definedName name="_xlnm.Print_Area" localSheetId="2">'Impact Indicators - Section B'!$A$1:$Q$111</definedName>
    <definedName name="_xlnm.Print_Area" localSheetId="3">'Outcome Indicators - Section C'!$A$1:$Q$30</definedName>
    <definedName name="_xlnm.Print_Area" localSheetId="0">'Overview - Section A'!$A$1:$AB$232</definedName>
    <definedName name="ResponsiblePR">IF('Overview - Section A'!$AN$5="Funding Request",OFFSET('Overview - Section A'!$M$31,1,0,MATCH(" ",'Overview - Section A'!$M$31:$M$32,-1)-1,1),OFFSET('Overview - Section A'!$E$26,1,0,MATCH(" ",'Overview - Section A'!$E$26:$E$28,-1)-1,1))</definedName>
    <definedName name="Subset">OFFSET('Coverage Indicators - Section D'!$AA$10,1,0,MATCH(" ",'Coverage Indicators - Section D'!$AA$10:$AA$42,-1)-1,1)</definedName>
    <definedName name="XAuthorInvalidPicklistData">apttusmetadata!$B$1</definedName>
  </definedNames>
  <calcPr calcId="152511" concurrentCalc="0"/>
</workbook>
</file>

<file path=xl/calcChain.xml><?xml version="1.0" encoding="utf-8"?>
<calcChain xmlns="http://schemas.openxmlformats.org/spreadsheetml/2006/main">
  <c r="B338" i="9" l="1"/>
  <c r="B337" i="9"/>
  <c r="B336" i="9"/>
  <c r="Y337" i="9"/>
  <c r="Y338" i="9"/>
  <c r="Z338" i="9"/>
  <c r="D338" i="9" a="1"/>
  <c r="D338" i="9"/>
  <c r="B339" i="9"/>
  <c r="Y339" i="9"/>
  <c r="Z339" i="9"/>
  <c r="D339" i="9" a="1"/>
  <c r="D339" i="9"/>
  <c r="B340" i="9"/>
  <c r="Y340" i="9"/>
  <c r="Z340" i="9"/>
  <c r="D340" i="9" a="1"/>
  <c r="D340" i="9"/>
  <c r="B341" i="9"/>
  <c r="Y341" i="9"/>
  <c r="Z341" i="9"/>
  <c r="D341" i="9" a="1"/>
  <c r="D341" i="9"/>
  <c r="B342" i="9"/>
  <c r="Y342" i="9"/>
  <c r="Z342" i="9"/>
  <c r="D342" i="9" a="1"/>
  <c r="D342" i="9"/>
  <c r="B343" i="9"/>
  <c r="Y343" i="9"/>
  <c r="Z343" i="9"/>
  <c r="D343" i="9" a="1"/>
  <c r="D343" i="9"/>
  <c r="B344" i="9"/>
  <c r="Y344" i="9"/>
  <c r="Z344" i="9"/>
  <c r="D344" i="9" a="1"/>
  <c r="D344" i="9"/>
  <c r="B345" i="9"/>
  <c r="Y345" i="9"/>
  <c r="Z345" i="9"/>
  <c r="D345" i="9" a="1"/>
  <c r="D345" i="9"/>
  <c r="B346" i="9"/>
  <c r="Y346" i="9"/>
  <c r="Z346" i="9"/>
  <c r="D346" i="9" a="1"/>
  <c r="D346" i="9"/>
  <c r="B347" i="9"/>
  <c r="Y347" i="9"/>
  <c r="Z347" i="9"/>
  <c r="D347" i="9" a="1"/>
  <c r="D347" i="9"/>
  <c r="B348" i="9"/>
  <c r="Y348" i="9"/>
  <c r="Z348" i="9"/>
  <c r="D348" i="9" a="1"/>
  <c r="D348" i="9"/>
  <c r="B349" i="9"/>
  <c r="Y349" i="9"/>
  <c r="Z349" i="9"/>
  <c r="D349" i="9" a="1"/>
  <c r="D349" i="9"/>
  <c r="B350" i="9"/>
  <c r="Y350" i="9"/>
  <c r="Z350" i="9"/>
  <c r="D350" i="9" a="1"/>
  <c r="D350" i="9"/>
  <c r="B351" i="9"/>
  <c r="Y351" i="9"/>
  <c r="Z351" i="9"/>
  <c r="D351" i="9" a="1"/>
  <c r="D351" i="9"/>
  <c r="B352" i="9"/>
  <c r="Y352" i="9"/>
  <c r="Z352" i="9"/>
  <c r="D352" i="9" a="1"/>
  <c r="D352" i="9"/>
  <c r="B353" i="9"/>
  <c r="Y353" i="9"/>
  <c r="Z353" i="9"/>
  <c r="D353" i="9" a="1"/>
  <c r="D353" i="9"/>
  <c r="B354" i="9"/>
  <c r="Y354" i="9"/>
  <c r="Z354" i="9"/>
  <c r="D354" i="9" a="1"/>
  <c r="D354" i="9"/>
  <c r="B355" i="9"/>
  <c r="Y355" i="9"/>
  <c r="Z355" i="9"/>
  <c r="D355" i="9" a="1"/>
  <c r="D355" i="9"/>
  <c r="B356" i="9"/>
  <c r="Y356" i="9"/>
  <c r="Z356" i="9"/>
  <c r="D356" i="9" a="1"/>
  <c r="D356" i="9"/>
  <c r="B357" i="9"/>
  <c r="Y357" i="9"/>
  <c r="Z357" i="9"/>
  <c r="D357" i="9" a="1"/>
  <c r="D357" i="9"/>
  <c r="B358" i="9"/>
  <c r="Y358" i="9"/>
  <c r="Z358" i="9"/>
  <c r="D358" i="9" a="1"/>
  <c r="D358" i="9"/>
  <c r="B359" i="9"/>
  <c r="Y359" i="9"/>
  <c r="Z359" i="9"/>
  <c r="D359" i="9" a="1"/>
  <c r="D359" i="9"/>
  <c r="B360" i="9"/>
  <c r="Y360" i="9"/>
  <c r="Z360" i="9"/>
  <c r="D360" i="9" a="1"/>
  <c r="D360" i="9"/>
  <c r="B361" i="9"/>
  <c r="Y361" i="9"/>
  <c r="Z361" i="9"/>
  <c r="D361" i="9" a="1"/>
  <c r="D361" i="9"/>
  <c r="B362" i="9"/>
  <c r="Y362" i="9"/>
  <c r="Z362" i="9"/>
  <c r="D362" i="9" a="1"/>
  <c r="D362" i="9"/>
  <c r="B363" i="9"/>
  <c r="Y363" i="9"/>
  <c r="Z363" i="9"/>
  <c r="D363" i="9" a="1"/>
  <c r="D363" i="9"/>
  <c r="B364" i="9"/>
  <c r="Y364" i="9"/>
  <c r="Z364" i="9"/>
  <c r="D364" i="9" a="1"/>
  <c r="D364" i="9"/>
  <c r="B365" i="9"/>
  <c r="Y365" i="9"/>
  <c r="Z365" i="9"/>
  <c r="D365" i="9" a="1"/>
  <c r="D365" i="9"/>
  <c r="B366" i="9"/>
  <c r="Y366" i="9"/>
  <c r="Z366" i="9"/>
  <c r="D366" i="9" a="1"/>
  <c r="D366" i="9"/>
  <c r="B367" i="9"/>
  <c r="Z367" i="9"/>
  <c r="D367" i="9" a="1"/>
  <c r="D367" i="9"/>
  <c r="B368" i="9"/>
  <c r="Z368" i="9"/>
  <c r="D368" i="9" a="1"/>
  <c r="D368" i="9"/>
  <c r="B369" i="9"/>
  <c r="Z369" i="9"/>
  <c r="D369" i="9" a="1"/>
  <c r="D369" i="9"/>
  <c r="B370" i="9"/>
  <c r="Z370" i="9"/>
  <c r="D370" i="9" a="1"/>
  <c r="D370" i="9"/>
  <c r="B371" i="9"/>
  <c r="Z371" i="9"/>
  <c r="D371" i="9" a="1"/>
  <c r="D371" i="9"/>
  <c r="B372" i="9"/>
  <c r="Z372" i="9"/>
  <c r="D372" i="9" a="1"/>
  <c r="D372" i="9"/>
  <c r="B373" i="9"/>
  <c r="Z373" i="9"/>
  <c r="D373" i="9" a="1"/>
  <c r="D373" i="9"/>
  <c r="B374" i="9"/>
  <c r="Z374" i="9"/>
  <c r="D374" i="9" a="1"/>
  <c r="D374" i="9"/>
  <c r="B375" i="9"/>
  <c r="Z375" i="9"/>
  <c r="D375" i="9" a="1"/>
  <c r="D375" i="9"/>
  <c r="B376" i="9"/>
  <c r="Z376" i="9"/>
  <c r="D376" i="9" a="1"/>
  <c r="D376" i="9"/>
  <c r="B377" i="9"/>
  <c r="Z377" i="9"/>
  <c r="D377" i="9" a="1"/>
  <c r="D377" i="9"/>
  <c r="B378" i="9"/>
  <c r="Z378" i="9"/>
  <c r="D378" i="9" a="1"/>
  <c r="D378" i="9"/>
  <c r="B379" i="9"/>
  <c r="Z379" i="9"/>
  <c r="D379" i="9" a="1"/>
  <c r="D379" i="9"/>
  <c r="B380" i="9"/>
  <c r="Z380" i="9"/>
  <c r="D380" i="9" a="1"/>
  <c r="D380" i="9"/>
  <c r="B381" i="9"/>
  <c r="Z381" i="9"/>
  <c r="D381" i="9" a="1"/>
  <c r="D381" i="9"/>
  <c r="B382" i="9"/>
  <c r="Z382" i="9"/>
  <c r="D382" i="9" a="1"/>
  <c r="D382" i="9"/>
  <c r="B383" i="9"/>
  <c r="Z383" i="9"/>
  <c r="D383" i="9" a="1"/>
  <c r="D383" i="9"/>
  <c r="B384" i="9"/>
  <c r="Z384" i="9"/>
  <c r="D384" i="9" a="1"/>
  <c r="D384" i="9"/>
  <c r="B385" i="9"/>
  <c r="Z385" i="9"/>
  <c r="D385" i="9" a="1"/>
  <c r="D385" i="9"/>
  <c r="B386" i="9"/>
  <c r="Z386" i="9"/>
  <c r="D386" i="9" a="1"/>
  <c r="D386" i="9"/>
  <c r="B387" i="9"/>
  <c r="Y387" i="9"/>
  <c r="Z387" i="9"/>
  <c r="D387" i="9" a="1"/>
  <c r="D387" i="9"/>
  <c r="B388" i="9"/>
  <c r="Y388" i="9"/>
  <c r="Z388" i="9"/>
  <c r="D388" i="9" a="1"/>
  <c r="D388" i="9"/>
  <c r="B389" i="9"/>
  <c r="Y389" i="9"/>
  <c r="Z389" i="9"/>
  <c r="D389" i="9" a="1"/>
  <c r="D389" i="9"/>
  <c r="B390" i="9"/>
  <c r="Y390" i="9"/>
  <c r="Z390" i="9"/>
  <c r="D390" i="9" a="1"/>
  <c r="D390" i="9"/>
  <c r="B391" i="9"/>
  <c r="Y391" i="9"/>
  <c r="Z391" i="9"/>
  <c r="D391" i="9" a="1"/>
  <c r="D391" i="9"/>
  <c r="B392" i="9"/>
  <c r="Y392" i="9"/>
  <c r="Z392" i="9"/>
  <c r="D392" i="9" a="1"/>
  <c r="D392" i="9"/>
  <c r="B393" i="9"/>
  <c r="Y393" i="9"/>
  <c r="Z393" i="9"/>
  <c r="D393" i="9" a="1"/>
  <c r="D393" i="9"/>
  <c r="B394" i="9"/>
  <c r="Y394" i="9"/>
  <c r="Z394" i="9"/>
  <c r="D394" i="9" a="1"/>
  <c r="D394" i="9"/>
  <c r="B395" i="9"/>
  <c r="Y395" i="9"/>
  <c r="Z395" i="9"/>
  <c r="D395" i="9" a="1"/>
  <c r="D395" i="9"/>
  <c r="B396" i="9"/>
  <c r="Y396" i="9"/>
  <c r="Z396" i="9"/>
  <c r="D396" i="9" a="1"/>
  <c r="D396" i="9"/>
  <c r="B397" i="9"/>
  <c r="Y397" i="9"/>
  <c r="Z397" i="9"/>
  <c r="D397" i="9" a="1"/>
  <c r="D397" i="9"/>
  <c r="B398" i="9"/>
  <c r="Y398" i="9"/>
  <c r="Z398" i="9"/>
  <c r="D398" i="9" a="1"/>
  <c r="D398" i="9"/>
  <c r="B399" i="9"/>
  <c r="Y399" i="9"/>
  <c r="Z399" i="9"/>
  <c r="D399" i="9" a="1"/>
  <c r="D399" i="9"/>
  <c r="B400" i="9"/>
  <c r="Y400" i="9"/>
  <c r="Z400" i="9"/>
  <c r="D400" i="9" a="1"/>
  <c r="D400" i="9"/>
  <c r="B401" i="9"/>
  <c r="Y401" i="9"/>
  <c r="Z401" i="9"/>
  <c r="D401" i="9" a="1"/>
  <c r="D401" i="9"/>
  <c r="B402" i="9"/>
  <c r="Y402" i="9"/>
  <c r="Z402" i="9"/>
  <c r="D402" i="9" a="1"/>
  <c r="D402" i="9"/>
  <c r="B403" i="9"/>
  <c r="Y403" i="9"/>
  <c r="Z403" i="9"/>
  <c r="D403" i="9" a="1"/>
  <c r="D403" i="9"/>
  <c r="B404" i="9"/>
  <c r="Y404" i="9"/>
  <c r="Z404" i="9"/>
  <c r="D404" i="9" a="1"/>
  <c r="D404" i="9"/>
  <c r="B405" i="9"/>
  <c r="Y405" i="9"/>
  <c r="Z405" i="9"/>
  <c r="D405" i="9" a="1"/>
  <c r="D405" i="9"/>
  <c r="B406" i="9"/>
  <c r="Y406" i="9"/>
  <c r="Z406" i="9"/>
  <c r="D406" i="9" a="1"/>
  <c r="D406" i="9"/>
  <c r="B407" i="9"/>
  <c r="Y407" i="9"/>
  <c r="Z407" i="9"/>
  <c r="D407" i="9" a="1"/>
  <c r="D407" i="9"/>
  <c r="B408" i="9"/>
  <c r="Y408" i="9"/>
  <c r="Z408" i="9"/>
  <c r="D408" i="9" a="1"/>
  <c r="D408" i="9"/>
  <c r="B409" i="9"/>
  <c r="Y409" i="9"/>
  <c r="Z409" i="9"/>
  <c r="D409" i="9" a="1"/>
  <c r="D409" i="9"/>
  <c r="B410" i="9"/>
  <c r="Y410" i="9"/>
  <c r="Z410" i="9"/>
  <c r="D410" i="9" a="1"/>
  <c r="D410" i="9"/>
  <c r="B411" i="9"/>
  <c r="Y411" i="9"/>
  <c r="Z411" i="9"/>
  <c r="D411" i="9" a="1"/>
  <c r="D411" i="9"/>
  <c r="B412" i="9"/>
  <c r="Y412" i="9"/>
  <c r="Z412" i="9"/>
  <c r="D412" i="9" a="1"/>
  <c r="D412" i="9"/>
  <c r="B413" i="9"/>
  <c r="Y413" i="9"/>
  <c r="Z413" i="9"/>
  <c r="D413" i="9" a="1"/>
  <c r="D413" i="9"/>
  <c r="B414" i="9"/>
  <c r="Y414" i="9"/>
  <c r="Z414" i="9"/>
  <c r="D414" i="9" a="1"/>
  <c r="D414" i="9"/>
  <c r="B415" i="9"/>
  <c r="Y415" i="9"/>
  <c r="Z415" i="9"/>
  <c r="D415" i="9" a="1"/>
  <c r="D415" i="9"/>
  <c r="B416" i="9"/>
  <c r="Y416" i="9"/>
  <c r="Z416" i="9"/>
  <c r="D416" i="9" a="1"/>
  <c r="D416" i="9"/>
  <c r="B417" i="9"/>
  <c r="Z417" i="9"/>
  <c r="D417" i="9" a="1"/>
  <c r="D417" i="9"/>
  <c r="B418" i="9"/>
  <c r="Z418" i="9"/>
  <c r="D418" i="9" a="1"/>
  <c r="D418" i="9"/>
  <c r="B419" i="9"/>
  <c r="Z419" i="9"/>
  <c r="D419" i="9" a="1"/>
  <c r="D419" i="9"/>
  <c r="B420" i="9"/>
  <c r="Z420" i="9"/>
  <c r="D420" i="9" a="1"/>
  <c r="D420" i="9"/>
  <c r="B421" i="9"/>
  <c r="Z421" i="9"/>
  <c r="D421" i="9" a="1"/>
  <c r="D421" i="9"/>
  <c r="B422" i="9"/>
  <c r="Z422" i="9"/>
  <c r="D422" i="9" a="1"/>
  <c r="D422" i="9"/>
  <c r="B423" i="9"/>
  <c r="Z423" i="9"/>
  <c r="D423" i="9" a="1"/>
  <c r="D423" i="9"/>
  <c r="B424" i="9"/>
  <c r="Z424" i="9"/>
  <c r="D424" i="9" a="1"/>
  <c r="D424" i="9"/>
  <c r="B425" i="9"/>
  <c r="Z425" i="9"/>
  <c r="D425" i="9" a="1"/>
  <c r="D425" i="9"/>
  <c r="B426" i="9"/>
  <c r="Z426" i="9"/>
  <c r="D426" i="9" a="1"/>
  <c r="D426" i="9"/>
  <c r="B427" i="9"/>
  <c r="Z427" i="9"/>
  <c r="D427" i="9" a="1"/>
  <c r="D427" i="9"/>
  <c r="B428" i="9"/>
  <c r="Z428" i="9"/>
  <c r="D428" i="9" a="1"/>
  <c r="D428" i="9"/>
  <c r="B429" i="9"/>
  <c r="Z429" i="9"/>
  <c r="D429" i="9" a="1"/>
  <c r="D429" i="9"/>
  <c r="B430" i="9"/>
  <c r="Z430" i="9"/>
  <c r="D430" i="9" a="1"/>
  <c r="D430" i="9"/>
  <c r="B431" i="9"/>
  <c r="Z431" i="9"/>
  <c r="D431" i="9" a="1"/>
  <c r="D431" i="9"/>
  <c r="B432" i="9"/>
  <c r="Z432" i="9"/>
  <c r="D432" i="9" a="1"/>
  <c r="D432" i="9"/>
  <c r="B433" i="9"/>
  <c r="Z433" i="9"/>
  <c r="D433" i="9" a="1"/>
  <c r="D433" i="9"/>
  <c r="B434" i="9"/>
  <c r="Z434" i="9"/>
  <c r="D434" i="9" a="1"/>
  <c r="D434" i="9"/>
  <c r="B435" i="9"/>
  <c r="Z435" i="9"/>
  <c r="D435" i="9" a="1"/>
  <c r="D435" i="9"/>
  <c r="B436" i="9"/>
  <c r="Z436" i="9"/>
  <c r="D436" i="9" a="1"/>
  <c r="D436" i="9"/>
  <c r="B437" i="9"/>
  <c r="Z437" i="9"/>
  <c r="D437" i="9" a="1"/>
  <c r="D437" i="9"/>
  <c r="B438" i="9"/>
  <c r="Z438" i="9"/>
  <c r="D438" i="9" a="1"/>
  <c r="D438" i="9"/>
  <c r="B439" i="9"/>
  <c r="Z439" i="9"/>
  <c r="D439" i="9" a="1"/>
  <c r="D439" i="9"/>
  <c r="B440" i="9"/>
  <c r="Z440" i="9"/>
  <c r="D440" i="9" a="1"/>
  <c r="D440" i="9"/>
  <c r="B441" i="9"/>
  <c r="Z441" i="9"/>
  <c r="D441" i="9" a="1"/>
  <c r="D441" i="9"/>
  <c r="B442" i="9"/>
  <c r="Z442" i="9"/>
  <c r="D442" i="9" a="1"/>
  <c r="D442" i="9"/>
  <c r="B443" i="9"/>
  <c r="Z443" i="9"/>
  <c r="D443" i="9" a="1"/>
  <c r="D443" i="9"/>
  <c r="B444" i="9"/>
  <c r="Z444" i="9"/>
  <c r="D444" i="9" a="1"/>
  <c r="D444" i="9"/>
  <c r="B445" i="9"/>
  <c r="Z445" i="9"/>
  <c r="D445" i="9" a="1"/>
  <c r="D445" i="9"/>
  <c r="B446" i="9"/>
  <c r="Z446" i="9"/>
  <c r="D446" i="9" a="1"/>
  <c r="D446" i="9"/>
  <c r="B447" i="9"/>
  <c r="Z447" i="9"/>
  <c r="D447" i="9" a="1"/>
  <c r="D447" i="9"/>
  <c r="B448" i="9"/>
  <c r="Z448" i="9"/>
  <c r="D448" i="9" a="1"/>
  <c r="D448" i="9"/>
  <c r="B449" i="9"/>
  <c r="Z449" i="9"/>
  <c r="D449" i="9" a="1"/>
  <c r="D449" i="9"/>
  <c r="B450" i="9"/>
  <c r="Z450" i="9"/>
  <c r="D450" i="9" a="1"/>
  <c r="D450" i="9"/>
  <c r="B451" i="9"/>
  <c r="Z451" i="9"/>
  <c r="D451" i="9" a="1"/>
  <c r="D451" i="9"/>
  <c r="B452" i="9"/>
  <c r="Z452" i="9"/>
  <c r="D452" i="9" a="1"/>
  <c r="D452" i="9"/>
  <c r="B453" i="9"/>
  <c r="Z453" i="9"/>
  <c r="D453" i="9" a="1"/>
  <c r="D453" i="9"/>
  <c r="B454" i="9"/>
  <c r="Z454" i="9"/>
  <c r="D454" i="9" a="1"/>
  <c r="D454" i="9"/>
  <c r="B455" i="9"/>
  <c r="Z455" i="9"/>
  <c r="D455" i="9" a="1"/>
  <c r="D455" i="9"/>
  <c r="B456" i="9"/>
  <c r="Z456" i="9"/>
  <c r="D456" i="9" a="1"/>
  <c r="D456" i="9"/>
  <c r="B457" i="9"/>
  <c r="Z457" i="9"/>
  <c r="D457" i="9" a="1"/>
  <c r="D457" i="9"/>
  <c r="B458" i="9"/>
  <c r="Z458" i="9"/>
  <c r="D458" i="9" a="1"/>
  <c r="D458" i="9"/>
  <c r="B459" i="9"/>
  <c r="Z459" i="9"/>
  <c r="D459" i="9" a="1"/>
  <c r="D459" i="9"/>
  <c r="B460" i="9"/>
  <c r="Z460" i="9"/>
  <c r="D460" i="9" a="1"/>
  <c r="D460" i="9"/>
  <c r="B461" i="9"/>
  <c r="Z461" i="9"/>
  <c r="D461" i="9" a="1"/>
  <c r="D461" i="9"/>
  <c r="B462" i="9"/>
  <c r="Z462" i="9"/>
  <c r="D462" i="9" a="1"/>
  <c r="D462" i="9"/>
  <c r="B463" i="9"/>
  <c r="Z463" i="9"/>
  <c r="D463" i="9" a="1"/>
  <c r="D463" i="9"/>
  <c r="B464" i="9"/>
  <c r="Z464" i="9"/>
  <c r="D464" i="9" a="1"/>
  <c r="D464" i="9"/>
  <c r="B465" i="9"/>
  <c r="Z465" i="9"/>
  <c r="D465" i="9" a="1"/>
  <c r="D465" i="9"/>
  <c r="B466" i="9"/>
  <c r="Z466" i="9"/>
  <c r="D466" i="9" a="1"/>
  <c r="D466" i="9"/>
  <c r="B467" i="9"/>
  <c r="Z467" i="9"/>
  <c r="D467" i="9" a="1"/>
  <c r="D467" i="9"/>
  <c r="B468" i="9"/>
  <c r="Z468" i="9"/>
  <c r="D468" i="9" a="1"/>
  <c r="D468" i="9"/>
  <c r="B469" i="9"/>
  <c r="Z469" i="9"/>
  <c r="D469" i="9" a="1"/>
  <c r="D469" i="9"/>
  <c r="B470" i="9"/>
  <c r="Z470" i="9"/>
  <c r="D470" i="9" a="1"/>
  <c r="D470" i="9"/>
  <c r="B471" i="9"/>
  <c r="Z471" i="9"/>
  <c r="D471" i="9" a="1"/>
  <c r="D471" i="9"/>
  <c r="B472" i="9"/>
  <c r="Z472" i="9"/>
  <c r="D472" i="9" a="1"/>
  <c r="D472" i="9"/>
  <c r="B473" i="9"/>
  <c r="Z473" i="9"/>
  <c r="D473" i="9" a="1"/>
  <c r="D473" i="9"/>
  <c r="B474" i="9"/>
  <c r="Z474" i="9"/>
  <c r="D474" i="9" a="1"/>
  <c r="D474" i="9"/>
  <c r="B475" i="9"/>
  <c r="Z475" i="9"/>
  <c r="D475" i="9" a="1"/>
  <c r="D475" i="9"/>
  <c r="B476" i="9"/>
  <c r="Z476" i="9"/>
  <c r="D476" i="9" a="1"/>
  <c r="D476" i="9"/>
  <c r="B477" i="9"/>
  <c r="Z477" i="9"/>
  <c r="D477" i="9" a="1"/>
  <c r="D477" i="9"/>
  <c r="B478" i="9"/>
  <c r="Z478" i="9"/>
  <c r="D478" i="9" a="1"/>
  <c r="D478" i="9"/>
  <c r="B479" i="9"/>
  <c r="Z479" i="9"/>
  <c r="D479" i="9" a="1"/>
  <c r="D479" i="9"/>
  <c r="B480" i="9"/>
  <c r="Z480" i="9"/>
  <c r="D480" i="9" a="1"/>
  <c r="D480" i="9"/>
  <c r="B481" i="9"/>
  <c r="Z481" i="9"/>
  <c r="D481" i="9" a="1"/>
  <c r="D481" i="9"/>
  <c r="B482" i="9"/>
  <c r="Z482" i="9"/>
  <c r="D482" i="9" a="1"/>
  <c r="D482" i="9"/>
  <c r="B483" i="9"/>
  <c r="Z483" i="9"/>
  <c r="D483" i="9" a="1"/>
  <c r="D483" i="9"/>
  <c r="B484" i="9"/>
  <c r="Z484" i="9"/>
  <c r="D484" i="9" a="1"/>
  <c r="D484" i="9"/>
  <c r="B485" i="9"/>
  <c r="Z485" i="9"/>
  <c r="D485" i="9" a="1"/>
  <c r="D485" i="9"/>
  <c r="B486" i="9"/>
  <c r="Z486" i="9"/>
  <c r="D486" i="9" a="1"/>
  <c r="D486" i="9"/>
  <c r="B487" i="9"/>
  <c r="Z487" i="9"/>
  <c r="D487" i="9" a="1"/>
  <c r="D487" i="9"/>
  <c r="B488" i="9"/>
  <c r="Z488" i="9"/>
  <c r="D488" i="9" a="1"/>
  <c r="D488" i="9"/>
  <c r="B489" i="9"/>
  <c r="Z489" i="9"/>
  <c r="D489" i="9" a="1"/>
  <c r="D489" i="9"/>
  <c r="B490" i="9"/>
  <c r="Z490" i="9"/>
  <c r="D490" i="9" a="1"/>
  <c r="D490" i="9"/>
  <c r="B491" i="9"/>
  <c r="Z491" i="9"/>
  <c r="D491" i="9" a="1"/>
  <c r="D491" i="9"/>
  <c r="B492" i="9"/>
  <c r="Z492" i="9"/>
  <c r="D492" i="9" a="1"/>
  <c r="D492" i="9"/>
  <c r="B493" i="9"/>
  <c r="Z493" i="9"/>
  <c r="D493" i="9" a="1"/>
  <c r="D493" i="9"/>
  <c r="B494" i="9"/>
  <c r="Z494" i="9"/>
  <c r="D494" i="9" a="1"/>
  <c r="D494" i="9"/>
  <c r="B495" i="9"/>
  <c r="Z495" i="9"/>
  <c r="D495" i="9" a="1"/>
  <c r="D495" i="9"/>
  <c r="B496" i="9"/>
  <c r="Z496" i="9"/>
  <c r="D496" i="9" a="1"/>
  <c r="D496" i="9"/>
  <c r="B497" i="9"/>
  <c r="Z497" i="9"/>
  <c r="D497" i="9" a="1"/>
  <c r="D497" i="9"/>
  <c r="B498" i="9"/>
  <c r="Z498" i="9"/>
  <c r="D498" i="9" a="1"/>
  <c r="D498" i="9"/>
  <c r="B499" i="9"/>
  <c r="Z499" i="9"/>
  <c r="D499" i="9" a="1"/>
  <c r="D499" i="9"/>
  <c r="B500" i="9"/>
  <c r="Z500" i="9"/>
  <c r="D500" i="9" a="1"/>
  <c r="D500" i="9"/>
  <c r="B501" i="9"/>
  <c r="Z501" i="9"/>
  <c r="D501" i="9" a="1"/>
  <c r="D501" i="9"/>
  <c r="B502" i="9"/>
  <c r="Z502" i="9"/>
  <c r="D502" i="9" a="1"/>
  <c r="D502" i="9"/>
  <c r="B503" i="9"/>
  <c r="Z503" i="9"/>
  <c r="D503" i="9" a="1"/>
  <c r="D503" i="9"/>
  <c r="B504" i="9"/>
  <c r="Z504" i="9"/>
  <c r="D504" i="9" a="1"/>
  <c r="D504" i="9"/>
  <c r="B505" i="9"/>
  <c r="Z505" i="9"/>
  <c r="D505" i="9" a="1"/>
  <c r="D505" i="9"/>
  <c r="B506" i="9"/>
  <c r="Z506" i="9"/>
  <c r="D506" i="9" a="1"/>
  <c r="D506" i="9"/>
  <c r="B507" i="9"/>
  <c r="Z507" i="9"/>
  <c r="D507" i="9" a="1"/>
  <c r="D507" i="9"/>
  <c r="B508" i="9"/>
  <c r="Z508" i="9"/>
  <c r="D508" i="9" a="1"/>
  <c r="D508" i="9"/>
  <c r="B509" i="9"/>
  <c r="Z509" i="9"/>
  <c r="D509" i="9" a="1"/>
  <c r="D509" i="9"/>
  <c r="B510" i="9"/>
  <c r="Z510" i="9"/>
  <c r="D510" i="9" a="1"/>
  <c r="D510" i="9"/>
  <c r="B511" i="9"/>
  <c r="Z511" i="9"/>
  <c r="D511" i="9" a="1"/>
  <c r="D511" i="9"/>
  <c r="B512" i="9"/>
  <c r="Z512" i="9"/>
  <c r="D512" i="9" a="1"/>
  <c r="D512" i="9"/>
  <c r="B513" i="9"/>
  <c r="Z513" i="9"/>
  <c r="D513" i="9" a="1"/>
  <c r="D513" i="9"/>
  <c r="B514" i="9"/>
  <c r="Z514" i="9"/>
  <c r="D514" i="9" a="1"/>
  <c r="D514" i="9"/>
  <c r="B515" i="9"/>
  <c r="Z515" i="9"/>
  <c r="D515" i="9" a="1"/>
  <c r="D515" i="9"/>
  <c r="B516" i="9"/>
  <c r="Z516" i="9"/>
  <c r="D516" i="9" a="1"/>
  <c r="D516" i="9"/>
  <c r="B517" i="9"/>
  <c r="Z517" i="9"/>
  <c r="D517" i="9" a="1"/>
  <c r="D517" i="9"/>
  <c r="B518" i="9"/>
  <c r="Z518" i="9"/>
  <c r="D518" i="9" a="1"/>
  <c r="D518" i="9"/>
  <c r="B519" i="9"/>
  <c r="Z519" i="9"/>
  <c r="D519" i="9" a="1"/>
  <c r="D519" i="9"/>
  <c r="B520" i="9"/>
  <c r="Z520" i="9"/>
  <c r="D520" i="9" a="1"/>
  <c r="D520" i="9"/>
  <c r="B521" i="9"/>
  <c r="Z521" i="9"/>
  <c r="D521" i="9" a="1"/>
  <c r="D521" i="9"/>
  <c r="B522" i="9"/>
  <c r="Z522" i="9"/>
  <c r="D522" i="9" a="1"/>
  <c r="D522" i="9"/>
  <c r="B523" i="9"/>
  <c r="Z523" i="9"/>
  <c r="D523" i="9" a="1"/>
  <c r="D523" i="9"/>
  <c r="B524" i="9"/>
  <c r="Z524" i="9"/>
  <c r="D524" i="9" a="1"/>
  <c r="D524" i="9"/>
  <c r="B525" i="9"/>
  <c r="Z525" i="9"/>
  <c r="D525" i="9" a="1"/>
  <c r="D525" i="9"/>
  <c r="B526" i="9"/>
  <c r="Z526" i="9"/>
  <c r="D526" i="9" a="1"/>
  <c r="D526" i="9"/>
  <c r="B527" i="9"/>
  <c r="Z527" i="9"/>
  <c r="D527" i="9" a="1"/>
  <c r="D527" i="9"/>
  <c r="B528" i="9"/>
  <c r="Z528" i="9"/>
  <c r="D528" i="9" a="1"/>
  <c r="D528" i="9"/>
  <c r="B529" i="9"/>
  <c r="Z529" i="9"/>
  <c r="D529" i="9" a="1"/>
  <c r="D529" i="9"/>
  <c r="B530" i="9"/>
  <c r="Z530" i="9"/>
  <c r="D530" i="9" a="1"/>
  <c r="D530" i="9"/>
  <c r="B531" i="9"/>
  <c r="Z531" i="9"/>
  <c r="D531" i="9" a="1"/>
  <c r="D531" i="9"/>
  <c r="B532" i="9"/>
  <c r="Z532" i="9"/>
  <c r="D532" i="9" a="1"/>
  <c r="D532" i="9"/>
  <c r="B533" i="9"/>
  <c r="Z533" i="9"/>
  <c r="D533" i="9" a="1"/>
  <c r="D533" i="9"/>
  <c r="B534" i="9"/>
  <c r="Z534" i="9"/>
  <c r="D534" i="9" a="1"/>
  <c r="D534" i="9"/>
  <c r="B535" i="9"/>
  <c r="Z535" i="9"/>
  <c r="D535" i="9" a="1"/>
  <c r="D535" i="9"/>
  <c r="B536" i="9"/>
  <c r="Z536" i="9"/>
  <c r="D536" i="9" a="1"/>
  <c r="D536" i="9"/>
  <c r="B537" i="9"/>
  <c r="Z537" i="9"/>
  <c r="D537" i="9" a="1"/>
  <c r="D537" i="9"/>
  <c r="B538" i="9"/>
  <c r="Z538" i="9"/>
  <c r="D538" i="9" a="1"/>
  <c r="D538" i="9"/>
  <c r="B539" i="9"/>
  <c r="Z539" i="9"/>
  <c r="D539" i="9" a="1"/>
  <c r="D539" i="9"/>
  <c r="B540" i="9"/>
  <c r="Z540" i="9"/>
  <c r="D540" i="9" a="1"/>
  <c r="D540" i="9"/>
  <c r="B541" i="9"/>
  <c r="Z541" i="9"/>
  <c r="D541" i="9" a="1"/>
  <c r="D541" i="9"/>
  <c r="B542" i="9"/>
  <c r="Z542" i="9"/>
  <c r="D542" i="9" a="1"/>
  <c r="D542" i="9"/>
  <c r="B543" i="9"/>
  <c r="Z543" i="9"/>
  <c r="D543" i="9" a="1"/>
  <c r="D543" i="9"/>
  <c r="B544" i="9"/>
  <c r="Z544" i="9"/>
  <c r="D544" i="9" a="1"/>
  <c r="D544" i="9"/>
  <c r="B545" i="9"/>
  <c r="Z545" i="9"/>
  <c r="D545" i="9" a="1"/>
  <c r="D545" i="9"/>
  <c r="B546" i="9"/>
  <c r="Z546" i="9"/>
  <c r="D546" i="9" a="1"/>
  <c r="D546" i="9"/>
  <c r="B547" i="9"/>
  <c r="Z547" i="9"/>
  <c r="D547" i="9" a="1"/>
  <c r="D547" i="9"/>
  <c r="B548" i="9"/>
  <c r="Z548" i="9"/>
  <c r="D548" i="9" a="1"/>
  <c r="D548" i="9"/>
  <c r="B549" i="9"/>
  <c r="Z549" i="9"/>
  <c r="D549" i="9" a="1"/>
  <c r="D549" i="9"/>
  <c r="B550" i="9"/>
  <c r="Z550" i="9"/>
  <c r="D550" i="9" a="1"/>
  <c r="D550" i="9"/>
  <c r="B551" i="9"/>
  <c r="Z551" i="9"/>
  <c r="D551" i="9" a="1"/>
  <c r="D551" i="9"/>
  <c r="B552" i="9"/>
  <c r="Z552" i="9"/>
  <c r="D552" i="9" a="1"/>
  <c r="D552" i="9"/>
  <c r="B553" i="9"/>
  <c r="Z553" i="9"/>
  <c r="D553" i="9" a="1"/>
  <c r="D553" i="9"/>
  <c r="B554" i="9"/>
  <c r="Z554" i="9"/>
  <c r="D554" i="9" a="1"/>
  <c r="D554" i="9"/>
  <c r="B555" i="9"/>
  <c r="Z555" i="9"/>
  <c r="D555" i="9" a="1"/>
  <c r="D555" i="9"/>
  <c r="B556" i="9"/>
  <c r="Z556" i="9"/>
  <c r="D556" i="9" a="1"/>
  <c r="D556" i="9"/>
  <c r="B557" i="9"/>
  <c r="Z557" i="9"/>
  <c r="D557" i="9" a="1"/>
  <c r="D557" i="9"/>
  <c r="B558" i="9"/>
  <c r="Z558" i="9"/>
  <c r="D558" i="9" a="1"/>
  <c r="D558" i="9"/>
  <c r="B559" i="9"/>
  <c r="Z559" i="9"/>
  <c r="D559" i="9" a="1"/>
  <c r="D559" i="9"/>
  <c r="B560" i="9"/>
  <c r="Z560" i="9"/>
  <c r="D560" i="9" a="1"/>
  <c r="D560" i="9"/>
  <c r="B561" i="9"/>
  <c r="Z561" i="9"/>
  <c r="D561" i="9" a="1"/>
  <c r="D561" i="9"/>
  <c r="B562" i="9"/>
  <c r="Z562" i="9"/>
  <c r="D562" i="9" a="1"/>
  <c r="D562" i="9"/>
  <c r="B563" i="9"/>
  <c r="Z563" i="9"/>
  <c r="D563" i="9" a="1"/>
  <c r="D563" i="9"/>
  <c r="B564" i="9"/>
  <c r="Z564" i="9"/>
  <c r="D564" i="9" a="1"/>
  <c r="D564" i="9"/>
  <c r="B565" i="9"/>
  <c r="Z565" i="9"/>
  <c r="D565" i="9" a="1"/>
  <c r="D565" i="9"/>
  <c r="B566" i="9"/>
  <c r="Z566" i="9"/>
  <c r="D566" i="9" a="1"/>
  <c r="D566" i="9"/>
  <c r="B567" i="9"/>
  <c r="Z567" i="9"/>
  <c r="D567" i="9" a="1"/>
  <c r="D567" i="9"/>
  <c r="B568" i="9"/>
  <c r="Z568" i="9"/>
  <c r="D568" i="9" a="1"/>
  <c r="D568" i="9"/>
  <c r="B569" i="9"/>
  <c r="Z569" i="9"/>
  <c r="D569" i="9" a="1"/>
  <c r="D569" i="9"/>
  <c r="B570" i="9"/>
  <c r="Z570" i="9"/>
  <c r="D570" i="9" a="1"/>
  <c r="D570" i="9"/>
  <c r="B571" i="9"/>
  <c r="Z571" i="9"/>
  <c r="D571" i="9" a="1"/>
  <c r="D571" i="9"/>
  <c r="B572" i="9"/>
  <c r="Z572" i="9"/>
  <c r="D572" i="9" a="1"/>
  <c r="D572" i="9"/>
  <c r="B573" i="9"/>
  <c r="Z573" i="9"/>
  <c r="D573" i="9" a="1"/>
  <c r="D573" i="9"/>
  <c r="B574" i="9"/>
  <c r="Z574" i="9"/>
  <c r="D574" i="9" a="1"/>
  <c r="D574" i="9"/>
  <c r="B575" i="9"/>
  <c r="Z575" i="9"/>
  <c r="D575" i="9" a="1"/>
  <c r="D575" i="9"/>
  <c r="B576" i="9"/>
  <c r="Z576" i="9"/>
  <c r="D576" i="9" a="1"/>
  <c r="D576" i="9"/>
  <c r="B577" i="9"/>
  <c r="Z577" i="9"/>
  <c r="D577" i="9" a="1"/>
  <c r="D577" i="9"/>
  <c r="B578" i="9"/>
  <c r="Z578" i="9"/>
  <c r="D578" i="9" a="1"/>
  <c r="D578" i="9"/>
  <c r="B579" i="9"/>
  <c r="Z579" i="9"/>
  <c r="D579" i="9" a="1"/>
  <c r="D579" i="9"/>
  <c r="B580" i="9"/>
  <c r="Z580" i="9"/>
  <c r="D580" i="9" a="1"/>
  <c r="D580" i="9"/>
  <c r="B581" i="9"/>
  <c r="Z581" i="9"/>
  <c r="D581" i="9" a="1"/>
  <c r="D581" i="9"/>
  <c r="B582" i="9"/>
  <c r="Z582" i="9"/>
  <c r="D582" i="9" a="1"/>
  <c r="D582" i="9"/>
  <c r="B583" i="9"/>
  <c r="Z583" i="9"/>
  <c r="D583" i="9" a="1"/>
  <c r="D583" i="9"/>
  <c r="B584" i="9"/>
  <c r="Z584" i="9"/>
  <c r="D584" i="9" a="1"/>
  <c r="D584" i="9"/>
  <c r="B585" i="9"/>
  <c r="Z585" i="9"/>
  <c r="D585" i="9" a="1"/>
  <c r="D585" i="9"/>
  <c r="B586" i="9"/>
  <c r="Z586" i="9"/>
  <c r="D586" i="9" a="1"/>
  <c r="D586" i="9"/>
  <c r="B587" i="9"/>
  <c r="Z587" i="9"/>
  <c r="D587" i="9" a="1"/>
  <c r="D587" i="9"/>
  <c r="B588" i="9"/>
  <c r="Z588" i="9"/>
  <c r="D588" i="9" a="1"/>
  <c r="D588" i="9"/>
  <c r="B589" i="9"/>
  <c r="Z589" i="9"/>
  <c r="D589" i="9" a="1"/>
  <c r="D589" i="9"/>
  <c r="B590" i="9"/>
  <c r="Z590" i="9"/>
  <c r="D590" i="9" a="1"/>
  <c r="D590" i="9"/>
  <c r="B591" i="9"/>
  <c r="Z591" i="9"/>
  <c r="D591" i="9" a="1"/>
  <c r="D591" i="9"/>
  <c r="B592" i="9"/>
  <c r="Z592" i="9"/>
  <c r="D592" i="9" a="1"/>
  <c r="D592" i="9"/>
  <c r="B593" i="9"/>
  <c r="Z593" i="9"/>
  <c r="D593" i="9" a="1"/>
  <c r="D593" i="9"/>
  <c r="B594" i="9"/>
  <c r="Z594" i="9"/>
  <c r="D594" i="9" a="1"/>
  <c r="D594" i="9"/>
  <c r="B595" i="9"/>
  <c r="Z595" i="9"/>
  <c r="D595" i="9" a="1"/>
  <c r="D595" i="9"/>
  <c r="B596" i="9"/>
  <c r="Z596" i="9"/>
  <c r="D596" i="9" a="1"/>
  <c r="D596" i="9"/>
  <c r="B597" i="9"/>
  <c r="Z597" i="9"/>
  <c r="D597" i="9" a="1"/>
  <c r="D597" i="9"/>
  <c r="B598" i="9"/>
  <c r="Z598" i="9"/>
  <c r="D598" i="9" a="1"/>
  <c r="D598" i="9"/>
  <c r="B599" i="9"/>
  <c r="Z599" i="9"/>
  <c r="D599" i="9" a="1"/>
  <c r="D599" i="9"/>
  <c r="B600" i="9"/>
  <c r="Z600" i="9"/>
  <c r="D600" i="9" a="1"/>
  <c r="D600" i="9"/>
  <c r="B601" i="9"/>
  <c r="Z601" i="9"/>
  <c r="D601" i="9" a="1"/>
  <c r="D601" i="9"/>
  <c r="B602" i="9"/>
  <c r="Z602" i="9"/>
  <c r="D602" i="9" a="1"/>
  <c r="D602" i="9"/>
  <c r="B603" i="9"/>
  <c r="Z603" i="9"/>
  <c r="D603" i="9" a="1"/>
  <c r="D603" i="9"/>
  <c r="B604" i="9"/>
  <c r="Z604" i="9"/>
  <c r="D604" i="9" a="1"/>
  <c r="D604" i="9"/>
  <c r="B605" i="9"/>
  <c r="Z605" i="9"/>
  <c r="D605" i="9" a="1"/>
  <c r="D605" i="9"/>
  <c r="B606" i="9"/>
  <c r="Z606" i="9"/>
  <c r="D606" i="9" a="1"/>
  <c r="D606" i="9"/>
  <c r="B607" i="9"/>
  <c r="Z607" i="9"/>
  <c r="D607" i="9" a="1"/>
  <c r="D607" i="9"/>
  <c r="B608" i="9"/>
  <c r="Z608" i="9"/>
  <c r="D608" i="9" a="1"/>
  <c r="D608" i="9"/>
  <c r="B609" i="9"/>
  <c r="Z609" i="9"/>
  <c r="D609" i="9" a="1"/>
  <c r="D609" i="9"/>
  <c r="B610" i="9"/>
  <c r="Z610" i="9"/>
  <c r="D610" i="9" a="1"/>
  <c r="D610" i="9"/>
  <c r="B611" i="9"/>
  <c r="Z611" i="9"/>
  <c r="D611" i="9" a="1"/>
  <c r="D611" i="9"/>
  <c r="B612" i="9"/>
  <c r="Z612" i="9"/>
  <c r="D612" i="9" a="1"/>
  <c r="D612" i="9"/>
  <c r="B613" i="9"/>
  <c r="Z613" i="9"/>
  <c r="D613" i="9" a="1"/>
  <c r="D613" i="9"/>
  <c r="B614" i="9"/>
  <c r="Z614" i="9"/>
  <c r="D614" i="9" a="1"/>
  <c r="D614" i="9"/>
  <c r="B615" i="9"/>
  <c r="Z615" i="9"/>
  <c r="D615" i="9" a="1"/>
  <c r="D615" i="9"/>
  <c r="B616" i="9"/>
  <c r="Z616" i="9"/>
  <c r="D616" i="9" a="1"/>
  <c r="D616" i="9"/>
  <c r="B617" i="9"/>
  <c r="Z617" i="9"/>
  <c r="D617" i="9" a="1"/>
  <c r="D617" i="9"/>
  <c r="B618" i="9"/>
  <c r="Z618" i="9"/>
  <c r="D618" i="9" a="1"/>
  <c r="D618" i="9"/>
  <c r="B619" i="9"/>
  <c r="Z619" i="9"/>
  <c r="D619" i="9" a="1"/>
  <c r="D619" i="9"/>
  <c r="B620" i="9"/>
  <c r="Z620" i="9"/>
  <c r="D620" i="9" a="1"/>
  <c r="D620" i="9"/>
  <c r="B621" i="9"/>
  <c r="Z621" i="9"/>
  <c r="D621" i="9" a="1"/>
  <c r="D621" i="9"/>
  <c r="B622" i="9"/>
  <c r="Z622" i="9"/>
  <c r="D622" i="9" a="1"/>
  <c r="D622" i="9"/>
  <c r="B623" i="9"/>
  <c r="Z623" i="9"/>
  <c r="D623" i="9" a="1"/>
  <c r="D623" i="9"/>
  <c r="B624" i="9"/>
  <c r="Z624" i="9"/>
  <c r="D624" i="9" a="1"/>
  <c r="D624" i="9"/>
  <c r="B625" i="9"/>
  <c r="Z625" i="9"/>
  <c r="D625" i="9" a="1"/>
  <c r="D625" i="9"/>
  <c r="B626" i="9"/>
  <c r="Z626" i="9"/>
  <c r="D626" i="9" a="1"/>
  <c r="D626" i="9"/>
  <c r="Z337" i="9"/>
  <c r="D337" i="9" a="1"/>
  <c r="D337" i="9"/>
  <c r="C338" i="9" a="1"/>
  <c r="C338" i="9"/>
  <c r="C339" i="9" a="1"/>
  <c r="C339" i="9"/>
  <c r="C340" i="9" a="1"/>
  <c r="C340" i="9"/>
  <c r="C341" i="9" a="1"/>
  <c r="C341" i="9"/>
  <c r="C342" i="9" a="1"/>
  <c r="C342" i="9"/>
  <c r="C343" i="9" a="1"/>
  <c r="C343" i="9"/>
  <c r="C344" i="9" a="1"/>
  <c r="C344" i="9"/>
  <c r="C345" i="9" a="1"/>
  <c r="C345" i="9"/>
  <c r="C346" i="9" a="1"/>
  <c r="C346" i="9"/>
  <c r="C347" i="9" a="1"/>
  <c r="C347" i="9"/>
  <c r="C348" i="9" a="1"/>
  <c r="C348" i="9"/>
  <c r="C349" i="9" a="1"/>
  <c r="C349" i="9"/>
  <c r="C350" i="9" a="1"/>
  <c r="C350" i="9"/>
  <c r="C351" i="9" a="1"/>
  <c r="C351" i="9"/>
  <c r="C352" i="9" a="1"/>
  <c r="C352" i="9"/>
  <c r="C353" i="9" a="1"/>
  <c r="C353" i="9"/>
  <c r="C354" i="9" a="1"/>
  <c r="C354" i="9"/>
  <c r="C355" i="9" a="1"/>
  <c r="C355" i="9"/>
  <c r="C356" i="9" a="1"/>
  <c r="C356" i="9"/>
  <c r="C357" i="9" a="1"/>
  <c r="C357" i="9"/>
  <c r="C358" i="9" a="1"/>
  <c r="C358" i="9"/>
  <c r="C359" i="9" a="1"/>
  <c r="C359" i="9"/>
  <c r="C360" i="9" a="1"/>
  <c r="C360" i="9"/>
  <c r="C361" i="9" a="1"/>
  <c r="C361" i="9"/>
  <c r="C362" i="9" a="1"/>
  <c r="C362" i="9"/>
  <c r="C363" i="9" a="1"/>
  <c r="C363" i="9"/>
  <c r="C364" i="9" a="1"/>
  <c r="C364" i="9"/>
  <c r="C365" i="9" a="1"/>
  <c r="C365" i="9"/>
  <c r="C366" i="9" a="1"/>
  <c r="C366" i="9"/>
  <c r="C367" i="9" a="1"/>
  <c r="C367" i="9"/>
  <c r="C368" i="9" a="1"/>
  <c r="C368" i="9"/>
  <c r="C369" i="9" a="1"/>
  <c r="C369" i="9"/>
  <c r="C370" i="9" a="1"/>
  <c r="C370" i="9"/>
  <c r="C371" i="9" a="1"/>
  <c r="C371" i="9"/>
  <c r="C372" i="9" a="1"/>
  <c r="C372" i="9"/>
  <c r="C373" i="9" a="1"/>
  <c r="C373" i="9"/>
  <c r="C374" i="9" a="1"/>
  <c r="C374" i="9"/>
  <c r="C375" i="9" a="1"/>
  <c r="C375" i="9"/>
  <c r="C376" i="9" a="1"/>
  <c r="C376" i="9"/>
  <c r="C377" i="9" a="1"/>
  <c r="C377" i="9"/>
  <c r="C378" i="9" a="1"/>
  <c r="C378" i="9"/>
  <c r="C379" i="9" a="1"/>
  <c r="C379" i="9"/>
  <c r="C380" i="9" a="1"/>
  <c r="C380" i="9"/>
  <c r="C381" i="9" a="1"/>
  <c r="C381" i="9"/>
  <c r="C382" i="9" a="1"/>
  <c r="C382" i="9"/>
  <c r="C383" i="9" a="1"/>
  <c r="C383" i="9"/>
  <c r="C384" i="9" a="1"/>
  <c r="C384" i="9"/>
  <c r="C385" i="9" a="1"/>
  <c r="C385" i="9"/>
  <c r="C386" i="9" a="1"/>
  <c r="C386" i="9"/>
  <c r="C387" i="9" a="1"/>
  <c r="C387" i="9"/>
  <c r="C388" i="9" a="1"/>
  <c r="C388" i="9"/>
  <c r="C389" i="9" a="1"/>
  <c r="C389" i="9"/>
  <c r="C390" i="9" a="1"/>
  <c r="C390" i="9"/>
  <c r="C391" i="9" a="1"/>
  <c r="C391" i="9"/>
  <c r="C392" i="9" a="1"/>
  <c r="C392" i="9"/>
  <c r="C393" i="9" a="1"/>
  <c r="C393" i="9"/>
  <c r="C394" i="9" a="1"/>
  <c r="C394" i="9"/>
  <c r="C395" i="9" a="1"/>
  <c r="C395" i="9"/>
  <c r="C396" i="9" a="1"/>
  <c r="C396" i="9"/>
  <c r="C397" i="9" a="1"/>
  <c r="C397" i="9"/>
  <c r="C398" i="9" a="1"/>
  <c r="C398" i="9"/>
  <c r="C399" i="9" a="1"/>
  <c r="C399" i="9"/>
  <c r="C400" i="9" a="1"/>
  <c r="C400" i="9"/>
  <c r="C401" i="9" a="1"/>
  <c r="C401" i="9"/>
  <c r="C402" i="9" a="1"/>
  <c r="C402" i="9"/>
  <c r="C403" i="9" a="1"/>
  <c r="C403" i="9"/>
  <c r="C404" i="9" a="1"/>
  <c r="C404" i="9"/>
  <c r="C405" i="9" a="1"/>
  <c r="C405" i="9"/>
  <c r="C406" i="9" a="1"/>
  <c r="C406" i="9"/>
  <c r="C407" i="9" a="1"/>
  <c r="C407" i="9"/>
  <c r="C408" i="9" a="1"/>
  <c r="C408" i="9"/>
  <c r="C409" i="9" a="1"/>
  <c r="C409" i="9"/>
  <c r="C410" i="9" a="1"/>
  <c r="C410" i="9"/>
  <c r="C411" i="9" a="1"/>
  <c r="C411" i="9"/>
  <c r="C412" i="9" a="1"/>
  <c r="C412" i="9"/>
  <c r="C413" i="9" a="1"/>
  <c r="C413" i="9"/>
  <c r="C414" i="9" a="1"/>
  <c r="C414" i="9"/>
  <c r="C415" i="9" a="1"/>
  <c r="C415" i="9"/>
  <c r="C416" i="9" a="1"/>
  <c r="C416" i="9"/>
  <c r="C417" i="9" a="1"/>
  <c r="C417" i="9"/>
  <c r="C418" i="9" a="1"/>
  <c r="C418" i="9"/>
  <c r="C419" i="9" a="1"/>
  <c r="C419" i="9"/>
  <c r="C420" i="9" a="1"/>
  <c r="C420" i="9"/>
  <c r="C421" i="9" a="1"/>
  <c r="C421" i="9"/>
  <c r="C422" i="9" a="1"/>
  <c r="C422" i="9"/>
  <c r="C423" i="9" a="1"/>
  <c r="C423" i="9"/>
  <c r="C424" i="9" a="1"/>
  <c r="C424" i="9"/>
  <c r="C425" i="9" a="1"/>
  <c r="C425" i="9"/>
  <c r="C426" i="9" a="1"/>
  <c r="C426" i="9"/>
  <c r="C427" i="9" a="1"/>
  <c r="C427" i="9"/>
  <c r="C428" i="9" a="1"/>
  <c r="C428" i="9"/>
  <c r="C429" i="9" a="1"/>
  <c r="C429" i="9"/>
  <c r="C430" i="9" a="1"/>
  <c r="C430" i="9"/>
  <c r="C431" i="9" a="1"/>
  <c r="C431" i="9"/>
  <c r="C432" i="9" a="1"/>
  <c r="C432" i="9"/>
  <c r="C433" i="9" a="1"/>
  <c r="C433" i="9"/>
  <c r="C434" i="9" a="1"/>
  <c r="C434" i="9"/>
  <c r="C435" i="9" a="1"/>
  <c r="C435" i="9"/>
  <c r="C436" i="9" a="1"/>
  <c r="C436" i="9"/>
  <c r="C437" i="9" a="1"/>
  <c r="C437" i="9"/>
  <c r="C438" i="9" a="1"/>
  <c r="C438" i="9"/>
  <c r="C439" i="9" a="1"/>
  <c r="C439" i="9"/>
  <c r="C440" i="9" a="1"/>
  <c r="C440" i="9"/>
  <c r="C441" i="9" a="1"/>
  <c r="C441" i="9"/>
  <c r="C442" i="9" a="1"/>
  <c r="C442" i="9"/>
  <c r="C443" i="9" a="1"/>
  <c r="C443" i="9"/>
  <c r="C444" i="9" a="1"/>
  <c r="C444" i="9"/>
  <c r="C445" i="9" a="1"/>
  <c r="C445" i="9"/>
  <c r="C446" i="9" a="1"/>
  <c r="C446" i="9"/>
  <c r="C447" i="9" a="1"/>
  <c r="C447" i="9"/>
  <c r="C448" i="9" a="1"/>
  <c r="C448" i="9"/>
  <c r="C449" i="9" a="1"/>
  <c r="C449" i="9"/>
  <c r="C450" i="9" a="1"/>
  <c r="C450" i="9"/>
  <c r="C451" i="9" a="1"/>
  <c r="C451" i="9"/>
  <c r="C452" i="9" a="1"/>
  <c r="C452" i="9"/>
  <c r="C453" i="9" a="1"/>
  <c r="C453" i="9"/>
  <c r="C454" i="9" a="1"/>
  <c r="C454" i="9"/>
  <c r="C455" i="9" a="1"/>
  <c r="C455" i="9"/>
  <c r="C456" i="9" a="1"/>
  <c r="C456" i="9"/>
  <c r="C457" i="9" a="1"/>
  <c r="C457" i="9"/>
  <c r="C458" i="9" a="1"/>
  <c r="C458" i="9"/>
  <c r="C459" i="9" a="1"/>
  <c r="C459" i="9"/>
  <c r="C460" i="9" a="1"/>
  <c r="C460" i="9"/>
  <c r="C461" i="9" a="1"/>
  <c r="C461" i="9"/>
  <c r="C462" i="9" a="1"/>
  <c r="C462" i="9"/>
  <c r="C463" i="9" a="1"/>
  <c r="C463" i="9"/>
  <c r="C464" i="9" a="1"/>
  <c r="C464" i="9"/>
  <c r="C465" i="9" a="1"/>
  <c r="C465" i="9"/>
  <c r="C466" i="9" a="1"/>
  <c r="C466" i="9"/>
  <c r="C467" i="9" a="1"/>
  <c r="C467" i="9"/>
  <c r="C468" i="9" a="1"/>
  <c r="C468" i="9"/>
  <c r="C469" i="9" a="1"/>
  <c r="C469" i="9"/>
  <c r="C470" i="9" a="1"/>
  <c r="C470" i="9"/>
  <c r="C471" i="9" a="1"/>
  <c r="C471" i="9"/>
  <c r="C472" i="9" a="1"/>
  <c r="C472" i="9"/>
  <c r="C473" i="9" a="1"/>
  <c r="C473" i="9"/>
  <c r="C474" i="9" a="1"/>
  <c r="C474" i="9"/>
  <c r="C475" i="9" a="1"/>
  <c r="C475" i="9"/>
  <c r="C476" i="9" a="1"/>
  <c r="C476" i="9"/>
  <c r="C477" i="9" a="1"/>
  <c r="C477" i="9"/>
  <c r="C478" i="9" a="1"/>
  <c r="C478" i="9"/>
  <c r="C479" i="9" a="1"/>
  <c r="C479" i="9"/>
  <c r="C480" i="9" a="1"/>
  <c r="C480" i="9"/>
  <c r="C481" i="9" a="1"/>
  <c r="C481" i="9"/>
  <c r="C482" i="9" a="1"/>
  <c r="C482" i="9"/>
  <c r="C483" i="9" a="1"/>
  <c r="C483" i="9"/>
  <c r="C484" i="9" a="1"/>
  <c r="C484" i="9"/>
  <c r="C485" i="9" a="1"/>
  <c r="C485" i="9"/>
  <c r="C486" i="9" a="1"/>
  <c r="C486" i="9"/>
  <c r="C487" i="9" a="1"/>
  <c r="C487" i="9"/>
  <c r="C488" i="9" a="1"/>
  <c r="C488" i="9"/>
  <c r="C489" i="9" a="1"/>
  <c r="C489" i="9"/>
  <c r="C490" i="9" a="1"/>
  <c r="C490" i="9"/>
  <c r="C491" i="9" a="1"/>
  <c r="C491" i="9"/>
  <c r="C492" i="9" a="1"/>
  <c r="C492" i="9"/>
  <c r="C493" i="9" a="1"/>
  <c r="C493" i="9"/>
  <c r="C494" i="9" a="1"/>
  <c r="C494" i="9"/>
  <c r="C495" i="9" a="1"/>
  <c r="C495" i="9"/>
  <c r="C496" i="9" a="1"/>
  <c r="C496" i="9"/>
  <c r="C497" i="9" a="1"/>
  <c r="C497" i="9"/>
  <c r="C498" i="9" a="1"/>
  <c r="C498" i="9"/>
  <c r="C499" i="9" a="1"/>
  <c r="C499" i="9"/>
  <c r="C500" i="9" a="1"/>
  <c r="C500" i="9"/>
  <c r="C501" i="9" a="1"/>
  <c r="C501" i="9"/>
  <c r="C502" i="9" a="1"/>
  <c r="C502" i="9"/>
  <c r="C503" i="9" a="1"/>
  <c r="C503" i="9"/>
  <c r="C504" i="9" a="1"/>
  <c r="C504" i="9"/>
  <c r="C505" i="9" a="1"/>
  <c r="C505" i="9"/>
  <c r="C506" i="9" a="1"/>
  <c r="C506" i="9"/>
  <c r="C507" i="9" a="1"/>
  <c r="C507" i="9"/>
  <c r="C508" i="9" a="1"/>
  <c r="C508" i="9"/>
  <c r="C509" i="9" a="1"/>
  <c r="C509" i="9"/>
  <c r="C510" i="9" a="1"/>
  <c r="C510" i="9"/>
  <c r="C511" i="9" a="1"/>
  <c r="C511" i="9"/>
  <c r="C512" i="9" a="1"/>
  <c r="C512" i="9"/>
  <c r="C513" i="9" a="1"/>
  <c r="C513" i="9"/>
  <c r="C514" i="9" a="1"/>
  <c r="C514" i="9"/>
  <c r="C515" i="9" a="1"/>
  <c r="C515" i="9"/>
  <c r="C516" i="9" a="1"/>
  <c r="C516" i="9"/>
  <c r="C517" i="9" a="1"/>
  <c r="C517" i="9"/>
  <c r="C518" i="9" a="1"/>
  <c r="C518" i="9"/>
  <c r="C519" i="9" a="1"/>
  <c r="C519" i="9"/>
  <c r="C520" i="9" a="1"/>
  <c r="C520" i="9"/>
  <c r="C521" i="9" a="1"/>
  <c r="C521" i="9"/>
  <c r="C522" i="9" a="1"/>
  <c r="C522" i="9"/>
  <c r="C523" i="9" a="1"/>
  <c r="C523" i="9"/>
  <c r="C524" i="9" a="1"/>
  <c r="C524" i="9"/>
  <c r="C525" i="9" a="1"/>
  <c r="C525" i="9"/>
  <c r="C526" i="9" a="1"/>
  <c r="C526" i="9"/>
  <c r="C527" i="9" a="1"/>
  <c r="C527" i="9"/>
  <c r="C528" i="9" a="1"/>
  <c r="C528" i="9"/>
  <c r="C529" i="9" a="1"/>
  <c r="C529" i="9"/>
  <c r="C530" i="9" a="1"/>
  <c r="C530" i="9"/>
  <c r="C531" i="9" a="1"/>
  <c r="C531" i="9"/>
  <c r="C532" i="9" a="1"/>
  <c r="C532" i="9"/>
  <c r="C533" i="9" a="1"/>
  <c r="C533" i="9"/>
  <c r="C534" i="9" a="1"/>
  <c r="C534" i="9"/>
  <c r="C535" i="9" a="1"/>
  <c r="C535" i="9"/>
  <c r="C536" i="9" a="1"/>
  <c r="C536" i="9"/>
  <c r="C537" i="9" a="1"/>
  <c r="C537" i="9"/>
  <c r="C538" i="9" a="1"/>
  <c r="C538" i="9"/>
  <c r="C539" i="9" a="1"/>
  <c r="C539" i="9"/>
  <c r="C540" i="9" a="1"/>
  <c r="C540" i="9"/>
  <c r="C541" i="9" a="1"/>
  <c r="C541" i="9"/>
  <c r="C542" i="9" a="1"/>
  <c r="C542" i="9"/>
  <c r="C543" i="9" a="1"/>
  <c r="C543" i="9"/>
  <c r="C544" i="9" a="1"/>
  <c r="C544" i="9"/>
  <c r="C545" i="9" a="1"/>
  <c r="C545" i="9"/>
  <c r="C546" i="9" a="1"/>
  <c r="C546" i="9"/>
  <c r="C547" i="9" a="1"/>
  <c r="C547" i="9"/>
  <c r="C548" i="9" a="1"/>
  <c r="C548" i="9"/>
  <c r="C549" i="9" a="1"/>
  <c r="C549" i="9"/>
  <c r="C550" i="9" a="1"/>
  <c r="C550" i="9"/>
  <c r="C551" i="9" a="1"/>
  <c r="C551" i="9"/>
  <c r="C552" i="9" a="1"/>
  <c r="C552" i="9"/>
  <c r="C553" i="9" a="1"/>
  <c r="C553" i="9"/>
  <c r="C554" i="9" a="1"/>
  <c r="C554" i="9"/>
  <c r="C555" i="9" a="1"/>
  <c r="C555" i="9"/>
  <c r="C556" i="9" a="1"/>
  <c r="C556" i="9"/>
  <c r="C557" i="9" a="1"/>
  <c r="C557" i="9"/>
  <c r="C558" i="9" a="1"/>
  <c r="C558" i="9"/>
  <c r="C559" i="9" a="1"/>
  <c r="C559" i="9"/>
  <c r="C560" i="9" a="1"/>
  <c r="C560" i="9"/>
  <c r="C561" i="9" a="1"/>
  <c r="C561" i="9"/>
  <c r="C562" i="9" a="1"/>
  <c r="C562" i="9"/>
  <c r="C563" i="9" a="1"/>
  <c r="C563" i="9"/>
  <c r="C564" i="9" a="1"/>
  <c r="C564" i="9"/>
  <c r="C565" i="9" a="1"/>
  <c r="C565" i="9"/>
  <c r="C566" i="9" a="1"/>
  <c r="C566" i="9"/>
  <c r="C567" i="9" a="1"/>
  <c r="C567" i="9"/>
  <c r="C568" i="9" a="1"/>
  <c r="C568" i="9"/>
  <c r="C569" i="9" a="1"/>
  <c r="C569" i="9"/>
  <c r="C570" i="9" a="1"/>
  <c r="C570" i="9"/>
  <c r="C571" i="9" a="1"/>
  <c r="C571" i="9"/>
  <c r="C572" i="9" a="1"/>
  <c r="C572" i="9"/>
  <c r="C573" i="9" a="1"/>
  <c r="C573" i="9"/>
  <c r="C574" i="9" a="1"/>
  <c r="C574" i="9"/>
  <c r="C575" i="9" a="1"/>
  <c r="C575" i="9"/>
  <c r="C576" i="9" a="1"/>
  <c r="C576" i="9"/>
  <c r="C577" i="9" a="1"/>
  <c r="C577" i="9"/>
  <c r="C578" i="9" a="1"/>
  <c r="C578" i="9"/>
  <c r="C579" i="9" a="1"/>
  <c r="C579" i="9"/>
  <c r="C580" i="9" a="1"/>
  <c r="C580" i="9"/>
  <c r="C581" i="9" a="1"/>
  <c r="C581" i="9"/>
  <c r="C582" i="9" a="1"/>
  <c r="C582" i="9"/>
  <c r="C583" i="9" a="1"/>
  <c r="C583" i="9"/>
  <c r="C584" i="9" a="1"/>
  <c r="C584" i="9"/>
  <c r="C585" i="9" a="1"/>
  <c r="C585" i="9"/>
  <c r="C586" i="9" a="1"/>
  <c r="C586" i="9"/>
  <c r="C587" i="9" a="1"/>
  <c r="C587" i="9"/>
  <c r="C588" i="9" a="1"/>
  <c r="C588" i="9"/>
  <c r="C589" i="9" a="1"/>
  <c r="C589" i="9"/>
  <c r="C590" i="9" a="1"/>
  <c r="C590" i="9"/>
  <c r="C591" i="9" a="1"/>
  <c r="C591" i="9"/>
  <c r="C592" i="9" a="1"/>
  <c r="C592" i="9"/>
  <c r="C593" i="9" a="1"/>
  <c r="C593" i="9"/>
  <c r="C594" i="9" a="1"/>
  <c r="C594" i="9"/>
  <c r="C595" i="9" a="1"/>
  <c r="C595" i="9"/>
  <c r="C596" i="9" a="1"/>
  <c r="C596" i="9"/>
  <c r="C597" i="9" a="1"/>
  <c r="C597" i="9"/>
  <c r="C598" i="9" a="1"/>
  <c r="C598" i="9"/>
  <c r="C599" i="9" a="1"/>
  <c r="C599" i="9"/>
  <c r="C600" i="9" a="1"/>
  <c r="C600" i="9"/>
  <c r="C601" i="9" a="1"/>
  <c r="C601" i="9"/>
  <c r="C602" i="9" a="1"/>
  <c r="C602" i="9"/>
  <c r="C603" i="9" a="1"/>
  <c r="C603" i="9"/>
  <c r="C604" i="9" a="1"/>
  <c r="C604" i="9"/>
  <c r="C605" i="9" a="1"/>
  <c r="C605" i="9"/>
  <c r="C606" i="9" a="1"/>
  <c r="C606" i="9"/>
  <c r="C607" i="9" a="1"/>
  <c r="C607" i="9"/>
  <c r="C608" i="9" a="1"/>
  <c r="C608" i="9"/>
  <c r="C609" i="9" a="1"/>
  <c r="C609" i="9"/>
  <c r="C610" i="9" a="1"/>
  <c r="C610" i="9"/>
  <c r="C611" i="9" a="1"/>
  <c r="C611" i="9"/>
  <c r="C612" i="9" a="1"/>
  <c r="C612" i="9"/>
  <c r="C613" i="9" a="1"/>
  <c r="C613" i="9"/>
  <c r="C614" i="9" a="1"/>
  <c r="C614" i="9"/>
  <c r="C615" i="9" a="1"/>
  <c r="C615" i="9"/>
  <c r="C616" i="9" a="1"/>
  <c r="C616" i="9"/>
  <c r="C617" i="9" a="1"/>
  <c r="C617" i="9"/>
  <c r="C618" i="9" a="1"/>
  <c r="C618" i="9"/>
  <c r="C619" i="9" a="1"/>
  <c r="C619" i="9"/>
  <c r="C620" i="9" a="1"/>
  <c r="C620" i="9"/>
  <c r="C621" i="9" a="1"/>
  <c r="C621" i="9"/>
  <c r="C622" i="9" a="1"/>
  <c r="C622" i="9"/>
  <c r="C623" i="9" a="1"/>
  <c r="C623" i="9"/>
  <c r="C624" i="9" a="1"/>
  <c r="C624" i="9"/>
  <c r="C625" i="9" a="1"/>
  <c r="C625" i="9"/>
  <c r="C626" i="9" a="1"/>
  <c r="C626" i="9"/>
  <c r="C337" i="9" a="1"/>
  <c r="C337" i="9"/>
  <c r="T39" i="1"/>
  <c r="E81" i="5"/>
  <c r="F81" i="5"/>
  <c r="F71" i="5"/>
  <c r="E71" i="5"/>
  <c r="F66" i="5"/>
  <c r="E66" i="5"/>
  <c r="J615" i="22"/>
  <c r="J614" i="22"/>
  <c r="J613" i="22"/>
  <c r="J612" i="22"/>
  <c r="J611" i="22"/>
  <c r="J610" i="22"/>
  <c r="J609" i="22"/>
  <c r="J608" i="22"/>
  <c r="J607" i="22"/>
  <c r="J606" i="22"/>
  <c r="J605" i="22"/>
  <c r="J604" i="22"/>
  <c r="J603" i="22"/>
  <c r="J602" i="22"/>
  <c r="J601" i="22"/>
  <c r="J600" i="22"/>
  <c r="J599" i="22"/>
  <c r="J598" i="22"/>
  <c r="J597" i="22"/>
  <c r="J596" i="22"/>
  <c r="J595" i="22"/>
  <c r="J594" i="22"/>
  <c r="J593" i="22"/>
  <c r="J592" i="22"/>
  <c r="J591" i="22"/>
  <c r="J590" i="22"/>
  <c r="J589" i="22"/>
  <c r="J588" i="22"/>
  <c r="J587" i="22"/>
  <c r="J586" i="22"/>
  <c r="J585" i="22"/>
  <c r="J584" i="22"/>
  <c r="J583" i="22"/>
  <c r="J582" i="22"/>
  <c r="J581" i="22"/>
  <c r="J580" i="22"/>
  <c r="J579" i="22"/>
  <c r="J578" i="22"/>
  <c r="J577" i="22"/>
  <c r="J576" i="22"/>
  <c r="J575" i="22"/>
  <c r="J574" i="22"/>
  <c r="J573" i="22"/>
  <c r="J572" i="22"/>
  <c r="J571" i="22"/>
  <c r="J570" i="22"/>
  <c r="J569" i="22"/>
  <c r="J568" i="22"/>
  <c r="J567" i="22"/>
  <c r="J566" i="22"/>
  <c r="J565" i="22"/>
  <c r="J564" i="22"/>
  <c r="J563" i="22"/>
  <c r="J562" i="22"/>
  <c r="J561" i="22"/>
  <c r="J560" i="22"/>
  <c r="J559" i="22"/>
  <c r="J558" i="22"/>
  <c r="J557" i="22"/>
  <c r="J556" i="22"/>
  <c r="J555" i="22"/>
  <c r="J554" i="22"/>
  <c r="J553" i="22"/>
  <c r="J552" i="22"/>
  <c r="J551" i="22"/>
  <c r="J550" i="22"/>
  <c r="J549" i="22"/>
  <c r="J548" i="22"/>
  <c r="J547" i="22"/>
  <c r="J546" i="22"/>
  <c r="J545" i="22"/>
  <c r="J544" i="22"/>
  <c r="J543" i="22"/>
  <c r="J542" i="22"/>
  <c r="J541" i="22"/>
  <c r="J540" i="22"/>
  <c r="J539" i="22"/>
  <c r="J538" i="22"/>
  <c r="J537" i="22"/>
  <c r="J536" i="22"/>
  <c r="J535" i="22"/>
  <c r="J534" i="22"/>
  <c r="J533" i="22"/>
  <c r="J532" i="22"/>
  <c r="J531" i="22"/>
  <c r="J530" i="22"/>
  <c r="J529" i="22"/>
  <c r="J528" i="22"/>
  <c r="J527" i="22"/>
  <c r="J526" i="22"/>
  <c r="J525" i="22"/>
  <c r="J524" i="22"/>
  <c r="J523" i="22"/>
  <c r="J522" i="22"/>
  <c r="J521" i="22"/>
  <c r="J520" i="22"/>
  <c r="J519" i="22"/>
  <c r="J518" i="22"/>
  <c r="J517" i="22"/>
  <c r="J516" i="22"/>
  <c r="J515" i="22"/>
  <c r="J514" i="22"/>
  <c r="J513" i="22"/>
  <c r="J512" i="22"/>
  <c r="J511" i="22"/>
  <c r="J510" i="22"/>
  <c r="J509" i="22"/>
  <c r="J508" i="22"/>
  <c r="J507" i="22"/>
  <c r="J506" i="22"/>
  <c r="J505" i="22"/>
  <c r="J504" i="22"/>
  <c r="J503" i="22"/>
  <c r="J502" i="22"/>
  <c r="J501" i="22"/>
  <c r="J500" i="22"/>
  <c r="J499" i="22"/>
  <c r="J498" i="22"/>
  <c r="J497" i="22"/>
  <c r="J496" i="22"/>
  <c r="J495" i="22"/>
  <c r="J494" i="22"/>
  <c r="J493" i="22"/>
  <c r="J492" i="22"/>
  <c r="J491" i="22"/>
  <c r="J490" i="22"/>
  <c r="J489" i="22"/>
  <c r="J488" i="22"/>
  <c r="J487" i="22"/>
  <c r="J486" i="22"/>
  <c r="J485" i="22"/>
  <c r="J484" i="22"/>
  <c r="J483" i="22"/>
  <c r="J482" i="22"/>
  <c r="J481" i="22"/>
  <c r="J480" i="22"/>
  <c r="J479" i="22"/>
  <c r="J478" i="22"/>
  <c r="J477" i="22"/>
  <c r="J476" i="22"/>
  <c r="J475" i="22"/>
  <c r="J474" i="22"/>
  <c r="J473" i="22"/>
  <c r="J472" i="22"/>
  <c r="J471" i="22"/>
  <c r="J470" i="22"/>
  <c r="J469" i="22"/>
  <c r="J468" i="22"/>
  <c r="J467" i="22"/>
  <c r="J466" i="22"/>
  <c r="J465" i="22"/>
  <c r="J464" i="22"/>
  <c r="J463" i="22"/>
  <c r="J462" i="22"/>
  <c r="J461" i="22"/>
  <c r="J460" i="22"/>
  <c r="J459" i="22"/>
  <c r="J458" i="22"/>
  <c r="J457" i="22"/>
  <c r="J456" i="22"/>
  <c r="J455" i="22"/>
  <c r="J454" i="22"/>
  <c r="J453" i="22"/>
  <c r="J452" i="22"/>
  <c r="J451" i="22"/>
  <c r="J450" i="22"/>
  <c r="J449" i="22"/>
  <c r="J448" i="22"/>
  <c r="J447" i="22"/>
  <c r="J446" i="22"/>
  <c r="J445" i="22"/>
  <c r="J444" i="22"/>
  <c r="J443" i="22"/>
  <c r="J442" i="22"/>
  <c r="J441" i="22"/>
  <c r="J440" i="22"/>
  <c r="J439" i="22"/>
  <c r="J438" i="22"/>
  <c r="J437" i="22"/>
  <c r="J436" i="22"/>
  <c r="J435" i="22"/>
  <c r="J434" i="22"/>
  <c r="J433" i="22"/>
  <c r="J432" i="22"/>
  <c r="J431" i="22"/>
  <c r="J430" i="22"/>
  <c r="J429" i="22"/>
  <c r="J428" i="22"/>
  <c r="J427" i="22"/>
  <c r="J426" i="22"/>
  <c r="J425" i="22"/>
  <c r="J424" i="22"/>
  <c r="J423" i="22"/>
  <c r="J422" i="22"/>
  <c r="J421" i="22"/>
  <c r="J420" i="22"/>
  <c r="J419" i="22"/>
  <c r="J418" i="22"/>
  <c r="J417" i="22"/>
  <c r="J416" i="22"/>
  <c r="J415" i="22"/>
  <c r="J414" i="22"/>
  <c r="J413" i="22"/>
  <c r="J412" i="22"/>
  <c r="J411" i="22"/>
  <c r="J410" i="22"/>
  <c r="J409" i="22"/>
  <c r="J408" i="22"/>
  <c r="J407" i="22"/>
  <c r="J406" i="22"/>
  <c r="J405" i="22"/>
  <c r="J404" i="22"/>
  <c r="J403" i="22"/>
  <c r="J402" i="22"/>
  <c r="J401" i="22"/>
  <c r="J400" i="22"/>
  <c r="J399" i="22"/>
  <c r="J398" i="22"/>
  <c r="J397" i="22"/>
  <c r="J396" i="22"/>
  <c r="J395" i="22"/>
  <c r="J394" i="22"/>
  <c r="J393" i="22"/>
  <c r="J392" i="22"/>
  <c r="J391" i="22"/>
  <c r="J390" i="22"/>
  <c r="J389" i="22"/>
  <c r="J388" i="22"/>
  <c r="J387" i="22"/>
  <c r="J386" i="22"/>
  <c r="J385" i="22"/>
  <c r="J384" i="22"/>
  <c r="J383" i="22"/>
  <c r="J382" i="22"/>
  <c r="J381" i="22"/>
  <c r="J380" i="22"/>
  <c r="J379" i="22"/>
  <c r="J378" i="22"/>
  <c r="J377" i="22"/>
  <c r="J376" i="22"/>
  <c r="J375" i="22"/>
  <c r="J374" i="22"/>
  <c r="J373" i="22"/>
  <c r="J372" i="22"/>
  <c r="J371" i="22"/>
  <c r="J370" i="22"/>
  <c r="J369" i="22"/>
  <c r="J368" i="22"/>
  <c r="J367" i="22"/>
  <c r="J366" i="22"/>
  <c r="J365" i="22"/>
  <c r="J364" i="22"/>
  <c r="J363" i="22"/>
  <c r="J362" i="22"/>
  <c r="J361" i="22"/>
  <c r="J360" i="22"/>
  <c r="J359" i="22"/>
  <c r="J358" i="22"/>
  <c r="J357" i="22"/>
  <c r="J356" i="22"/>
  <c r="J355" i="22"/>
  <c r="J354" i="22"/>
  <c r="J353" i="22"/>
  <c r="J352" i="22"/>
  <c r="J351" i="22"/>
  <c r="J350" i="22"/>
  <c r="J349" i="22"/>
  <c r="J348" i="22"/>
  <c r="J347" i="22"/>
  <c r="J346" i="22"/>
  <c r="J345" i="22"/>
  <c r="J344" i="22"/>
  <c r="J343" i="22"/>
  <c r="J342" i="22"/>
  <c r="J341" i="22"/>
  <c r="J340" i="22"/>
  <c r="J339" i="22"/>
  <c r="J338" i="22"/>
  <c r="J337" i="22"/>
  <c r="J336" i="22"/>
  <c r="J335" i="22"/>
  <c r="J334" i="22"/>
  <c r="J333" i="22"/>
  <c r="J332" i="22"/>
  <c r="J331" i="22"/>
  <c r="J330" i="22"/>
  <c r="J329" i="22"/>
  <c r="J328" i="22"/>
  <c r="J327" i="22"/>
  <c r="J326" i="22"/>
  <c r="J325" i="22"/>
  <c r="J324" i="22"/>
  <c r="J323" i="22"/>
  <c r="J322" i="22"/>
  <c r="J321" i="22"/>
  <c r="J320" i="22"/>
  <c r="J319" i="22"/>
  <c r="J318" i="22"/>
  <c r="J317" i="22"/>
  <c r="J316" i="22"/>
  <c r="J309" i="22"/>
  <c r="J308" i="22"/>
  <c r="J307" i="22"/>
  <c r="J306" i="22"/>
  <c r="J305" i="22"/>
  <c r="J304" i="22"/>
  <c r="J303" i="22"/>
  <c r="J302" i="22"/>
  <c r="J301" i="22"/>
  <c r="J300" i="22"/>
  <c r="J299" i="22"/>
  <c r="J298" i="22"/>
  <c r="J297" i="22"/>
  <c r="J296" i="22"/>
  <c r="J295" i="22"/>
  <c r="J294" i="22"/>
  <c r="J293" i="22"/>
  <c r="J292" i="22"/>
  <c r="J291" i="22"/>
  <c r="J290" i="22"/>
  <c r="J289" i="22"/>
  <c r="J288" i="22"/>
  <c r="J287" i="22"/>
  <c r="J286" i="22"/>
  <c r="J285" i="22"/>
  <c r="J284" i="22"/>
  <c r="J283" i="22"/>
  <c r="J282" i="22"/>
  <c r="J281" i="22"/>
  <c r="J280" i="22"/>
  <c r="J279" i="22"/>
  <c r="J278" i="22"/>
  <c r="J277" i="22"/>
  <c r="J276" i="22"/>
  <c r="J275" i="22"/>
  <c r="J274" i="22"/>
  <c r="J273" i="22"/>
  <c r="J272" i="22"/>
  <c r="J271" i="22"/>
  <c r="J270" i="22"/>
  <c r="J269" i="22"/>
  <c r="J268" i="22"/>
  <c r="J267" i="22"/>
  <c r="J266" i="22"/>
  <c r="J265" i="22"/>
  <c r="J264" i="22"/>
  <c r="J263" i="22"/>
  <c r="J262" i="22"/>
  <c r="J261" i="22"/>
  <c r="J260" i="22"/>
  <c r="J259" i="22"/>
  <c r="J258" i="22"/>
  <c r="J257" i="22"/>
  <c r="J256" i="22"/>
  <c r="J255" i="22"/>
  <c r="J254" i="22"/>
  <c r="J253" i="22"/>
  <c r="J252" i="22"/>
  <c r="J251" i="22"/>
  <c r="J250" i="22"/>
  <c r="J249" i="22"/>
  <c r="J248" i="22"/>
  <c r="J247" i="22"/>
  <c r="J246" i="22"/>
  <c r="J245" i="22"/>
  <c r="J244" i="22"/>
  <c r="J243" i="22"/>
  <c r="J242" i="22"/>
  <c r="J241" i="22"/>
  <c r="J240" i="22"/>
  <c r="J239" i="22"/>
  <c r="J238" i="22"/>
  <c r="J237" i="22"/>
  <c r="J236" i="22"/>
  <c r="J235" i="22"/>
  <c r="J234" i="22"/>
  <c r="J233" i="22"/>
  <c r="J232" i="22"/>
  <c r="J231" i="22"/>
  <c r="J230" i="22"/>
  <c r="J229" i="22"/>
  <c r="J228" i="22"/>
  <c r="J227" i="22"/>
  <c r="J226" i="22"/>
  <c r="J225" i="22"/>
  <c r="J224" i="22"/>
  <c r="J223" i="22"/>
  <c r="J222" i="22"/>
  <c r="J221" i="22"/>
  <c r="J220" i="22"/>
  <c r="J219" i="22"/>
  <c r="J218" i="22"/>
  <c r="J217" i="22"/>
  <c r="J216" i="22"/>
  <c r="J215" i="22"/>
  <c r="J214" i="22"/>
  <c r="J213" i="22"/>
  <c r="J212" i="22"/>
  <c r="J211" i="22"/>
  <c r="J210" i="22"/>
  <c r="J209" i="22"/>
  <c r="J208" i="22"/>
  <c r="J207" i="22"/>
  <c r="J206" i="22"/>
  <c r="J205" i="22"/>
  <c r="J204" i="22"/>
  <c r="J203" i="22"/>
  <c r="J202" i="22"/>
  <c r="J201" i="22"/>
  <c r="J200" i="22"/>
  <c r="J199" i="22"/>
  <c r="J198" i="22"/>
  <c r="J197" i="22"/>
  <c r="J196" i="22"/>
  <c r="J195" i="22"/>
  <c r="J194" i="22"/>
  <c r="J193" i="22"/>
  <c r="J192" i="22"/>
  <c r="J191" i="22"/>
  <c r="J190" i="22"/>
  <c r="J189" i="22"/>
  <c r="J188" i="22"/>
  <c r="J187" i="22"/>
  <c r="J186" i="22"/>
  <c r="J185" i="22"/>
  <c r="J184" i="22"/>
  <c r="J183" i="22"/>
  <c r="J182" i="22"/>
  <c r="J181" i="22"/>
  <c r="J180" i="22"/>
  <c r="J179" i="22"/>
  <c r="J178" i="22"/>
  <c r="J177" i="22"/>
  <c r="J176" i="22"/>
  <c r="J175" i="22"/>
  <c r="J174" i="22"/>
  <c r="J173" i="22"/>
  <c r="J172" i="22"/>
  <c r="J171" i="22"/>
  <c r="J170" i="22"/>
  <c r="J169" i="22"/>
  <c r="J168" i="22"/>
  <c r="J167" i="22"/>
  <c r="J166" i="22"/>
  <c r="J165" i="22"/>
  <c r="J164" i="22"/>
  <c r="J163" i="22"/>
  <c r="J162" i="22"/>
  <c r="J161" i="22"/>
  <c r="J160" i="22"/>
  <c r="J153" i="22"/>
  <c r="J152" i="22"/>
  <c r="J151" i="22"/>
  <c r="J150" i="22"/>
  <c r="J149" i="22"/>
  <c r="J148" i="22"/>
  <c r="J147" i="22"/>
  <c r="J146" i="22"/>
  <c r="J145" i="22"/>
  <c r="J144" i="22"/>
  <c r="J143" i="22"/>
  <c r="J142" i="22"/>
  <c r="J141" i="22"/>
  <c r="J140" i="22"/>
  <c r="J139" i="22"/>
  <c r="J138" i="22"/>
  <c r="J137" i="22"/>
  <c r="J136" i="22"/>
  <c r="J135" i="22"/>
  <c r="J134" i="22"/>
  <c r="J133" i="22"/>
  <c r="J132" i="22"/>
  <c r="J131" i="22"/>
  <c r="J130" i="22"/>
  <c r="J129" i="22"/>
  <c r="J128" i="22"/>
  <c r="J127" i="22"/>
  <c r="J126" i="22"/>
  <c r="J125" i="22"/>
  <c r="J124" i="22"/>
  <c r="J123" i="22"/>
  <c r="J122" i="22"/>
  <c r="J121" i="22"/>
  <c r="J120" i="22"/>
  <c r="J119" i="22"/>
  <c r="J118" i="22"/>
  <c r="J117" i="22"/>
  <c r="J116" i="22"/>
  <c r="J115" i="22"/>
  <c r="J114" i="22"/>
  <c r="J113" i="22"/>
  <c r="J112" i="22"/>
  <c r="J111" i="22"/>
  <c r="J110" i="22"/>
  <c r="J109" i="22"/>
  <c r="J108" i="22"/>
  <c r="J107" i="22"/>
  <c r="J106" i="22"/>
  <c r="J105" i="22"/>
  <c r="J104" i="22"/>
  <c r="J103" i="22"/>
  <c r="J102" i="22"/>
  <c r="J101" i="22"/>
  <c r="J100" i="22"/>
  <c r="J99" i="22"/>
  <c r="J98" i="22"/>
  <c r="J97" i="22"/>
  <c r="J96" i="22"/>
  <c r="J95" i="22"/>
  <c r="J94" i="22"/>
  <c r="J93" i="22"/>
  <c r="J92" i="22"/>
  <c r="J91" i="22"/>
  <c r="J90" i="22"/>
  <c r="J89" i="22"/>
  <c r="J88" i="22"/>
  <c r="J87" i="22"/>
  <c r="J86" i="22"/>
  <c r="J85" i="22"/>
  <c r="J84" i="22"/>
  <c r="J83" i="22"/>
  <c r="J82" i="22"/>
  <c r="J81" i="22"/>
  <c r="J80" i="22"/>
  <c r="J79" i="22"/>
  <c r="J78" i="22"/>
  <c r="J77" i="22"/>
  <c r="J76" i="22"/>
  <c r="J75" i="22"/>
  <c r="J74" i="22"/>
  <c r="J73" i="22"/>
  <c r="J72" i="22"/>
  <c r="J71" i="22"/>
  <c r="J70" i="22"/>
  <c r="J69" i="22"/>
  <c r="J68" i="22"/>
  <c r="J67" i="22"/>
  <c r="J66" i="22"/>
  <c r="J65" i="22"/>
  <c r="J64" i="22"/>
  <c r="J63" i="22"/>
  <c r="J62" i="22"/>
  <c r="J61" i="22"/>
  <c r="J60" i="22"/>
  <c r="J59" i="22"/>
  <c r="J58" i="22"/>
  <c r="J57" i="22"/>
  <c r="J56" i="22"/>
  <c r="J55" i="22"/>
  <c r="J54" i="22"/>
  <c r="J53" i="22"/>
  <c r="J52" i="22"/>
  <c r="J51" i="22"/>
  <c r="J50" i="22"/>
  <c r="J49" i="22"/>
  <c r="J48" i="22"/>
  <c r="J47" i="22"/>
  <c r="J46" i="22"/>
  <c r="J45" i="22"/>
  <c r="J44" i="22"/>
  <c r="J43" i="22"/>
  <c r="J42" i="22"/>
  <c r="J41" i="22"/>
  <c r="J40" i="22"/>
  <c r="J39" i="22"/>
  <c r="J38" i="22"/>
  <c r="J37" i="22"/>
  <c r="J36" i="22"/>
  <c r="J35" i="22"/>
  <c r="J34" i="22"/>
  <c r="J33" i="22"/>
  <c r="J32" i="22"/>
  <c r="J31" i="22"/>
  <c r="J30" i="22"/>
  <c r="J29" i="22"/>
  <c r="J28" i="22"/>
  <c r="J27" i="22"/>
  <c r="J26" i="22"/>
  <c r="J25" i="22"/>
  <c r="J24" i="22"/>
  <c r="J23" i="22"/>
  <c r="J22" i="22"/>
  <c r="J21" i="22"/>
  <c r="J20" i="22"/>
  <c r="J19" i="22"/>
  <c r="J18" i="22"/>
  <c r="J17" i="22"/>
  <c r="J16" i="22"/>
  <c r="J15" i="22"/>
  <c r="J14" i="22"/>
  <c r="J13" i="22"/>
  <c r="J12" i="22"/>
  <c r="J11" i="22"/>
  <c r="J10" i="22"/>
  <c r="J9" i="22"/>
  <c r="J8" i="22"/>
  <c r="J7" i="22"/>
  <c r="J6" i="22"/>
  <c r="J5" i="22"/>
  <c r="J4" i="22"/>
  <c r="F165" i="16"/>
  <c r="F164" i="16"/>
  <c r="F163" i="16"/>
  <c r="F162" i="16"/>
  <c r="F161" i="16"/>
  <c r="F160" i="16"/>
  <c r="F159" i="16"/>
  <c r="F158" i="16"/>
  <c r="F157" i="16"/>
  <c r="F156" i="16"/>
  <c r="F155" i="16"/>
  <c r="F154" i="16"/>
  <c r="F153" i="16"/>
  <c r="F152" i="16"/>
  <c r="F151" i="16"/>
  <c r="F150" i="16"/>
  <c r="F149" i="16"/>
  <c r="F148" i="16"/>
  <c r="F147" i="16"/>
  <c r="F146" i="16"/>
  <c r="F145" i="16"/>
  <c r="F144" i="16"/>
  <c r="F143" i="16"/>
  <c r="F142" i="16"/>
  <c r="F141" i="16"/>
  <c r="F140" i="16"/>
  <c r="F139" i="16"/>
  <c r="F138" i="16"/>
  <c r="F137" i="16"/>
  <c r="F136" i="16"/>
  <c r="F135" i="16"/>
  <c r="F134" i="16"/>
  <c r="F133" i="16"/>
  <c r="F132" i="16"/>
  <c r="D181" i="20"/>
  <c r="D180" i="20"/>
  <c r="D173" i="20"/>
  <c r="D172" i="20"/>
  <c r="D165" i="20"/>
  <c r="D161" i="20"/>
  <c r="D157" i="20"/>
  <c r="D156" i="20"/>
  <c r="D153" i="20"/>
  <c r="D152" i="20"/>
  <c r="D149" i="20"/>
  <c r="D133" i="20"/>
  <c r="D132" i="20"/>
  <c r="D125" i="20"/>
  <c r="D121" i="20"/>
  <c r="D117" i="20"/>
  <c r="D116" i="20"/>
  <c r="D113" i="20"/>
  <c r="D112" i="20"/>
  <c r="D105" i="20"/>
  <c r="D104" i="20"/>
  <c r="D101" i="20"/>
  <c r="D100" i="20"/>
  <c r="D97" i="20"/>
  <c r="D96" i="20"/>
  <c r="C179" i="20"/>
  <c r="C180" i="20"/>
  <c r="C181" i="20"/>
  <c r="C182" i="20"/>
  <c r="D182" i="20"/>
  <c r="C177" i="20"/>
  <c r="C178" i="20"/>
  <c r="D178" i="20"/>
  <c r="C175" i="20"/>
  <c r="C176" i="20"/>
  <c r="D176" i="20"/>
  <c r="C171" i="20"/>
  <c r="C172" i="20"/>
  <c r="C173" i="20"/>
  <c r="C174" i="20"/>
  <c r="D174" i="20"/>
  <c r="C166" i="20"/>
  <c r="C159" i="20"/>
  <c r="C160" i="20"/>
  <c r="C161" i="20"/>
  <c r="C162" i="20"/>
  <c r="C163" i="20"/>
  <c r="C164" i="20"/>
  <c r="C165" i="20"/>
  <c r="C151" i="20"/>
  <c r="C152" i="20"/>
  <c r="C153" i="20"/>
  <c r="C154" i="20"/>
  <c r="C155" i="20"/>
  <c r="C156" i="20"/>
  <c r="C157" i="20"/>
  <c r="C158" i="20"/>
  <c r="D158" i="20"/>
  <c r="C149" i="20"/>
  <c r="C150" i="20"/>
  <c r="D150" i="20"/>
  <c r="C135" i="20"/>
  <c r="C133" i="20"/>
  <c r="C134" i="20"/>
  <c r="D134" i="20"/>
  <c r="C131" i="20"/>
  <c r="C132" i="20"/>
  <c r="C129" i="20"/>
  <c r="C130" i="20"/>
  <c r="D130" i="20"/>
  <c r="C127" i="20"/>
  <c r="C128" i="20"/>
  <c r="D128" i="20"/>
  <c r="C126" i="20"/>
  <c r="D126" i="20"/>
  <c r="C125" i="20"/>
  <c r="C123" i="20"/>
  <c r="C119" i="20"/>
  <c r="C120" i="20"/>
  <c r="C121" i="20"/>
  <c r="C122" i="20"/>
  <c r="D122" i="20"/>
  <c r="C115" i="20"/>
  <c r="C116" i="20"/>
  <c r="C117" i="20"/>
  <c r="C118" i="20"/>
  <c r="D118" i="20"/>
  <c r="C111" i="20"/>
  <c r="C112" i="20"/>
  <c r="C113" i="20"/>
  <c r="C114" i="20"/>
  <c r="D114" i="20"/>
  <c r="C107" i="20"/>
  <c r="C106" i="20"/>
  <c r="D106" i="20"/>
  <c r="C100" i="20"/>
  <c r="C101" i="20"/>
  <c r="C102" i="20"/>
  <c r="C103" i="20"/>
  <c r="C104" i="20"/>
  <c r="C105" i="20"/>
  <c r="C96" i="20"/>
  <c r="C97" i="20"/>
  <c r="C98" i="20"/>
  <c r="C99" i="20"/>
  <c r="D99" i="20"/>
  <c r="D91" i="20"/>
  <c r="D83" i="20"/>
  <c r="D82" i="20"/>
  <c r="D79" i="20"/>
  <c r="D78" i="20"/>
  <c r="D75" i="20"/>
  <c r="D71" i="20"/>
  <c r="D70" i="20"/>
  <c r="D67" i="20"/>
  <c r="C91" i="20"/>
  <c r="C90" i="20"/>
  <c r="D90" i="20"/>
  <c r="C89" i="20"/>
  <c r="D89" i="20"/>
  <c r="C88" i="20"/>
  <c r="D88" i="20"/>
  <c r="C85" i="20"/>
  <c r="C84" i="20"/>
  <c r="D84" i="20"/>
  <c r="C83" i="20"/>
  <c r="C82" i="20"/>
  <c r="C81" i="20"/>
  <c r="D81" i="20"/>
  <c r="C80" i="20"/>
  <c r="D80" i="20"/>
  <c r="C79" i="20"/>
  <c r="C78" i="20"/>
  <c r="C77" i="20"/>
  <c r="D77" i="20"/>
  <c r="C73" i="20"/>
  <c r="C74" i="20"/>
  <c r="C75" i="20"/>
  <c r="C76" i="20"/>
  <c r="D76" i="20"/>
  <c r="C69" i="20"/>
  <c r="C70" i="20"/>
  <c r="C71" i="20"/>
  <c r="C72" i="20"/>
  <c r="D72" i="20"/>
  <c r="C67" i="20"/>
  <c r="C68" i="20"/>
  <c r="D68" i="20"/>
  <c r="C61" i="20"/>
  <c r="C60" i="20"/>
  <c r="D60" i="20"/>
  <c r="D53" i="20"/>
  <c r="D52" i="20"/>
  <c r="D49" i="20"/>
  <c r="D48" i="20"/>
  <c r="D41" i="20"/>
  <c r="D40" i="20"/>
  <c r="D37" i="20"/>
  <c r="D36" i="20"/>
  <c r="D33" i="20"/>
  <c r="D32" i="20"/>
  <c r="D21" i="20"/>
  <c r="D17" i="20"/>
  <c r="D16" i="20"/>
  <c r="C49" i="20"/>
  <c r="C50" i="20"/>
  <c r="C51" i="20"/>
  <c r="C52" i="20"/>
  <c r="C53" i="20"/>
  <c r="C54" i="20"/>
  <c r="C55" i="20"/>
  <c r="D55" i="20"/>
  <c r="C48" i="20"/>
  <c r="C45" i="20"/>
  <c r="C46" i="20"/>
  <c r="C44" i="20"/>
  <c r="D44" i="20"/>
  <c r="C37" i="20"/>
  <c r="C38" i="20"/>
  <c r="C39" i="20"/>
  <c r="C40" i="20"/>
  <c r="C41" i="20"/>
  <c r="C42" i="20"/>
  <c r="C43" i="20"/>
  <c r="D43" i="20"/>
  <c r="C36" i="20"/>
  <c r="C35" i="20"/>
  <c r="D35" i="20"/>
  <c r="C34" i="20"/>
  <c r="D34" i="20"/>
  <c r="C33" i="20"/>
  <c r="C32" i="20"/>
  <c r="C25" i="20"/>
  <c r="C26" i="20"/>
  <c r="C17" i="20"/>
  <c r="C18" i="20"/>
  <c r="C19" i="20"/>
  <c r="C20" i="20"/>
  <c r="C21" i="20"/>
  <c r="C22" i="20"/>
  <c r="C23" i="20"/>
  <c r="C24" i="20"/>
  <c r="D24" i="20"/>
  <c r="C15" i="20"/>
  <c r="C16" i="20"/>
  <c r="C12" i="20"/>
  <c r="C11" i="20"/>
  <c r="D11" i="20"/>
  <c r="C10" i="20"/>
  <c r="D10" i="20"/>
  <c r="C8" i="20"/>
  <c r="C7" i="20"/>
  <c r="D7" i="20"/>
  <c r="C6" i="20"/>
  <c r="D6" i="20"/>
  <c r="C4" i="20"/>
  <c r="L43" i="1"/>
  <c r="L42" i="1"/>
  <c r="L41" i="1"/>
  <c r="L40" i="1"/>
  <c r="L39" i="1"/>
  <c r="K43" i="1"/>
  <c r="T43" i="1"/>
  <c r="K42" i="1"/>
  <c r="T42" i="1"/>
  <c r="K493" i="6"/>
  <c r="K492" i="6"/>
  <c r="K491" i="6"/>
  <c r="K490" i="6"/>
  <c r="K489" i="6"/>
  <c r="K488" i="6"/>
  <c r="K487" i="6"/>
  <c r="K486" i="6"/>
  <c r="K485" i="6"/>
  <c r="K484" i="6"/>
  <c r="K483" i="6"/>
  <c r="K482" i="6"/>
  <c r="K481" i="6"/>
  <c r="K480" i="6"/>
  <c r="K479" i="6"/>
  <c r="K478" i="6"/>
  <c r="K477" i="6"/>
  <c r="K476" i="6"/>
  <c r="K475" i="6"/>
  <c r="K474" i="6"/>
  <c r="K473" i="6"/>
  <c r="K472" i="6"/>
  <c r="K471" i="6"/>
  <c r="K470" i="6"/>
  <c r="K469" i="6"/>
  <c r="K468" i="6"/>
  <c r="K467" i="6"/>
  <c r="K466" i="6"/>
  <c r="K465" i="6"/>
  <c r="K464" i="6"/>
  <c r="K463" i="6"/>
  <c r="K462" i="6"/>
  <c r="K461" i="6"/>
  <c r="K460" i="6"/>
  <c r="K459" i="6"/>
  <c r="K458" i="6"/>
  <c r="K457" i="6"/>
  <c r="K456" i="6"/>
  <c r="K455" i="6"/>
  <c r="K454" i="6"/>
  <c r="K453" i="6"/>
  <c r="K452" i="6"/>
  <c r="K451" i="6"/>
  <c r="K450" i="6"/>
  <c r="K449" i="6"/>
  <c r="K448" i="6"/>
  <c r="K447" i="6"/>
  <c r="K446" i="6"/>
  <c r="K445" i="6"/>
  <c r="K444" i="6"/>
  <c r="K443" i="6"/>
  <c r="K442" i="6"/>
  <c r="K441" i="6"/>
  <c r="K440" i="6"/>
  <c r="K439" i="6"/>
  <c r="K438" i="6"/>
  <c r="K437" i="6"/>
  <c r="K436" i="6"/>
  <c r="K435" i="6"/>
  <c r="K434" i="6"/>
  <c r="K433" i="6"/>
  <c r="K432" i="6"/>
  <c r="K431" i="6"/>
  <c r="K430" i="6"/>
  <c r="K429" i="6"/>
  <c r="K428" i="6"/>
  <c r="K427" i="6"/>
  <c r="K426" i="6"/>
  <c r="K425" i="6"/>
  <c r="K424" i="6"/>
  <c r="K423" i="6"/>
  <c r="K422" i="6"/>
  <c r="K421" i="6"/>
  <c r="K420" i="6"/>
  <c r="K419" i="6"/>
  <c r="K418" i="6"/>
  <c r="K417" i="6"/>
  <c r="K416" i="6"/>
  <c r="K415" i="6"/>
  <c r="K414" i="6"/>
  <c r="K413" i="6"/>
  <c r="K412" i="6"/>
  <c r="K411" i="6"/>
  <c r="K410" i="6"/>
  <c r="K409" i="6"/>
  <c r="K408" i="6"/>
  <c r="K407" i="6"/>
  <c r="K406" i="6"/>
  <c r="K405" i="6"/>
  <c r="K404" i="6"/>
  <c r="K403" i="6"/>
  <c r="K402" i="6"/>
  <c r="K401" i="6"/>
  <c r="K400" i="6"/>
  <c r="K399" i="6"/>
  <c r="K398" i="6"/>
  <c r="K397" i="6"/>
  <c r="K396" i="6"/>
  <c r="K395" i="6"/>
  <c r="K394" i="6"/>
  <c r="K393" i="6"/>
  <c r="K392" i="6"/>
  <c r="K391" i="6"/>
  <c r="K390" i="6"/>
  <c r="K389" i="6"/>
  <c r="K388" i="6"/>
  <c r="K387" i="6"/>
  <c r="K386" i="6"/>
  <c r="K385" i="6"/>
  <c r="K384" i="6"/>
  <c r="K383" i="6"/>
  <c r="K382" i="6"/>
  <c r="K381" i="6"/>
  <c r="K380" i="6"/>
  <c r="K379" i="6"/>
  <c r="K378" i="6"/>
  <c r="K377" i="6"/>
  <c r="K376" i="6"/>
  <c r="K375" i="6"/>
  <c r="K374" i="6"/>
  <c r="K373" i="6"/>
  <c r="K372" i="6"/>
  <c r="K371" i="6"/>
  <c r="K370" i="6"/>
  <c r="K369" i="6"/>
  <c r="K368" i="6"/>
  <c r="K367" i="6"/>
  <c r="K366" i="6"/>
  <c r="K365" i="6"/>
  <c r="K364" i="6"/>
  <c r="K363" i="6"/>
  <c r="K362" i="6"/>
  <c r="K361" i="6"/>
  <c r="K360" i="6"/>
  <c r="K359" i="6"/>
  <c r="K358" i="6"/>
  <c r="K357" i="6"/>
  <c r="K356" i="6"/>
  <c r="K355" i="6"/>
  <c r="K354" i="6"/>
  <c r="K353" i="6"/>
  <c r="K352" i="6"/>
  <c r="K351" i="6"/>
  <c r="K350" i="6"/>
  <c r="K349" i="6"/>
  <c r="K348" i="6"/>
  <c r="K347" i="6"/>
  <c r="K346" i="6"/>
  <c r="K345" i="6"/>
  <c r="K344" i="6"/>
  <c r="K343" i="6"/>
  <c r="K342" i="6"/>
  <c r="K341" i="6"/>
  <c r="K340" i="6"/>
  <c r="K339" i="6"/>
  <c r="K338" i="6"/>
  <c r="K337" i="6"/>
  <c r="K336" i="6"/>
  <c r="K335" i="6"/>
  <c r="K334" i="6"/>
  <c r="K333" i="6"/>
  <c r="K332" i="6"/>
  <c r="K331" i="6"/>
  <c r="K330" i="6"/>
  <c r="K329" i="6"/>
  <c r="K328" i="6"/>
  <c r="K327" i="6"/>
  <c r="K326" i="6"/>
  <c r="K325" i="6"/>
  <c r="K324" i="6"/>
  <c r="K323" i="6"/>
  <c r="K322" i="6"/>
  <c r="K321" i="6"/>
  <c r="K320" i="6"/>
  <c r="K319" i="6"/>
  <c r="K318" i="6"/>
  <c r="K317" i="6"/>
  <c r="K316" i="6"/>
  <c r="K315" i="6"/>
  <c r="K314" i="6"/>
  <c r="K313" i="6"/>
  <c r="K312" i="6"/>
  <c r="K311" i="6"/>
  <c r="K310" i="6"/>
  <c r="K309" i="6"/>
  <c r="K308" i="6"/>
  <c r="K307" i="6"/>
  <c r="K306" i="6"/>
  <c r="K305" i="6"/>
  <c r="K304" i="6"/>
  <c r="K303" i="6"/>
  <c r="K302" i="6"/>
  <c r="K301" i="6"/>
  <c r="K300" i="6"/>
  <c r="K299" i="6"/>
  <c r="K298" i="6"/>
  <c r="K297" i="6"/>
  <c r="K296" i="6"/>
  <c r="K295" i="6"/>
  <c r="K294" i="6"/>
  <c r="K293" i="6"/>
  <c r="K292" i="6"/>
  <c r="K291" i="6"/>
  <c r="K290" i="6"/>
  <c r="K289" i="6"/>
  <c r="K288" i="6"/>
  <c r="K287" i="6"/>
  <c r="K286" i="6"/>
  <c r="K285" i="6"/>
  <c r="K284" i="6"/>
  <c r="K283" i="6"/>
  <c r="K282" i="6"/>
  <c r="K281" i="6"/>
  <c r="K280" i="6"/>
  <c r="K279" i="6"/>
  <c r="K278" i="6"/>
  <c r="K277" i="6"/>
  <c r="K276" i="6"/>
  <c r="K275" i="6"/>
  <c r="K274" i="6"/>
  <c r="K273" i="6"/>
  <c r="K272" i="6"/>
  <c r="K271" i="6"/>
  <c r="K270" i="6"/>
  <c r="K269" i="6"/>
  <c r="K268" i="6"/>
  <c r="K267" i="6"/>
  <c r="K266" i="6"/>
  <c r="K265" i="6"/>
  <c r="K264" i="6"/>
  <c r="K263" i="6"/>
  <c r="K262" i="6"/>
  <c r="K261" i="6"/>
  <c r="K260" i="6"/>
  <c r="K259" i="6"/>
  <c r="K258" i="6"/>
  <c r="K257" i="6"/>
  <c r="K256" i="6"/>
  <c r="K255" i="6"/>
  <c r="K254" i="6"/>
  <c r="K253" i="6"/>
  <c r="K252" i="6"/>
  <c r="K251" i="6"/>
  <c r="K250" i="6"/>
  <c r="K249" i="6"/>
  <c r="K248" i="6"/>
  <c r="K247" i="6"/>
  <c r="K246" i="6"/>
  <c r="K245" i="6"/>
  <c r="K244" i="6"/>
  <c r="K243" i="6"/>
  <c r="K242" i="6"/>
  <c r="K241" i="6"/>
  <c r="K240" i="6"/>
  <c r="K239" i="6"/>
  <c r="K238" i="6"/>
  <c r="K237" i="6"/>
  <c r="K236" i="6"/>
  <c r="K235" i="6"/>
  <c r="K234" i="6"/>
  <c r="K233" i="6"/>
  <c r="K232" i="6"/>
  <c r="K231" i="6"/>
  <c r="K230" i="6"/>
  <c r="K229" i="6"/>
  <c r="K228" i="6"/>
  <c r="K227" i="6"/>
  <c r="K226" i="6"/>
  <c r="K225" i="6"/>
  <c r="K224" i="6"/>
  <c r="K223" i="6"/>
  <c r="K222" i="6"/>
  <c r="K221" i="6"/>
  <c r="K220" i="6"/>
  <c r="K219" i="6"/>
  <c r="K218" i="6"/>
  <c r="K217" i="6"/>
  <c r="K216" i="6"/>
  <c r="K215" i="6"/>
  <c r="K214" i="6"/>
  <c r="K213" i="6"/>
  <c r="K212" i="6"/>
  <c r="K211" i="6"/>
  <c r="K210" i="6"/>
  <c r="K209" i="6"/>
  <c r="K208" i="6"/>
  <c r="K207" i="6"/>
  <c r="K206" i="6"/>
  <c r="K205" i="6"/>
  <c r="K204" i="6"/>
  <c r="K203" i="6"/>
  <c r="K202" i="6"/>
  <c r="K201" i="6"/>
  <c r="K200" i="6"/>
  <c r="K199" i="6"/>
  <c r="K198" i="6"/>
  <c r="K197" i="6"/>
  <c r="K196" i="6"/>
  <c r="K195" i="6"/>
  <c r="K194" i="6"/>
  <c r="K193" i="6"/>
  <c r="K192" i="6"/>
  <c r="K191" i="6"/>
  <c r="K190" i="6"/>
  <c r="K189" i="6"/>
  <c r="K188" i="6"/>
  <c r="K187" i="6"/>
  <c r="K186" i="6"/>
  <c r="K185" i="6"/>
  <c r="K184" i="6"/>
  <c r="K183" i="6"/>
  <c r="K182" i="6"/>
  <c r="K181" i="6"/>
  <c r="K180" i="6"/>
  <c r="K179" i="6"/>
  <c r="K178" i="6"/>
  <c r="K177" i="6"/>
  <c r="K176" i="6"/>
  <c r="K175" i="6"/>
  <c r="K174" i="6"/>
  <c r="K173" i="6"/>
  <c r="K172" i="6"/>
  <c r="K171" i="6"/>
  <c r="K170" i="6"/>
  <c r="K169" i="6"/>
  <c r="K168" i="6"/>
  <c r="K167" i="6"/>
  <c r="K166" i="6"/>
  <c r="K165" i="6"/>
  <c r="K164" i="6"/>
  <c r="K163" i="6"/>
  <c r="K162" i="6"/>
  <c r="K161" i="6"/>
  <c r="K160" i="6"/>
  <c r="K159" i="6"/>
  <c r="K158" i="6"/>
  <c r="K157" i="6"/>
  <c r="K156" i="6"/>
  <c r="K155" i="6"/>
  <c r="K154" i="6"/>
  <c r="K153" i="6"/>
  <c r="K152" i="6"/>
  <c r="K151" i="6"/>
  <c r="K150" i="6"/>
  <c r="K149" i="6"/>
  <c r="K148" i="6"/>
  <c r="K147" i="6"/>
  <c r="K146" i="6"/>
  <c r="K145" i="6"/>
  <c r="K144" i="6"/>
  <c r="K143" i="6"/>
  <c r="K142" i="6"/>
  <c r="K141" i="6"/>
  <c r="K140" i="6"/>
  <c r="K139" i="6"/>
  <c r="K138" i="6"/>
  <c r="K137" i="6"/>
  <c r="K136" i="6"/>
  <c r="K135" i="6"/>
  <c r="K134" i="6"/>
  <c r="K133" i="6"/>
  <c r="K132" i="6"/>
  <c r="K131" i="6"/>
  <c r="K130" i="6"/>
  <c r="K129" i="6"/>
  <c r="K128" i="6"/>
  <c r="K127" i="6"/>
  <c r="K126" i="6"/>
  <c r="K125" i="6"/>
  <c r="K124" i="6"/>
  <c r="K123" i="6"/>
  <c r="K122" i="6"/>
  <c r="K121" i="6"/>
  <c r="K120" i="6"/>
  <c r="K119" i="6"/>
  <c r="K118" i="6"/>
  <c r="K117" i="6"/>
  <c r="K116" i="6"/>
  <c r="K115" i="6"/>
  <c r="K114" i="6"/>
  <c r="K113" i="6"/>
  <c r="K112" i="6"/>
  <c r="K111" i="6"/>
  <c r="K110" i="6"/>
  <c r="K109" i="6"/>
  <c r="K108" i="6"/>
  <c r="K107" i="6"/>
  <c r="K106" i="6"/>
  <c r="K105" i="6"/>
  <c r="K104" i="6"/>
  <c r="K103" i="6"/>
  <c r="K102" i="6"/>
  <c r="K101" i="6"/>
  <c r="K100" i="6"/>
  <c r="K99" i="6"/>
  <c r="K98" i="6"/>
  <c r="K97" i="6"/>
  <c r="K96" i="6"/>
  <c r="K95" i="6"/>
  <c r="K94" i="6"/>
  <c r="J493" i="6"/>
  <c r="J492" i="6"/>
  <c r="J491" i="6"/>
  <c r="J490" i="6"/>
  <c r="J489" i="6"/>
  <c r="J488" i="6"/>
  <c r="J487" i="6"/>
  <c r="J486" i="6"/>
  <c r="J485" i="6"/>
  <c r="J484" i="6"/>
  <c r="J483" i="6"/>
  <c r="J482" i="6"/>
  <c r="J481" i="6"/>
  <c r="J480" i="6"/>
  <c r="J479" i="6"/>
  <c r="J478" i="6"/>
  <c r="J477" i="6"/>
  <c r="J476" i="6"/>
  <c r="J475" i="6"/>
  <c r="J474" i="6"/>
  <c r="J473" i="6"/>
  <c r="J472" i="6"/>
  <c r="J471" i="6"/>
  <c r="J470" i="6"/>
  <c r="J469" i="6"/>
  <c r="J468" i="6"/>
  <c r="J467" i="6"/>
  <c r="J466" i="6"/>
  <c r="J465" i="6"/>
  <c r="J464" i="6"/>
  <c r="J463" i="6"/>
  <c r="J462" i="6"/>
  <c r="J461" i="6"/>
  <c r="J460" i="6"/>
  <c r="J459" i="6"/>
  <c r="J458" i="6"/>
  <c r="J457" i="6"/>
  <c r="J456" i="6"/>
  <c r="J455" i="6"/>
  <c r="J454" i="6"/>
  <c r="J453" i="6"/>
  <c r="J452" i="6"/>
  <c r="J451" i="6"/>
  <c r="J450" i="6"/>
  <c r="J449" i="6"/>
  <c r="J448" i="6"/>
  <c r="J447" i="6"/>
  <c r="J446" i="6"/>
  <c r="J445" i="6"/>
  <c r="J444" i="6"/>
  <c r="J443" i="6"/>
  <c r="J442" i="6"/>
  <c r="J441" i="6"/>
  <c r="J440" i="6"/>
  <c r="J439" i="6"/>
  <c r="J438" i="6"/>
  <c r="J437" i="6"/>
  <c r="J436" i="6"/>
  <c r="J435" i="6"/>
  <c r="J434" i="6"/>
  <c r="J433" i="6"/>
  <c r="J432" i="6"/>
  <c r="J431" i="6"/>
  <c r="J430" i="6"/>
  <c r="J429" i="6"/>
  <c r="J428" i="6"/>
  <c r="J427" i="6"/>
  <c r="J426" i="6"/>
  <c r="J425" i="6"/>
  <c r="J424" i="6"/>
  <c r="J423" i="6"/>
  <c r="J422" i="6"/>
  <c r="J421" i="6"/>
  <c r="J420" i="6"/>
  <c r="J419" i="6"/>
  <c r="J418" i="6"/>
  <c r="J417" i="6"/>
  <c r="J416" i="6"/>
  <c r="J415" i="6"/>
  <c r="J414" i="6"/>
  <c r="J413" i="6"/>
  <c r="J412" i="6"/>
  <c r="J411" i="6"/>
  <c r="J410" i="6"/>
  <c r="J409" i="6"/>
  <c r="J408" i="6"/>
  <c r="J407" i="6"/>
  <c r="J406" i="6"/>
  <c r="J405" i="6"/>
  <c r="J404" i="6"/>
  <c r="J403" i="6"/>
  <c r="J402" i="6"/>
  <c r="J401" i="6"/>
  <c r="J400" i="6"/>
  <c r="J399" i="6"/>
  <c r="J398" i="6"/>
  <c r="J397" i="6"/>
  <c r="J396" i="6"/>
  <c r="J395" i="6"/>
  <c r="J394" i="6"/>
  <c r="J393" i="6"/>
  <c r="J392" i="6"/>
  <c r="J391" i="6"/>
  <c r="J390" i="6"/>
  <c r="J389" i="6"/>
  <c r="J388" i="6"/>
  <c r="J387" i="6"/>
  <c r="J386" i="6"/>
  <c r="J385" i="6"/>
  <c r="J384" i="6"/>
  <c r="J383" i="6"/>
  <c r="J382" i="6"/>
  <c r="J381" i="6"/>
  <c r="J380" i="6"/>
  <c r="J379" i="6"/>
  <c r="J378" i="6"/>
  <c r="J377" i="6"/>
  <c r="J376" i="6"/>
  <c r="J375" i="6"/>
  <c r="J374" i="6"/>
  <c r="J373" i="6"/>
  <c r="J372" i="6"/>
  <c r="J371" i="6"/>
  <c r="J370" i="6"/>
  <c r="J369" i="6"/>
  <c r="J368" i="6"/>
  <c r="J367" i="6"/>
  <c r="J366" i="6"/>
  <c r="J365" i="6"/>
  <c r="J364" i="6"/>
  <c r="J363" i="6"/>
  <c r="J362" i="6"/>
  <c r="J361" i="6"/>
  <c r="J360" i="6"/>
  <c r="J359" i="6"/>
  <c r="J358" i="6"/>
  <c r="J357" i="6"/>
  <c r="J356" i="6"/>
  <c r="J355" i="6"/>
  <c r="J354" i="6"/>
  <c r="J353" i="6"/>
  <c r="J352" i="6"/>
  <c r="J351" i="6"/>
  <c r="J350" i="6"/>
  <c r="J349" i="6"/>
  <c r="J348" i="6"/>
  <c r="J347" i="6"/>
  <c r="J346" i="6"/>
  <c r="J345" i="6"/>
  <c r="J344" i="6"/>
  <c r="J343" i="6"/>
  <c r="J342" i="6"/>
  <c r="J341" i="6"/>
  <c r="J340" i="6"/>
  <c r="J339" i="6"/>
  <c r="J338" i="6"/>
  <c r="J337" i="6"/>
  <c r="J336" i="6"/>
  <c r="J335" i="6"/>
  <c r="J334" i="6"/>
  <c r="J333" i="6"/>
  <c r="J332" i="6"/>
  <c r="J331" i="6"/>
  <c r="J330" i="6"/>
  <c r="J329" i="6"/>
  <c r="J328" i="6"/>
  <c r="J327" i="6"/>
  <c r="J326" i="6"/>
  <c r="J325" i="6"/>
  <c r="J324" i="6"/>
  <c r="J323" i="6"/>
  <c r="J322" i="6"/>
  <c r="J321" i="6"/>
  <c r="J320" i="6"/>
  <c r="J319" i="6"/>
  <c r="J318" i="6"/>
  <c r="J317" i="6"/>
  <c r="J316" i="6"/>
  <c r="J315" i="6"/>
  <c r="J314" i="6"/>
  <c r="J313" i="6"/>
  <c r="J312" i="6"/>
  <c r="J311" i="6"/>
  <c r="J310" i="6"/>
  <c r="J309" i="6"/>
  <c r="J308" i="6"/>
  <c r="J307" i="6"/>
  <c r="J306" i="6"/>
  <c r="J305" i="6"/>
  <c r="J304" i="6"/>
  <c r="J303" i="6"/>
  <c r="J302" i="6"/>
  <c r="J301" i="6"/>
  <c r="J300" i="6"/>
  <c r="J299" i="6"/>
  <c r="J298" i="6"/>
  <c r="J297" i="6"/>
  <c r="J296" i="6"/>
  <c r="J295" i="6"/>
  <c r="J294" i="6"/>
  <c r="J293" i="6"/>
  <c r="J292" i="6"/>
  <c r="J291" i="6"/>
  <c r="J290" i="6"/>
  <c r="J289" i="6"/>
  <c r="J288" i="6"/>
  <c r="J287" i="6"/>
  <c r="J286" i="6"/>
  <c r="J285" i="6"/>
  <c r="J284" i="6"/>
  <c r="J283" i="6"/>
  <c r="J282" i="6"/>
  <c r="J281" i="6"/>
  <c r="J280" i="6"/>
  <c r="J279" i="6"/>
  <c r="J278" i="6"/>
  <c r="J277" i="6"/>
  <c r="J276" i="6"/>
  <c r="J275" i="6"/>
  <c r="J274" i="6"/>
  <c r="J273" i="6"/>
  <c r="J272" i="6"/>
  <c r="J271" i="6"/>
  <c r="J270" i="6"/>
  <c r="J269" i="6"/>
  <c r="J268" i="6"/>
  <c r="J267" i="6"/>
  <c r="J266" i="6"/>
  <c r="J265" i="6"/>
  <c r="J264" i="6"/>
  <c r="J263" i="6"/>
  <c r="J262" i="6"/>
  <c r="J261" i="6"/>
  <c r="J260" i="6"/>
  <c r="J259" i="6"/>
  <c r="J258" i="6"/>
  <c r="J257" i="6"/>
  <c r="J256" i="6"/>
  <c r="J255" i="6"/>
  <c r="J254" i="6"/>
  <c r="J253" i="6"/>
  <c r="J252" i="6"/>
  <c r="J251" i="6"/>
  <c r="J250" i="6"/>
  <c r="J249" i="6"/>
  <c r="J248" i="6"/>
  <c r="J247" i="6"/>
  <c r="J246" i="6"/>
  <c r="J245" i="6"/>
  <c r="J244" i="6"/>
  <c r="J243" i="6"/>
  <c r="J242" i="6"/>
  <c r="J241" i="6"/>
  <c r="J240" i="6"/>
  <c r="J239" i="6"/>
  <c r="J238" i="6"/>
  <c r="J237" i="6"/>
  <c r="J236" i="6"/>
  <c r="J235" i="6"/>
  <c r="J234" i="6"/>
  <c r="J233" i="6"/>
  <c r="J232" i="6"/>
  <c r="J231" i="6"/>
  <c r="J230" i="6"/>
  <c r="J229" i="6"/>
  <c r="J228" i="6"/>
  <c r="J227" i="6"/>
  <c r="J226" i="6"/>
  <c r="J225" i="6"/>
  <c r="J224" i="6"/>
  <c r="J223" i="6"/>
  <c r="J222" i="6"/>
  <c r="J221" i="6"/>
  <c r="J220" i="6"/>
  <c r="J219" i="6"/>
  <c r="J218" i="6"/>
  <c r="J217" i="6"/>
  <c r="J216" i="6"/>
  <c r="J215" i="6"/>
  <c r="J214" i="6"/>
  <c r="J213" i="6"/>
  <c r="J212" i="6"/>
  <c r="J211" i="6"/>
  <c r="J210" i="6"/>
  <c r="J209" i="6"/>
  <c r="J208" i="6"/>
  <c r="J207" i="6"/>
  <c r="J206" i="6"/>
  <c r="J205" i="6"/>
  <c r="J204" i="6"/>
  <c r="J203" i="6"/>
  <c r="J202" i="6"/>
  <c r="J201" i="6"/>
  <c r="J200" i="6"/>
  <c r="J199" i="6"/>
  <c r="J198" i="6"/>
  <c r="J197" i="6"/>
  <c r="J196" i="6"/>
  <c r="J195" i="6"/>
  <c r="J194" i="6"/>
  <c r="J193" i="6"/>
  <c r="J192" i="6"/>
  <c r="J191" i="6"/>
  <c r="J190" i="6"/>
  <c r="J189" i="6"/>
  <c r="J188" i="6"/>
  <c r="J187" i="6"/>
  <c r="J186" i="6"/>
  <c r="J185" i="6"/>
  <c r="J184" i="6"/>
  <c r="J183" i="6"/>
  <c r="J182" i="6"/>
  <c r="J181" i="6"/>
  <c r="J180" i="6"/>
  <c r="J179" i="6"/>
  <c r="J178" i="6"/>
  <c r="J177" i="6"/>
  <c r="J176" i="6"/>
  <c r="J175" i="6"/>
  <c r="J174" i="6"/>
  <c r="J173" i="6"/>
  <c r="J172" i="6"/>
  <c r="J171" i="6"/>
  <c r="J170" i="6"/>
  <c r="J169" i="6"/>
  <c r="J168" i="6"/>
  <c r="J167" i="6"/>
  <c r="J166" i="6"/>
  <c r="J165" i="6"/>
  <c r="J164" i="6"/>
  <c r="J163" i="6"/>
  <c r="J162" i="6"/>
  <c r="J161" i="6"/>
  <c r="J160" i="6"/>
  <c r="J159" i="6"/>
  <c r="J158" i="6"/>
  <c r="J157" i="6"/>
  <c r="J156" i="6"/>
  <c r="J155" i="6"/>
  <c r="J154" i="6"/>
  <c r="J153" i="6"/>
  <c r="J152" i="6"/>
  <c r="J151" i="6"/>
  <c r="J150" i="6"/>
  <c r="J149" i="6"/>
  <c r="J148" i="6"/>
  <c r="J147" i="6"/>
  <c r="J146" i="6"/>
  <c r="J145" i="6"/>
  <c r="J144" i="6"/>
  <c r="J143" i="6"/>
  <c r="J142" i="6"/>
  <c r="J141" i="6"/>
  <c r="J140" i="6"/>
  <c r="J139" i="6"/>
  <c r="J138" i="6"/>
  <c r="J137" i="6"/>
  <c r="J136" i="6"/>
  <c r="J135" i="6"/>
  <c r="J134" i="6"/>
  <c r="J133" i="6"/>
  <c r="J132" i="6"/>
  <c r="J131" i="6"/>
  <c r="J130" i="6"/>
  <c r="J129" i="6"/>
  <c r="J128" i="6"/>
  <c r="J127" i="6"/>
  <c r="J126" i="6"/>
  <c r="J125" i="6"/>
  <c r="J124" i="6"/>
  <c r="J123" i="6"/>
  <c r="J122" i="6"/>
  <c r="J121" i="6"/>
  <c r="J120" i="6"/>
  <c r="J119" i="6"/>
  <c r="J118" i="6"/>
  <c r="J117" i="6"/>
  <c r="J116" i="6"/>
  <c r="J115" i="6"/>
  <c r="J114" i="6"/>
  <c r="J113" i="6"/>
  <c r="J112" i="6"/>
  <c r="J111" i="6"/>
  <c r="J110" i="6"/>
  <c r="J109" i="6"/>
  <c r="J108" i="6"/>
  <c r="J107" i="6"/>
  <c r="J106" i="6"/>
  <c r="J105" i="6"/>
  <c r="J104" i="6"/>
  <c r="J103" i="6"/>
  <c r="J102" i="6"/>
  <c r="J101" i="6"/>
  <c r="J100" i="6"/>
  <c r="J99" i="6"/>
  <c r="J98" i="6"/>
  <c r="J97" i="6"/>
  <c r="J96" i="6"/>
  <c r="J95" i="6"/>
  <c r="J94" i="6"/>
  <c r="I493" i="6"/>
  <c r="I492" i="6"/>
  <c r="I491" i="6"/>
  <c r="I490" i="6"/>
  <c r="I489" i="6"/>
  <c r="I488" i="6"/>
  <c r="I487" i="6"/>
  <c r="I486" i="6"/>
  <c r="I485" i="6"/>
  <c r="I484" i="6"/>
  <c r="I483" i="6"/>
  <c r="I482" i="6"/>
  <c r="I481" i="6"/>
  <c r="I480" i="6"/>
  <c r="I479" i="6"/>
  <c r="I478" i="6"/>
  <c r="I477" i="6"/>
  <c r="I476" i="6"/>
  <c r="I475" i="6"/>
  <c r="I474" i="6"/>
  <c r="I473" i="6"/>
  <c r="I472" i="6"/>
  <c r="I471" i="6"/>
  <c r="I470" i="6"/>
  <c r="I469" i="6"/>
  <c r="I468" i="6"/>
  <c r="I467" i="6"/>
  <c r="I466" i="6"/>
  <c r="I465" i="6"/>
  <c r="I464" i="6"/>
  <c r="I463" i="6"/>
  <c r="I462" i="6"/>
  <c r="I461" i="6"/>
  <c r="I460" i="6"/>
  <c r="I459" i="6"/>
  <c r="I458" i="6"/>
  <c r="I457" i="6"/>
  <c r="I456" i="6"/>
  <c r="I455" i="6"/>
  <c r="I454" i="6"/>
  <c r="I453" i="6"/>
  <c r="I452" i="6"/>
  <c r="I451" i="6"/>
  <c r="I450" i="6"/>
  <c r="I449" i="6"/>
  <c r="I448" i="6"/>
  <c r="I447" i="6"/>
  <c r="I446" i="6"/>
  <c r="I445" i="6"/>
  <c r="I444" i="6"/>
  <c r="I443" i="6"/>
  <c r="I442" i="6"/>
  <c r="I441" i="6"/>
  <c r="I440" i="6"/>
  <c r="I439" i="6"/>
  <c r="I438" i="6"/>
  <c r="I437" i="6"/>
  <c r="I436" i="6"/>
  <c r="I435" i="6"/>
  <c r="I434" i="6"/>
  <c r="I433" i="6"/>
  <c r="I432" i="6"/>
  <c r="I431" i="6"/>
  <c r="I430" i="6"/>
  <c r="I429" i="6"/>
  <c r="I428" i="6"/>
  <c r="I427" i="6"/>
  <c r="I426" i="6"/>
  <c r="I425" i="6"/>
  <c r="I424" i="6"/>
  <c r="I423" i="6"/>
  <c r="I422" i="6"/>
  <c r="I421" i="6"/>
  <c r="I420" i="6"/>
  <c r="I419" i="6"/>
  <c r="I418" i="6"/>
  <c r="I417" i="6"/>
  <c r="I416" i="6"/>
  <c r="I415" i="6"/>
  <c r="I414" i="6"/>
  <c r="I413" i="6"/>
  <c r="I412" i="6"/>
  <c r="I411" i="6"/>
  <c r="I410" i="6"/>
  <c r="I409" i="6"/>
  <c r="I408" i="6"/>
  <c r="I407" i="6"/>
  <c r="I406" i="6"/>
  <c r="I405" i="6"/>
  <c r="I404" i="6"/>
  <c r="I403" i="6"/>
  <c r="I402" i="6"/>
  <c r="I401" i="6"/>
  <c r="I400" i="6"/>
  <c r="I399" i="6"/>
  <c r="I398" i="6"/>
  <c r="I397" i="6"/>
  <c r="I396" i="6"/>
  <c r="I395" i="6"/>
  <c r="I394" i="6"/>
  <c r="I393" i="6"/>
  <c r="I392" i="6"/>
  <c r="I391" i="6"/>
  <c r="I390" i="6"/>
  <c r="I389" i="6"/>
  <c r="I388" i="6"/>
  <c r="I387" i="6"/>
  <c r="I386" i="6"/>
  <c r="I385" i="6"/>
  <c r="I384" i="6"/>
  <c r="I383" i="6"/>
  <c r="I382" i="6"/>
  <c r="I381" i="6"/>
  <c r="I380" i="6"/>
  <c r="I379" i="6"/>
  <c r="I378" i="6"/>
  <c r="I377" i="6"/>
  <c r="I376" i="6"/>
  <c r="I375" i="6"/>
  <c r="I374" i="6"/>
  <c r="I373" i="6"/>
  <c r="I372" i="6"/>
  <c r="I371" i="6"/>
  <c r="I370" i="6"/>
  <c r="I369" i="6"/>
  <c r="I368" i="6"/>
  <c r="I367" i="6"/>
  <c r="I366" i="6"/>
  <c r="I365" i="6"/>
  <c r="I364" i="6"/>
  <c r="I363" i="6"/>
  <c r="I362" i="6"/>
  <c r="I361" i="6"/>
  <c r="I360" i="6"/>
  <c r="I359" i="6"/>
  <c r="I358" i="6"/>
  <c r="I357" i="6"/>
  <c r="I356" i="6"/>
  <c r="I355" i="6"/>
  <c r="I354" i="6"/>
  <c r="I353" i="6"/>
  <c r="I352" i="6"/>
  <c r="I351" i="6"/>
  <c r="I350" i="6"/>
  <c r="I349" i="6"/>
  <c r="I348" i="6"/>
  <c r="I347" i="6"/>
  <c r="I346" i="6"/>
  <c r="I345" i="6"/>
  <c r="I344" i="6"/>
  <c r="I343" i="6"/>
  <c r="I342" i="6"/>
  <c r="I341" i="6"/>
  <c r="I340" i="6"/>
  <c r="I339" i="6"/>
  <c r="I338" i="6"/>
  <c r="I337" i="6"/>
  <c r="I336" i="6"/>
  <c r="I335" i="6"/>
  <c r="I334" i="6"/>
  <c r="I333" i="6"/>
  <c r="I332" i="6"/>
  <c r="I331" i="6"/>
  <c r="I330" i="6"/>
  <c r="I329" i="6"/>
  <c r="I328" i="6"/>
  <c r="I327" i="6"/>
  <c r="I326" i="6"/>
  <c r="I325" i="6"/>
  <c r="I324" i="6"/>
  <c r="I323" i="6"/>
  <c r="I322" i="6"/>
  <c r="I321" i="6"/>
  <c r="I320" i="6"/>
  <c r="I319" i="6"/>
  <c r="I318" i="6"/>
  <c r="I317" i="6"/>
  <c r="I316" i="6"/>
  <c r="I315" i="6"/>
  <c r="I314" i="6"/>
  <c r="I313" i="6"/>
  <c r="I312" i="6"/>
  <c r="I311" i="6"/>
  <c r="I310" i="6"/>
  <c r="I309" i="6"/>
  <c r="I308" i="6"/>
  <c r="I307" i="6"/>
  <c r="I306" i="6"/>
  <c r="I305" i="6"/>
  <c r="I304" i="6"/>
  <c r="I303" i="6"/>
  <c r="I302" i="6"/>
  <c r="I301" i="6"/>
  <c r="I300" i="6"/>
  <c r="I299" i="6"/>
  <c r="I298" i="6"/>
  <c r="I297" i="6"/>
  <c r="I296" i="6"/>
  <c r="I295" i="6"/>
  <c r="I294" i="6"/>
  <c r="I293" i="6"/>
  <c r="I292" i="6"/>
  <c r="I291" i="6"/>
  <c r="I290" i="6"/>
  <c r="I289" i="6"/>
  <c r="I288" i="6"/>
  <c r="I287" i="6"/>
  <c r="I286" i="6"/>
  <c r="I285" i="6"/>
  <c r="I284" i="6"/>
  <c r="I283" i="6"/>
  <c r="I282" i="6"/>
  <c r="I281" i="6"/>
  <c r="I280" i="6"/>
  <c r="I279" i="6"/>
  <c r="I278" i="6"/>
  <c r="I277" i="6"/>
  <c r="I276" i="6"/>
  <c r="I275" i="6"/>
  <c r="I274" i="6"/>
  <c r="I273" i="6"/>
  <c r="I272" i="6"/>
  <c r="I271" i="6"/>
  <c r="I270" i="6"/>
  <c r="I269" i="6"/>
  <c r="I268" i="6"/>
  <c r="I267" i="6"/>
  <c r="I266" i="6"/>
  <c r="I265" i="6"/>
  <c r="I264" i="6"/>
  <c r="I263" i="6"/>
  <c r="I262" i="6"/>
  <c r="I261" i="6"/>
  <c r="I260" i="6"/>
  <c r="I259" i="6"/>
  <c r="I258" i="6"/>
  <c r="I257" i="6"/>
  <c r="I256" i="6"/>
  <c r="I255" i="6"/>
  <c r="I254" i="6"/>
  <c r="I253" i="6"/>
  <c r="I252" i="6"/>
  <c r="I251" i="6"/>
  <c r="I250" i="6"/>
  <c r="I249" i="6"/>
  <c r="I248" i="6"/>
  <c r="I247" i="6"/>
  <c r="I246" i="6"/>
  <c r="I245" i="6"/>
  <c r="I244" i="6"/>
  <c r="I243" i="6"/>
  <c r="I242" i="6"/>
  <c r="I241" i="6"/>
  <c r="I240" i="6"/>
  <c r="I239" i="6"/>
  <c r="I238" i="6"/>
  <c r="I237" i="6"/>
  <c r="I236" i="6"/>
  <c r="I235" i="6"/>
  <c r="I234" i="6"/>
  <c r="I233" i="6"/>
  <c r="I232" i="6"/>
  <c r="I231" i="6"/>
  <c r="I230" i="6"/>
  <c r="I229" i="6"/>
  <c r="I228" i="6"/>
  <c r="I227" i="6"/>
  <c r="I226" i="6"/>
  <c r="I225" i="6"/>
  <c r="I224" i="6"/>
  <c r="I223" i="6"/>
  <c r="I222" i="6"/>
  <c r="I221" i="6"/>
  <c r="I220" i="6"/>
  <c r="I219" i="6"/>
  <c r="I218" i="6"/>
  <c r="I217" i="6"/>
  <c r="I216" i="6"/>
  <c r="I215" i="6"/>
  <c r="I214" i="6"/>
  <c r="I213" i="6"/>
  <c r="I212" i="6"/>
  <c r="I211" i="6"/>
  <c r="I210" i="6"/>
  <c r="I209" i="6"/>
  <c r="I208" i="6"/>
  <c r="I207" i="6"/>
  <c r="I206" i="6"/>
  <c r="I205" i="6"/>
  <c r="I204" i="6"/>
  <c r="I203" i="6"/>
  <c r="I202" i="6"/>
  <c r="I201" i="6"/>
  <c r="I200" i="6"/>
  <c r="I199" i="6"/>
  <c r="I198" i="6"/>
  <c r="I197" i="6"/>
  <c r="I196" i="6"/>
  <c r="I195" i="6"/>
  <c r="I194" i="6"/>
  <c r="I193" i="6"/>
  <c r="I192" i="6"/>
  <c r="I191" i="6"/>
  <c r="I190" i="6"/>
  <c r="I189" i="6"/>
  <c r="I188" i="6"/>
  <c r="I187" i="6"/>
  <c r="I186" i="6"/>
  <c r="I185" i="6"/>
  <c r="I184" i="6"/>
  <c r="I183" i="6"/>
  <c r="I182" i="6"/>
  <c r="I181" i="6"/>
  <c r="I180" i="6"/>
  <c r="I179" i="6"/>
  <c r="I178" i="6"/>
  <c r="I177" i="6"/>
  <c r="I176" i="6"/>
  <c r="I175" i="6"/>
  <c r="I174" i="6"/>
  <c r="I173" i="6"/>
  <c r="I172" i="6"/>
  <c r="I171" i="6"/>
  <c r="I170" i="6"/>
  <c r="I169" i="6"/>
  <c r="I168" i="6"/>
  <c r="I167" i="6"/>
  <c r="I166" i="6"/>
  <c r="I165" i="6"/>
  <c r="I164" i="6"/>
  <c r="I163" i="6"/>
  <c r="I162" i="6"/>
  <c r="I161" i="6"/>
  <c r="I160" i="6"/>
  <c r="I159" i="6"/>
  <c r="I158" i="6"/>
  <c r="I157" i="6"/>
  <c r="I156" i="6"/>
  <c r="I155" i="6"/>
  <c r="I154" i="6"/>
  <c r="I153" i="6"/>
  <c r="I152" i="6"/>
  <c r="I151" i="6"/>
  <c r="I150" i="6"/>
  <c r="I149" i="6"/>
  <c r="I148" i="6"/>
  <c r="I147" i="6"/>
  <c r="I146" i="6"/>
  <c r="I145" i="6"/>
  <c r="I144" i="6"/>
  <c r="I143" i="6"/>
  <c r="I142" i="6"/>
  <c r="I141" i="6"/>
  <c r="I140" i="6"/>
  <c r="I139" i="6"/>
  <c r="I138" i="6"/>
  <c r="I137" i="6"/>
  <c r="I136" i="6"/>
  <c r="I135" i="6"/>
  <c r="I134" i="6"/>
  <c r="I133" i="6"/>
  <c r="I132" i="6"/>
  <c r="I131" i="6"/>
  <c r="I130" i="6"/>
  <c r="I129" i="6"/>
  <c r="I128" i="6"/>
  <c r="I127" i="6"/>
  <c r="I126" i="6"/>
  <c r="I125" i="6"/>
  <c r="I124" i="6"/>
  <c r="I123" i="6"/>
  <c r="I122" i="6"/>
  <c r="I121" i="6"/>
  <c r="I120" i="6"/>
  <c r="I119" i="6"/>
  <c r="I118" i="6"/>
  <c r="I117" i="6"/>
  <c r="I116" i="6"/>
  <c r="I115" i="6"/>
  <c r="I114" i="6"/>
  <c r="I113" i="6"/>
  <c r="I112" i="6"/>
  <c r="I111" i="6"/>
  <c r="I110" i="6"/>
  <c r="I109" i="6"/>
  <c r="I108" i="6"/>
  <c r="I107" i="6"/>
  <c r="I106" i="6"/>
  <c r="I105" i="6"/>
  <c r="I104" i="6"/>
  <c r="I103" i="6"/>
  <c r="I102" i="6"/>
  <c r="I101" i="6"/>
  <c r="I100" i="6"/>
  <c r="I99" i="6"/>
  <c r="I98" i="6"/>
  <c r="I97" i="6"/>
  <c r="I96" i="6"/>
  <c r="I95" i="6"/>
  <c r="I94" i="6"/>
  <c r="B493" i="6"/>
  <c r="B492" i="6"/>
  <c r="B491" i="6"/>
  <c r="B490" i="6"/>
  <c r="B489" i="6"/>
  <c r="B488" i="6"/>
  <c r="B487" i="6"/>
  <c r="B486" i="6"/>
  <c r="B485" i="6"/>
  <c r="B484" i="6"/>
  <c r="B483" i="6"/>
  <c r="B482" i="6"/>
  <c r="B481" i="6"/>
  <c r="B480" i="6"/>
  <c r="B479" i="6"/>
  <c r="B478" i="6"/>
  <c r="B477" i="6"/>
  <c r="B476" i="6"/>
  <c r="B475" i="6"/>
  <c r="B474" i="6"/>
  <c r="B473" i="6"/>
  <c r="B472" i="6"/>
  <c r="B471" i="6"/>
  <c r="B470" i="6"/>
  <c r="B469" i="6"/>
  <c r="B468" i="6"/>
  <c r="B467" i="6"/>
  <c r="B466" i="6"/>
  <c r="B465" i="6"/>
  <c r="B464" i="6"/>
  <c r="B463" i="6"/>
  <c r="B462" i="6"/>
  <c r="B461" i="6"/>
  <c r="B460" i="6"/>
  <c r="B459" i="6"/>
  <c r="B458" i="6"/>
  <c r="B457" i="6"/>
  <c r="B456" i="6"/>
  <c r="B455" i="6"/>
  <c r="B454" i="6"/>
  <c r="B453" i="6"/>
  <c r="B452" i="6"/>
  <c r="B451" i="6"/>
  <c r="B450" i="6"/>
  <c r="B449" i="6"/>
  <c r="B448" i="6"/>
  <c r="B447" i="6"/>
  <c r="B446" i="6"/>
  <c r="B445" i="6"/>
  <c r="B444" i="6"/>
  <c r="B443" i="6"/>
  <c r="B442" i="6"/>
  <c r="B441" i="6"/>
  <c r="B440" i="6"/>
  <c r="B439" i="6"/>
  <c r="B438" i="6"/>
  <c r="B437" i="6"/>
  <c r="B436" i="6"/>
  <c r="B435" i="6"/>
  <c r="B434" i="6"/>
  <c r="B433" i="6"/>
  <c r="B432" i="6"/>
  <c r="B431" i="6"/>
  <c r="B430" i="6"/>
  <c r="B429" i="6"/>
  <c r="B428" i="6"/>
  <c r="B427" i="6"/>
  <c r="B426" i="6"/>
  <c r="B425" i="6"/>
  <c r="B424" i="6"/>
  <c r="B423" i="6"/>
  <c r="B422" i="6"/>
  <c r="B421" i="6"/>
  <c r="B420" i="6"/>
  <c r="B419" i="6"/>
  <c r="B418" i="6"/>
  <c r="B417" i="6"/>
  <c r="B416" i="6"/>
  <c r="B415" i="6"/>
  <c r="B414" i="6"/>
  <c r="B413" i="6"/>
  <c r="B412" i="6"/>
  <c r="B411" i="6"/>
  <c r="B410" i="6"/>
  <c r="B409" i="6"/>
  <c r="B408" i="6"/>
  <c r="B407" i="6"/>
  <c r="B406" i="6"/>
  <c r="B405" i="6"/>
  <c r="B404" i="6"/>
  <c r="B403" i="6"/>
  <c r="B402" i="6"/>
  <c r="B401" i="6"/>
  <c r="B400" i="6"/>
  <c r="B399" i="6"/>
  <c r="B398" i="6"/>
  <c r="B397" i="6"/>
  <c r="B396" i="6"/>
  <c r="B395" i="6"/>
  <c r="B394" i="6"/>
  <c r="B393" i="6"/>
  <c r="B392" i="6"/>
  <c r="B391" i="6"/>
  <c r="B390" i="6"/>
  <c r="B389" i="6"/>
  <c r="B388" i="6"/>
  <c r="B387" i="6"/>
  <c r="B386" i="6"/>
  <c r="B385" i="6"/>
  <c r="B384" i="6"/>
  <c r="B383" i="6"/>
  <c r="B382" i="6"/>
  <c r="B381" i="6"/>
  <c r="B380" i="6"/>
  <c r="B379" i="6"/>
  <c r="B378" i="6"/>
  <c r="B377" i="6"/>
  <c r="B376" i="6"/>
  <c r="B375" i="6"/>
  <c r="B374" i="6"/>
  <c r="B373" i="6"/>
  <c r="B372" i="6"/>
  <c r="B371" i="6"/>
  <c r="B370" i="6"/>
  <c r="B369" i="6"/>
  <c r="B368" i="6"/>
  <c r="B367" i="6"/>
  <c r="B366" i="6"/>
  <c r="B365" i="6"/>
  <c r="B364" i="6"/>
  <c r="B363" i="6"/>
  <c r="B362" i="6"/>
  <c r="B361" i="6"/>
  <c r="B360" i="6"/>
  <c r="B359" i="6"/>
  <c r="B358" i="6"/>
  <c r="B357" i="6"/>
  <c r="B356" i="6"/>
  <c r="B355" i="6"/>
  <c r="B354" i="6"/>
  <c r="B353" i="6"/>
  <c r="B352" i="6"/>
  <c r="B351" i="6"/>
  <c r="B350" i="6"/>
  <c r="B349" i="6"/>
  <c r="B348" i="6"/>
  <c r="B347" i="6"/>
  <c r="B346" i="6"/>
  <c r="B345" i="6"/>
  <c r="B344" i="6"/>
  <c r="B343" i="6"/>
  <c r="B342" i="6"/>
  <c r="B341" i="6"/>
  <c r="B340" i="6"/>
  <c r="B339" i="6"/>
  <c r="B338" i="6"/>
  <c r="B337" i="6"/>
  <c r="B336" i="6"/>
  <c r="B335" i="6"/>
  <c r="B334" i="6"/>
  <c r="B333" i="6"/>
  <c r="B332" i="6"/>
  <c r="B331" i="6"/>
  <c r="B330" i="6"/>
  <c r="B329" i="6"/>
  <c r="B328" i="6"/>
  <c r="B327" i="6"/>
  <c r="B326" i="6"/>
  <c r="B325" i="6"/>
  <c r="B324" i="6"/>
  <c r="B323" i="6"/>
  <c r="B322" i="6"/>
  <c r="B321" i="6"/>
  <c r="B320" i="6"/>
  <c r="B319" i="6"/>
  <c r="B318" i="6"/>
  <c r="B317" i="6"/>
  <c r="B316" i="6"/>
  <c r="B315" i="6"/>
  <c r="B314" i="6"/>
  <c r="B313" i="6"/>
  <c r="B312" i="6"/>
  <c r="B311" i="6"/>
  <c r="B310" i="6"/>
  <c r="B309" i="6"/>
  <c r="B308" i="6"/>
  <c r="B307" i="6"/>
  <c r="B306" i="6"/>
  <c r="B305" i="6"/>
  <c r="B304" i="6"/>
  <c r="B303" i="6"/>
  <c r="B302" i="6"/>
  <c r="B301" i="6"/>
  <c r="B300" i="6"/>
  <c r="B299" i="6"/>
  <c r="B298" i="6"/>
  <c r="B297" i="6"/>
  <c r="B296" i="6"/>
  <c r="B295" i="6"/>
  <c r="B294" i="6"/>
  <c r="B293" i="6"/>
  <c r="B292" i="6"/>
  <c r="B291" i="6"/>
  <c r="B290" i="6"/>
  <c r="B289" i="6"/>
  <c r="B288" i="6"/>
  <c r="B287" i="6"/>
  <c r="B286" i="6"/>
  <c r="B285" i="6"/>
  <c r="B284" i="6"/>
  <c r="B283" i="6"/>
  <c r="B282" i="6"/>
  <c r="B281" i="6"/>
  <c r="B280" i="6"/>
  <c r="B279" i="6"/>
  <c r="B278" i="6"/>
  <c r="B277" i="6"/>
  <c r="B276" i="6"/>
  <c r="B275" i="6"/>
  <c r="B274" i="6"/>
  <c r="B273" i="6"/>
  <c r="B272" i="6"/>
  <c r="B271" i="6"/>
  <c r="B270" i="6"/>
  <c r="B269" i="6"/>
  <c r="B268" i="6"/>
  <c r="B267" i="6"/>
  <c r="B266" i="6"/>
  <c r="B265" i="6"/>
  <c r="B264" i="6"/>
  <c r="B263" i="6"/>
  <c r="B262" i="6"/>
  <c r="B261" i="6"/>
  <c r="B260" i="6"/>
  <c r="B259" i="6"/>
  <c r="B258" i="6"/>
  <c r="B257" i="6"/>
  <c r="B256" i="6"/>
  <c r="B255" i="6"/>
  <c r="B254" i="6"/>
  <c r="B253" i="6"/>
  <c r="B252" i="6"/>
  <c r="B251" i="6"/>
  <c r="B250" i="6"/>
  <c r="B249" i="6"/>
  <c r="B248" i="6"/>
  <c r="B247" i="6"/>
  <c r="B246" i="6"/>
  <c r="B245" i="6"/>
  <c r="B244" i="6"/>
  <c r="B243" i="6"/>
  <c r="B242" i="6"/>
  <c r="B241" i="6"/>
  <c r="B240" i="6"/>
  <c r="B239" i="6"/>
  <c r="B238" i="6"/>
  <c r="B237" i="6"/>
  <c r="B236" i="6"/>
  <c r="B235" i="6"/>
  <c r="B234" i="6"/>
  <c r="B233" i="6"/>
  <c r="B232" i="6"/>
  <c r="B231" i="6"/>
  <c r="B230" i="6"/>
  <c r="B229" i="6"/>
  <c r="B228" i="6"/>
  <c r="B227" i="6"/>
  <c r="B226" i="6"/>
  <c r="B225" i="6"/>
  <c r="B224" i="6"/>
  <c r="B223" i="6"/>
  <c r="B222" i="6"/>
  <c r="B221" i="6"/>
  <c r="B220" i="6"/>
  <c r="B219" i="6"/>
  <c r="B218" i="6"/>
  <c r="B217" i="6"/>
  <c r="B216" i="6"/>
  <c r="B215" i="6"/>
  <c r="B214" i="6"/>
  <c r="B213" i="6"/>
  <c r="B212" i="6"/>
  <c r="B211" i="6"/>
  <c r="B210" i="6"/>
  <c r="B209" i="6"/>
  <c r="B208" i="6"/>
  <c r="B207" i="6"/>
  <c r="B206" i="6"/>
  <c r="B205" i="6"/>
  <c r="B204" i="6"/>
  <c r="B203" i="6"/>
  <c r="B202" i="6"/>
  <c r="B201" i="6"/>
  <c r="B200" i="6"/>
  <c r="B199" i="6"/>
  <c r="B198" i="6"/>
  <c r="B197" i="6"/>
  <c r="B196" i="6"/>
  <c r="B195" i="6"/>
  <c r="B194" i="6"/>
  <c r="B193" i="6"/>
  <c r="B192" i="6"/>
  <c r="B191" i="6"/>
  <c r="B190" i="6"/>
  <c r="B189" i="6"/>
  <c r="B188" i="6"/>
  <c r="B187" i="6"/>
  <c r="B186" i="6"/>
  <c r="B185" i="6"/>
  <c r="B184" i="6"/>
  <c r="B183" i="6"/>
  <c r="B182" i="6"/>
  <c r="B181" i="6"/>
  <c r="B180" i="6"/>
  <c r="B179" i="6"/>
  <c r="B178" i="6"/>
  <c r="B177" i="6"/>
  <c r="B176" i="6"/>
  <c r="B175" i="6"/>
  <c r="B174" i="6"/>
  <c r="B173" i="6"/>
  <c r="B172" i="6"/>
  <c r="B171" i="6"/>
  <c r="B170" i="6"/>
  <c r="B169" i="6"/>
  <c r="B168" i="6"/>
  <c r="B167" i="6"/>
  <c r="B166" i="6"/>
  <c r="B165" i="6"/>
  <c r="B164" i="6"/>
  <c r="B163" i="6"/>
  <c r="B162" i="6"/>
  <c r="B161" i="6"/>
  <c r="B160" i="6"/>
  <c r="B159" i="6"/>
  <c r="B158" i="6"/>
  <c r="B157" i="6"/>
  <c r="B156" i="6"/>
  <c r="B155" i="6"/>
  <c r="B154" i="6"/>
  <c r="B153" i="6"/>
  <c r="B152" i="6"/>
  <c r="B151" i="6"/>
  <c r="B150" i="6"/>
  <c r="B149" i="6"/>
  <c r="B148" i="6"/>
  <c r="B147" i="6"/>
  <c r="B146" i="6"/>
  <c r="B145" i="6"/>
  <c r="B144" i="6"/>
  <c r="B143" i="6"/>
  <c r="B142" i="6"/>
  <c r="B141" i="6"/>
  <c r="B140" i="6"/>
  <c r="B139" i="6"/>
  <c r="B138" i="6"/>
  <c r="B137" i="6"/>
  <c r="B136" i="6"/>
  <c r="B135" i="6"/>
  <c r="B134" i="6"/>
  <c r="B133" i="6"/>
  <c r="B132" i="6"/>
  <c r="B131" i="6"/>
  <c r="B130" i="6"/>
  <c r="B129" i="6"/>
  <c r="B128" i="6"/>
  <c r="B127" i="6"/>
  <c r="B126" i="6"/>
  <c r="B125" i="6"/>
  <c r="B124" i="6"/>
  <c r="B123" i="6"/>
  <c r="B122" i="6"/>
  <c r="B121" i="6"/>
  <c r="B120" i="6"/>
  <c r="B119" i="6"/>
  <c r="B118" i="6"/>
  <c r="B117" i="6"/>
  <c r="B116" i="6"/>
  <c r="B115" i="6"/>
  <c r="B114" i="6"/>
  <c r="B113" i="6"/>
  <c r="B112" i="6"/>
  <c r="B111" i="6"/>
  <c r="B110" i="6"/>
  <c r="B109" i="6"/>
  <c r="B108" i="6"/>
  <c r="B107" i="6"/>
  <c r="B106" i="6"/>
  <c r="B105" i="6"/>
  <c r="B104" i="6"/>
  <c r="B103" i="6"/>
  <c r="B102" i="6"/>
  <c r="B101" i="6"/>
  <c r="B100" i="6"/>
  <c r="B99" i="6"/>
  <c r="B98" i="6"/>
  <c r="B97" i="6"/>
  <c r="B96" i="6"/>
  <c r="B95" i="6"/>
  <c r="B94" i="6"/>
  <c r="S88" i="6"/>
  <c r="S87" i="6"/>
  <c r="S86" i="6"/>
  <c r="S85" i="6"/>
  <c r="S84" i="6"/>
  <c r="S83" i="6"/>
  <c r="S82" i="6"/>
  <c r="S81" i="6"/>
  <c r="S80" i="6"/>
  <c r="S79" i="6"/>
  <c r="S78" i="6"/>
  <c r="S77" i="6"/>
  <c r="S76" i="6"/>
  <c r="S75" i="6"/>
  <c r="S74" i="6"/>
  <c r="S73" i="6"/>
  <c r="S72" i="6"/>
  <c r="S71" i="6"/>
  <c r="S70" i="6"/>
  <c r="S69" i="6"/>
  <c r="S68" i="6"/>
  <c r="S67" i="6"/>
  <c r="S66" i="6"/>
  <c r="S65" i="6"/>
  <c r="S64" i="6"/>
  <c r="S63" i="6"/>
  <c r="S62" i="6"/>
  <c r="S61" i="6"/>
  <c r="S60" i="6"/>
  <c r="S59" i="6"/>
  <c r="S58" i="6"/>
  <c r="S57" i="6"/>
  <c r="S56" i="6"/>
  <c r="S55" i="6"/>
  <c r="S54" i="6"/>
  <c r="S53" i="6"/>
  <c r="S52" i="6"/>
  <c r="S51" i="6"/>
  <c r="S50" i="6"/>
  <c r="S49" i="6"/>
  <c r="S48" i="6"/>
  <c r="S47" i="6"/>
  <c r="S46" i="6"/>
  <c r="S45" i="6"/>
  <c r="S44" i="6"/>
  <c r="S43" i="6"/>
  <c r="S42" i="6"/>
  <c r="S41" i="6"/>
  <c r="S40" i="6"/>
  <c r="S39" i="6"/>
  <c r="S38" i="6"/>
  <c r="S37" i="6"/>
  <c r="S36" i="6"/>
  <c r="S35" i="6"/>
  <c r="S34" i="6"/>
  <c r="S33" i="6"/>
  <c r="S32" i="6"/>
  <c r="S31" i="6"/>
  <c r="S30" i="6"/>
  <c r="S29" i="6"/>
  <c r="S28" i="6"/>
  <c r="S27" i="6"/>
  <c r="S26" i="6"/>
  <c r="S25" i="6"/>
  <c r="S24" i="6"/>
  <c r="S23" i="6"/>
  <c r="S22" i="6"/>
  <c r="S21" i="6"/>
  <c r="S20" i="6"/>
  <c r="S19" i="6"/>
  <c r="S18" i="6"/>
  <c r="S17" i="6"/>
  <c r="S16" i="6"/>
  <c r="S15" i="6"/>
  <c r="S14" i="6"/>
  <c r="S13" i="6"/>
  <c r="S12" i="6"/>
  <c r="S11" i="6"/>
  <c r="S10" i="6"/>
  <c r="S9" i="6"/>
  <c r="R88" i="6"/>
  <c r="R87" i="6"/>
  <c r="R86" i="6"/>
  <c r="R85" i="6"/>
  <c r="R84" i="6"/>
  <c r="R83" i="6"/>
  <c r="R82" i="6"/>
  <c r="R81" i="6"/>
  <c r="R80" i="6"/>
  <c r="R79" i="6"/>
  <c r="R78" i="6"/>
  <c r="R77" i="6"/>
  <c r="R76" i="6"/>
  <c r="R75" i="6"/>
  <c r="R74" i="6"/>
  <c r="R73" i="6"/>
  <c r="R72" i="6"/>
  <c r="R71" i="6"/>
  <c r="R70" i="6"/>
  <c r="R69" i="6"/>
  <c r="R68" i="6"/>
  <c r="R67" i="6"/>
  <c r="R66" i="6"/>
  <c r="R65" i="6"/>
  <c r="R64" i="6"/>
  <c r="R63" i="6"/>
  <c r="R62" i="6"/>
  <c r="R61" i="6"/>
  <c r="R60" i="6"/>
  <c r="R59" i="6"/>
  <c r="R58" i="6"/>
  <c r="R57" i="6"/>
  <c r="R56" i="6"/>
  <c r="R55" i="6"/>
  <c r="R54" i="6"/>
  <c r="R53" i="6"/>
  <c r="R52" i="6"/>
  <c r="R51" i="6"/>
  <c r="R50" i="6"/>
  <c r="R49" i="6"/>
  <c r="R48" i="6"/>
  <c r="R47" i="6"/>
  <c r="R46" i="6"/>
  <c r="R45" i="6"/>
  <c r="R44" i="6"/>
  <c r="R43" i="6"/>
  <c r="R42" i="6"/>
  <c r="R41" i="6"/>
  <c r="R40" i="6"/>
  <c r="R39" i="6"/>
  <c r="R38" i="6"/>
  <c r="R37" i="6"/>
  <c r="R36" i="6"/>
  <c r="R35" i="6"/>
  <c r="R34" i="6"/>
  <c r="R33" i="6"/>
  <c r="R32" i="6"/>
  <c r="R31" i="6"/>
  <c r="R30" i="6"/>
  <c r="R29" i="6"/>
  <c r="R28" i="6"/>
  <c r="R27" i="6"/>
  <c r="R26" i="6"/>
  <c r="R25" i="6"/>
  <c r="R24" i="6"/>
  <c r="R23" i="6"/>
  <c r="R22" i="6"/>
  <c r="R21" i="6"/>
  <c r="R20" i="6"/>
  <c r="R19" i="6"/>
  <c r="R18" i="6"/>
  <c r="R17" i="6"/>
  <c r="R16" i="6"/>
  <c r="R15" i="6"/>
  <c r="R14" i="6"/>
  <c r="R13" i="6"/>
  <c r="R12" i="6"/>
  <c r="R11" i="6"/>
  <c r="R10" i="6"/>
  <c r="R9" i="6"/>
  <c r="M88" i="6"/>
  <c r="V88" i="6"/>
  <c r="M87" i="6"/>
  <c r="V87" i="6"/>
  <c r="M86" i="6"/>
  <c r="V86" i="6"/>
  <c r="M85" i="6"/>
  <c r="V85" i="6"/>
  <c r="M84" i="6"/>
  <c r="V84" i="6"/>
  <c r="M83" i="6"/>
  <c r="V83" i="6"/>
  <c r="M82" i="6"/>
  <c r="V82" i="6"/>
  <c r="M81" i="6"/>
  <c r="V81" i="6"/>
  <c r="M80" i="6"/>
  <c r="V80" i="6"/>
  <c r="M79" i="6"/>
  <c r="V79" i="6"/>
  <c r="M78" i="6"/>
  <c r="V78" i="6"/>
  <c r="M77" i="6"/>
  <c r="V77" i="6"/>
  <c r="M76" i="6"/>
  <c r="V76" i="6"/>
  <c r="M75" i="6"/>
  <c r="V75" i="6"/>
  <c r="M74" i="6"/>
  <c r="V74" i="6"/>
  <c r="M73" i="6"/>
  <c r="V73" i="6"/>
  <c r="M72" i="6"/>
  <c r="V72" i="6"/>
  <c r="M71" i="6"/>
  <c r="V71" i="6"/>
  <c r="M70" i="6"/>
  <c r="V70" i="6"/>
  <c r="M69" i="6"/>
  <c r="V69" i="6"/>
  <c r="M68" i="6"/>
  <c r="V68" i="6"/>
  <c r="M67" i="6"/>
  <c r="V67" i="6"/>
  <c r="M66" i="6"/>
  <c r="V66" i="6"/>
  <c r="M65" i="6"/>
  <c r="V65" i="6"/>
  <c r="M64" i="6"/>
  <c r="V64" i="6"/>
  <c r="M63" i="6"/>
  <c r="V63" i="6"/>
  <c r="M62" i="6"/>
  <c r="V62" i="6"/>
  <c r="M61" i="6"/>
  <c r="V61" i="6"/>
  <c r="M60" i="6"/>
  <c r="V60" i="6"/>
  <c r="M59" i="6"/>
  <c r="V59" i="6"/>
  <c r="M58" i="6"/>
  <c r="V58" i="6"/>
  <c r="M57" i="6"/>
  <c r="V57" i="6"/>
  <c r="M56" i="6"/>
  <c r="V56" i="6"/>
  <c r="M55" i="6"/>
  <c r="V55" i="6"/>
  <c r="M54" i="6"/>
  <c r="V54" i="6"/>
  <c r="M53" i="6"/>
  <c r="V53" i="6"/>
  <c r="M52" i="6"/>
  <c r="V52" i="6"/>
  <c r="M51" i="6"/>
  <c r="V51" i="6"/>
  <c r="M50" i="6"/>
  <c r="V50" i="6"/>
  <c r="M49" i="6"/>
  <c r="V49" i="6"/>
  <c r="M48" i="6"/>
  <c r="V48" i="6"/>
  <c r="M47" i="6"/>
  <c r="V47" i="6"/>
  <c r="M46" i="6"/>
  <c r="V46" i="6"/>
  <c r="M45" i="6"/>
  <c r="V45" i="6"/>
  <c r="M44" i="6"/>
  <c r="V44" i="6"/>
  <c r="M43" i="6"/>
  <c r="V43" i="6"/>
  <c r="M42" i="6"/>
  <c r="V42" i="6"/>
  <c r="M41" i="6"/>
  <c r="V41" i="6"/>
  <c r="M40" i="6"/>
  <c r="V40" i="6"/>
  <c r="M39" i="6"/>
  <c r="V39" i="6"/>
  <c r="M38" i="6"/>
  <c r="V38" i="6"/>
  <c r="M37" i="6"/>
  <c r="V37" i="6"/>
  <c r="M36" i="6"/>
  <c r="V36" i="6"/>
  <c r="M35" i="6"/>
  <c r="V35" i="6"/>
  <c r="M34" i="6"/>
  <c r="V34" i="6"/>
  <c r="M33" i="6"/>
  <c r="V33" i="6"/>
  <c r="M32" i="6"/>
  <c r="V32" i="6"/>
  <c r="M31" i="6"/>
  <c r="V31" i="6"/>
  <c r="M30" i="6"/>
  <c r="V30" i="6"/>
  <c r="M29" i="6"/>
  <c r="V29" i="6"/>
  <c r="M28" i="6"/>
  <c r="V28" i="6"/>
  <c r="M27" i="6"/>
  <c r="V27" i="6"/>
  <c r="M26" i="6"/>
  <c r="V26" i="6"/>
  <c r="M25" i="6"/>
  <c r="V25" i="6"/>
  <c r="M24" i="6"/>
  <c r="V24" i="6"/>
  <c r="M23" i="6"/>
  <c r="V23" i="6"/>
  <c r="M22" i="6"/>
  <c r="V22" i="6"/>
  <c r="M21" i="6"/>
  <c r="V21" i="6"/>
  <c r="M20" i="6"/>
  <c r="V20" i="6"/>
  <c r="M19" i="6"/>
  <c r="V19" i="6"/>
  <c r="M18" i="6"/>
  <c r="V18" i="6"/>
  <c r="M17" i="6"/>
  <c r="V17" i="6"/>
  <c r="M16" i="6"/>
  <c r="V16" i="6"/>
  <c r="M15" i="6"/>
  <c r="V15" i="6"/>
  <c r="M14" i="6"/>
  <c r="V14" i="6"/>
  <c r="M13" i="6"/>
  <c r="V13" i="6"/>
  <c r="M12" i="6"/>
  <c r="V12" i="6"/>
  <c r="M11" i="6"/>
  <c r="V11" i="6"/>
  <c r="M10" i="6"/>
  <c r="V10" i="6"/>
  <c r="M9" i="6"/>
  <c r="V9" i="6"/>
  <c r="F88" i="6"/>
  <c r="F87" i="6"/>
  <c r="F86" i="6"/>
  <c r="F85" i="6"/>
  <c r="F84" i="6"/>
  <c r="F83" i="6"/>
  <c r="F82" i="6"/>
  <c r="F81" i="6"/>
  <c r="F80" i="6"/>
  <c r="F79" i="6"/>
  <c r="F78" i="6"/>
  <c r="F77" i="6"/>
  <c r="F76" i="6"/>
  <c r="F75" i="6"/>
  <c r="F74" i="6"/>
  <c r="F73" i="6"/>
  <c r="F72" i="6"/>
  <c r="F71" i="6"/>
  <c r="F70" i="6"/>
  <c r="F69" i="6"/>
  <c r="F68" i="6"/>
  <c r="F67" i="6"/>
  <c r="F66" i="6"/>
  <c r="F65" i="6"/>
  <c r="F64" i="6"/>
  <c r="F63" i="6"/>
  <c r="F62" i="6"/>
  <c r="F61" i="6"/>
  <c r="F60" i="6"/>
  <c r="F59" i="6"/>
  <c r="F58" i="6"/>
  <c r="F57" i="6"/>
  <c r="F56" i="6"/>
  <c r="F55" i="6"/>
  <c r="F54" i="6"/>
  <c r="F53" i="6"/>
  <c r="F52" i="6"/>
  <c r="F51" i="6"/>
  <c r="F50" i="6"/>
  <c r="F49" i="6"/>
  <c r="F48" i="6"/>
  <c r="F47" i="6"/>
  <c r="F46" i="6"/>
  <c r="F45" i="6"/>
  <c r="F44" i="6"/>
  <c r="F43" i="6"/>
  <c r="F42" i="6"/>
  <c r="F41" i="6"/>
  <c r="F40" i="6"/>
  <c r="F39" i="6"/>
  <c r="F38" i="6"/>
  <c r="F37" i="6"/>
  <c r="F36" i="6"/>
  <c r="F35" i="6"/>
  <c r="F34" i="6"/>
  <c r="F33" i="6"/>
  <c r="F32" i="6"/>
  <c r="F31" i="6"/>
  <c r="F30" i="6"/>
  <c r="F29" i="6"/>
  <c r="F28" i="6"/>
  <c r="F27" i="6"/>
  <c r="F26" i="6"/>
  <c r="F25" i="6"/>
  <c r="F24" i="6"/>
  <c r="F23" i="6"/>
  <c r="F22" i="6"/>
  <c r="F21" i="6"/>
  <c r="F20" i="6"/>
  <c r="F19" i="6"/>
  <c r="F18" i="6"/>
  <c r="F17" i="6"/>
  <c r="F16" i="6"/>
  <c r="F15" i="6"/>
  <c r="F14" i="6"/>
  <c r="F13" i="6"/>
  <c r="F12" i="6"/>
  <c r="F11" i="6"/>
  <c r="F10" i="6"/>
  <c r="F9" i="6"/>
  <c r="E88" i="6"/>
  <c r="E87" i="6"/>
  <c r="E86" i="6"/>
  <c r="E85" i="6"/>
  <c r="E84" i="6"/>
  <c r="E83" i="6"/>
  <c r="E82" i="6"/>
  <c r="E81" i="6"/>
  <c r="E80" i="6"/>
  <c r="E79" i="6"/>
  <c r="E78" i="6"/>
  <c r="E77" i="6"/>
  <c r="E76" i="6"/>
  <c r="E75" i="6"/>
  <c r="E74" i="6"/>
  <c r="E73" i="6"/>
  <c r="E72" i="6"/>
  <c r="E71" i="6"/>
  <c r="E70" i="6"/>
  <c r="E69" i="6"/>
  <c r="E68" i="6"/>
  <c r="E67" i="6"/>
  <c r="E66" i="6"/>
  <c r="E65" i="6"/>
  <c r="E64" i="6"/>
  <c r="E63" i="6"/>
  <c r="E62" i="6"/>
  <c r="E61" i="6"/>
  <c r="E60" i="6"/>
  <c r="E59" i="6"/>
  <c r="E58" i="6"/>
  <c r="E57" i="6"/>
  <c r="E56" i="6"/>
  <c r="E55" i="6"/>
  <c r="E54" i="6"/>
  <c r="E53" i="6"/>
  <c r="E52" i="6"/>
  <c r="E51" i="6"/>
  <c r="E50" i="6"/>
  <c r="E49" i="6"/>
  <c r="E48" i="6"/>
  <c r="E47" i="6"/>
  <c r="E46" i="6"/>
  <c r="E45" i="6"/>
  <c r="E44" i="6"/>
  <c r="E43" i="6"/>
  <c r="E42" i="6"/>
  <c r="E41" i="6"/>
  <c r="E40" i="6"/>
  <c r="E39" i="6"/>
  <c r="E38" i="6"/>
  <c r="E37" i="6"/>
  <c r="E36" i="6"/>
  <c r="E35" i="6"/>
  <c r="E34" i="6"/>
  <c r="E33" i="6"/>
  <c r="E32" i="6"/>
  <c r="E31" i="6"/>
  <c r="E30" i="6"/>
  <c r="E29" i="6"/>
  <c r="E28" i="6"/>
  <c r="E27" i="6"/>
  <c r="E26" i="6"/>
  <c r="E25" i="6"/>
  <c r="E24" i="6"/>
  <c r="E23" i="6"/>
  <c r="E22" i="6"/>
  <c r="E21" i="6"/>
  <c r="E20" i="6"/>
  <c r="E19" i="6"/>
  <c r="E18" i="6"/>
  <c r="E17" i="6"/>
  <c r="E16" i="6"/>
  <c r="E15" i="6"/>
  <c r="E14" i="6"/>
  <c r="E13" i="6"/>
  <c r="E12" i="6"/>
  <c r="E11" i="6"/>
  <c r="E10" i="6"/>
  <c r="E9" i="6"/>
  <c r="C88" i="6"/>
  <c r="C87" i="6"/>
  <c r="C86" i="6"/>
  <c r="C85" i="6"/>
  <c r="C84" i="6"/>
  <c r="C83" i="6"/>
  <c r="C82" i="6"/>
  <c r="C81" i="6"/>
  <c r="C80" i="6"/>
  <c r="C79" i="6"/>
  <c r="C78" i="6"/>
  <c r="C77" i="6"/>
  <c r="C76" i="6"/>
  <c r="C75" i="6"/>
  <c r="C74" i="6"/>
  <c r="C73" i="6"/>
  <c r="C72" i="6"/>
  <c r="C71" i="6"/>
  <c r="C70" i="6"/>
  <c r="C69" i="6"/>
  <c r="C68" i="6"/>
  <c r="C67" i="6"/>
  <c r="C66" i="6"/>
  <c r="C65" i="6"/>
  <c r="C64" i="6"/>
  <c r="C63" i="6"/>
  <c r="C62" i="6"/>
  <c r="C61" i="6"/>
  <c r="C60" i="6"/>
  <c r="C59" i="6"/>
  <c r="C58" i="6"/>
  <c r="C57" i="6"/>
  <c r="C56" i="6"/>
  <c r="C55" i="6"/>
  <c r="C54" i="6"/>
  <c r="C53" i="6"/>
  <c r="C52" i="6"/>
  <c r="C51" i="6"/>
  <c r="C50" i="6"/>
  <c r="C49" i="6"/>
  <c r="C48" i="6"/>
  <c r="C47" i="6"/>
  <c r="C46" i="6"/>
  <c r="C45" i="6"/>
  <c r="C44" i="6"/>
  <c r="C43" i="6"/>
  <c r="C42" i="6"/>
  <c r="C41" i="6"/>
  <c r="C40" i="6"/>
  <c r="C39" i="6"/>
  <c r="C38" i="6"/>
  <c r="C37" i="6"/>
  <c r="C36" i="6"/>
  <c r="C35" i="6"/>
  <c r="C34" i="6"/>
  <c r="C33" i="6"/>
  <c r="C32" i="6"/>
  <c r="C31" i="6"/>
  <c r="C30" i="6"/>
  <c r="C29" i="6"/>
  <c r="C28" i="6"/>
  <c r="C27" i="6"/>
  <c r="C26" i="6"/>
  <c r="C25" i="6"/>
  <c r="C24" i="6"/>
  <c r="C23" i="6"/>
  <c r="C22" i="6"/>
  <c r="C21" i="6"/>
  <c r="C20" i="6"/>
  <c r="C19" i="6"/>
  <c r="C18" i="6"/>
  <c r="C17" i="6"/>
  <c r="C16" i="6"/>
  <c r="C15" i="6"/>
  <c r="C14" i="6"/>
  <c r="C13" i="6"/>
  <c r="C12" i="6"/>
  <c r="C11" i="6"/>
  <c r="C10" i="6"/>
  <c r="C9" i="6"/>
  <c r="B88" i="6"/>
  <c r="B87" i="6"/>
  <c r="B86" i="6"/>
  <c r="B85" i="6"/>
  <c r="B84" i="6"/>
  <c r="B83" i="6"/>
  <c r="B82" i="6"/>
  <c r="B81" i="6"/>
  <c r="B80" i="6"/>
  <c r="B79" i="6"/>
  <c r="B78" i="6"/>
  <c r="B77" i="6"/>
  <c r="B76" i="6"/>
  <c r="B75" i="6"/>
  <c r="B74" i="6"/>
  <c r="B73" i="6"/>
  <c r="B72" i="6"/>
  <c r="B71" i="6"/>
  <c r="B70" i="6"/>
  <c r="B69" i="6"/>
  <c r="B68" i="6"/>
  <c r="B67" i="6"/>
  <c r="B66" i="6"/>
  <c r="B65" i="6"/>
  <c r="B64" i="6"/>
  <c r="B63" i="6"/>
  <c r="B62" i="6"/>
  <c r="B61" i="6"/>
  <c r="B60" i="6"/>
  <c r="B59" i="6"/>
  <c r="B58" i="6"/>
  <c r="B57" i="6"/>
  <c r="B56" i="6"/>
  <c r="B55" i="6"/>
  <c r="B54" i="6"/>
  <c r="B53" i="6"/>
  <c r="B52" i="6"/>
  <c r="B51" i="6"/>
  <c r="B50" i="6"/>
  <c r="B49" i="6"/>
  <c r="B48" i="6"/>
  <c r="B47" i="6"/>
  <c r="B46" i="6"/>
  <c r="B45" i="6"/>
  <c r="B44" i="6"/>
  <c r="B43" i="6"/>
  <c r="B42" i="6"/>
  <c r="B41" i="6"/>
  <c r="B40" i="6"/>
  <c r="B39" i="6"/>
  <c r="B38" i="6"/>
  <c r="B37" i="6"/>
  <c r="B36" i="6"/>
  <c r="B35" i="6"/>
  <c r="B34" i="6"/>
  <c r="B33" i="6"/>
  <c r="B32" i="6"/>
  <c r="B31" i="6"/>
  <c r="B30" i="6"/>
  <c r="B29" i="6"/>
  <c r="B28" i="6"/>
  <c r="B27" i="6"/>
  <c r="B26" i="6"/>
  <c r="B25" i="6"/>
  <c r="B24" i="6"/>
  <c r="B23" i="6"/>
  <c r="B22" i="6"/>
  <c r="B21" i="6"/>
  <c r="B20" i="6"/>
  <c r="B19" i="6"/>
  <c r="B18" i="6"/>
  <c r="B17" i="6"/>
  <c r="B16" i="6"/>
  <c r="B15" i="6"/>
  <c r="B14" i="6"/>
  <c r="B13" i="6"/>
  <c r="B12" i="6"/>
  <c r="B11" i="6"/>
  <c r="B10" i="6"/>
  <c r="B9" i="6"/>
  <c r="L195" i="5"/>
  <c r="L194" i="5"/>
  <c r="L193" i="5"/>
  <c r="L192" i="5"/>
  <c r="L191" i="5"/>
  <c r="L190" i="5"/>
  <c r="L189" i="5"/>
  <c r="L188" i="5"/>
  <c r="L187" i="5"/>
  <c r="L186" i="5"/>
  <c r="L185" i="5"/>
  <c r="L184" i="5"/>
  <c r="L183" i="5"/>
  <c r="L182" i="5"/>
  <c r="L181" i="5"/>
  <c r="L180" i="5"/>
  <c r="L179" i="5"/>
  <c r="L178" i="5"/>
  <c r="L177" i="5"/>
  <c r="L176" i="5"/>
  <c r="L175" i="5"/>
  <c r="L174" i="5"/>
  <c r="L173" i="5"/>
  <c r="L172" i="5"/>
  <c r="L171" i="5"/>
  <c r="L170" i="5"/>
  <c r="L169" i="5"/>
  <c r="L168" i="5"/>
  <c r="L167" i="5"/>
  <c r="L166" i="5"/>
  <c r="L165" i="5"/>
  <c r="L164" i="5"/>
  <c r="L163" i="5"/>
  <c r="L162" i="5"/>
  <c r="L161" i="5"/>
  <c r="L160" i="5"/>
  <c r="L159" i="5"/>
  <c r="L158" i="5"/>
  <c r="L157" i="5"/>
  <c r="L156" i="5"/>
  <c r="L155" i="5"/>
  <c r="L154" i="5"/>
  <c r="L153" i="5"/>
  <c r="L152" i="5"/>
  <c r="L151" i="5"/>
  <c r="L150" i="5"/>
  <c r="L149" i="5"/>
  <c r="L148" i="5"/>
  <c r="L147" i="5"/>
  <c r="L146" i="5"/>
  <c r="L145" i="5"/>
  <c r="L144" i="5"/>
  <c r="L143" i="5"/>
  <c r="L142" i="5"/>
  <c r="L141" i="5"/>
  <c r="L140" i="5"/>
  <c r="L139" i="5"/>
  <c r="L138" i="5"/>
  <c r="L137" i="5"/>
  <c r="L136" i="5"/>
  <c r="L135" i="5"/>
  <c r="L134" i="5"/>
  <c r="L133" i="5"/>
  <c r="L132" i="5"/>
  <c r="L131" i="5"/>
  <c r="L130" i="5"/>
  <c r="L129" i="5"/>
  <c r="L128" i="5"/>
  <c r="L127" i="5"/>
  <c r="L126" i="5"/>
  <c r="L125" i="5"/>
  <c r="L124" i="5"/>
  <c r="L123" i="5"/>
  <c r="L122" i="5"/>
  <c r="L121" i="5"/>
  <c r="L120" i="5"/>
  <c r="L119" i="5"/>
  <c r="L118" i="5"/>
  <c r="L117" i="5"/>
  <c r="L116" i="5"/>
  <c r="L115" i="5"/>
  <c r="L114" i="5"/>
  <c r="L113" i="5"/>
  <c r="L112" i="5"/>
  <c r="L111" i="5"/>
  <c r="L110" i="5"/>
  <c r="L109" i="5"/>
  <c r="L108" i="5"/>
  <c r="L107" i="5"/>
  <c r="L106" i="5"/>
  <c r="L105" i="5"/>
  <c r="L104" i="5"/>
  <c r="L103" i="5"/>
  <c r="L102" i="5"/>
  <c r="L101" i="5"/>
  <c r="L100" i="5"/>
  <c r="L99" i="5"/>
  <c r="L98" i="5"/>
  <c r="L97" i="5"/>
  <c r="L96" i="5"/>
  <c r="L95" i="5"/>
  <c r="L94" i="5"/>
  <c r="L93" i="5"/>
  <c r="L92" i="5"/>
  <c r="L91" i="5"/>
  <c r="L90" i="5"/>
  <c r="L89" i="5"/>
  <c r="L88" i="5"/>
  <c r="L87" i="5"/>
  <c r="L86" i="5"/>
  <c r="L85" i="5"/>
  <c r="L84" i="5"/>
  <c r="L83" i="5"/>
  <c r="L82" i="5"/>
  <c r="L81" i="5"/>
  <c r="L80" i="5"/>
  <c r="L79" i="5"/>
  <c r="L78" i="5"/>
  <c r="L77" i="5"/>
  <c r="L76" i="5"/>
  <c r="L75" i="5"/>
  <c r="L74" i="5"/>
  <c r="L73" i="5"/>
  <c r="L72" i="5"/>
  <c r="L71" i="5"/>
  <c r="L70" i="5"/>
  <c r="L69" i="5"/>
  <c r="L68" i="5"/>
  <c r="L67" i="5"/>
  <c r="L66" i="5"/>
  <c r="L65" i="5"/>
  <c r="L64" i="5"/>
  <c r="L63" i="5"/>
  <c r="L62" i="5"/>
  <c r="L61" i="5"/>
  <c r="L60" i="5"/>
  <c r="L59" i="5"/>
  <c r="L58" i="5"/>
  <c r="L57" i="5"/>
  <c r="L56" i="5"/>
  <c r="L55" i="5"/>
  <c r="L54" i="5"/>
  <c r="L53" i="5"/>
  <c r="L52" i="5"/>
  <c r="L51" i="5"/>
  <c r="L50" i="5"/>
  <c r="L49" i="5"/>
  <c r="L48" i="5"/>
  <c r="L47" i="5"/>
  <c r="L46" i="5"/>
  <c r="G195" i="5"/>
  <c r="G194" i="5"/>
  <c r="G193" i="5"/>
  <c r="G192" i="5"/>
  <c r="G191" i="5"/>
  <c r="G190" i="5"/>
  <c r="G189" i="5"/>
  <c r="G188" i="5"/>
  <c r="G187" i="5"/>
  <c r="G186" i="5"/>
  <c r="G185" i="5"/>
  <c r="G184" i="5"/>
  <c r="G183" i="5"/>
  <c r="G182" i="5"/>
  <c r="G181" i="5"/>
  <c r="G180" i="5"/>
  <c r="G179" i="5"/>
  <c r="G178" i="5"/>
  <c r="G177" i="5"/>
  <c r="G176" i="5"/>
  <c r="G175" i="5"/>
  <c r="G174" i="5"/>
  <c r="G173" i="5"/>
  <c r="G172" i="5"/>
  <c r="G171" i="5"/>
  <c r="G170" i="5"/>
  <c r="G169" i="5"/>
  <c r="G168" i="5"/>
  <c r="G167" i="5"/>
  <c r="G166" i="5"/>
  <c r="G165" i="5"/>
  <c r="G164" i="5"/>
  <c r="G163" i="5"/>
  <c r="G162" i="5"/>
  <c r="G161" i="5"/>
  <c r="G160" i="5"/>
  <c r="G159" i="5"/>
  <c r="G158" i="5"/>
  <c r="G157" i="5"/>
  <c r="G156" i="5"/>
  <c r="G155" i="5"/>
  <c r="G154" i="5"/>
  <c r="G153" i="5"/>
  <c r="G152" i="5"/>
  <c r="G151" i="5"/>
  <c r="G150" i="5"/>
  <c r="G149" i="5"/>
  <c r="G148" i="5"/>
  <c r="G147" i="5"/>
  <c r="G146" i="5"/>
  <c r="G145" i="5"/>
  <c r="G144" i="5"/>
  <c r="G143" i="5"/>
  <c r="G142" i="5"/>
  <c r="G141" i="5"/>
  <c r="G140" i="5"/>
  <c r="G139" i="5"/>
  <c r="G138" i="5"/>
  <c r="G137" i="5"/>
  <c r="G136" i="5"/>
  <c r="G135" i="5"/>
  <c r="G134" i="5"/>
  <c r="G133" i="5"/>
  <c r="G132" i="5"/>
  <c r="G131" i="5"/>
  <c r="G130" i="5"/>
  <c r="G129" i="5"/>
  <c r="G128" i="5"/>
  <c r="G127" i="5"/>
  <c r="G126" i="5"/>
  <c r="G125" i="5"/>
  <c r="G124" i="5"/>
  <c r="G123" i="5"/>
  <c r="G122" i="5"/>
  <c r="G121" i="5"/>
  <c r="G120" i="5"/>
  <c r="G119" i="5"/>
  <c r="G118" i="5"/>
  <c r="G117" i="5"/>
  <c r="G116" i="5"/>
  <c r="G115" i="5"/>
  <c r="G114" i="5"/>
  <c r="G113" i="5"/>
  <c r="G112" i="5"/>
  <c r="G111" i="5"/>
  <c r="G110" i="5"/>
  <c r="G109" i="5"/>
  <c r="G108" i="5"/>
  <c r="G107" i="5"/>
  <c r="G106" i="5"/>
  <c r="G105" i="5"/>
  <c r="G104" i="5"/>
  <c r="G103" i="5"/>
  <c r="G102" i="5"/>
  <c r="G101" i="5"/>
  <c r="G100" i="5"/>
  <c r="G99" i="5"/>
  <c r="G98" i="5"/>
  <c r="G97" i="5"/>
  <c r="G96" i="5"/>
  <c r="G95" i="5"/>
  <c r="G94" i="5"/>
  <c r="G90" i="5"/>
  <c r="G89" i="5"/>
  <c r="G88" i="5"/>
  <c r="G87" i="5"/>
  <c r="G86" i="5"/>
  <c r="G85" i="5"/>
  <c r="G84" i="5"/>
  <c r="G83" i="5"/>
  <c r="G82" i="5"/>
  <c r="G81" i="5"/>
  <c r="G80" i="5"/>
  <c r="G79" i="5"/>
  <c r="G78" i="5"/>
  <c r="G77" i="5"/>
  <c r="G76" i="5"/>
  <c r="G75" i="5"/>
  <c r="G74" i="5"/>
  <c r="G73" i="5"/>
  <c r="G72" i="5"/>
  <c r="G71" i="5"/>
  <c r="G70" i="5"/>
  <c r="G69" i="5"/>
  <c r="G68" i="5"/>
  <c r="G67" i="5"/>
  <c r="G66" i="5"/>
  <c r="G65" i="5"/>
  <c r="G64" i="5"/>
  <c r="G63" i="5"/>
  <c r="G62" i="5"/>
  <c r="G61" i="5"/>
  <c r="G60" i="5"/>
  <c r="G59" i="5"/>
  <c r="G58" i="5"/>
  <c r="G57" i="5"/>
  <c r="G56" i="5"/>
  <c r="G55" i="5"/>
  <c r="G54" i="5"/>
  <c r="G50" i="5"/>
  <c r="G49" i="5"/>
  <c r="G48" i="5"/>
  <c r="G47" i="5"/>
  <c r="G46" i="5"/>
  <c r="C195" i="5"/>
  <c r="C194" i="5"/>
  <c r="C193" i="5"/>
  <c r="C192" i="5"/>
  <c r="C190" i="5"/>
  <c r="C189" i="5"/>
  <c r="C188" i="5"/>
  <c r="C187" i="5"/>
  <c r="C185" i="5"/>
  <c r="C184" i="5"/>
  <c r="C183" i="5"/>
  <c r="C182" i="5"/>
  <c r="C180" i="5"/>
  <c r="C179" i="5"/>
  <c r="C178" i="5"/>
  <c r="C177" i="5"/>
  <c r="C175" i="5"/>
  <c r="C174" i="5"/>
  <c r="C173" i="5"/>
  <c r="C172" i="5"/>
  <c r="C170" i="5"/>
  <c r="C169" i="5"/>
  <c r="C168" i="5"/>
  <c r="C167" i="5"/>
  <c r="C165" i="5"/>
  <c r="C164" i="5"/>
  <c r="C163" i="5"/>
  <c r="C162" i="5"/>
  <c r="C160" i="5"/>
  <c r="C159" i="5"/>
  <c r="C158" i="5"/>
  <c r="C157" i="5"/>
  <c r="C155" i="5"/>
  <c r="C154" i="5"/>
  <c r="C153" i="5"/>
  <c r="C152" i="5"/>
  <c r="C150" i="5"/>
  <c r="C149" i="5"/>
  <c r="C148" i="5"/>
  <c r="C147" i="5"/>
  <c r="C145" i="5"/>
  <c r="C144" i="5"/>
  <c r="C143" i="5"/>
  <c r="C142" i="5"/>
  <c r="C140" i="5"/>
  <c r="C139" i="5"/>
  <c r="C138" i="5"/>
  <c r="C137" i="5"/>
  <c r="C135" i="5"/>
  <c r="C134" i="5"/>
  <c r="C133" i="5"/>
  <c r="C132" i="5"/>
  <c r="C130" i="5"/>
  <c r="C129" i="5"/>
  <c r="C128" i="5"/>
  <c r="C127" i="5"/>
  <c r="C125" i="5"/>
  <c r="C124" i="5"/>
  <c r="C123" i="5"/>
  <c r="C122" i="5"/>
  <c r="C120" i="5"/>
  <c r="C119" i="5"/>
  <c r="C118" i="5"/>
  <c r="C117" i="5"/>
  <c r="C115" i="5"/>
  <c r="C114" i="5"/>
  <c r="C113" i="5"/>
  <c r="C112" i="5"/>
  <c r="C110" i="5"/>
  <c r="C109" i="5"/>
  <c r="C108" i="5"/>
  <c r="C107" i="5"/>
  <c r="C105" i="5"/>
  <c r="C104" i="5"/>
  <c r="C103" i="5"/>
  <c r="C102" i="5"/>
  <c r="C100" i="5"/>
  <c r="C99" i="5"/>
  <c r="C98" i="5"/>
  <c r="C97" i="5"/>
  <c r="C95" i="5"/>
  <c r="C94" i="5"/>
  <c r="C93" i="5"/>
  <c r="C92" i="5"/>
  <c r="C90" i="5"/>
  <c r="C89" i="5"/>
  <c r="C88" i="5"/>
  <c r="C87" i="5"/>
  <c r="C85" i="5"/>
  <c r="C84" i="5"/>
  <c r="C83" i="5"/>
  <c r="C82" i="5"/>
  <c r="C80" i="5"/>
  <c r="C79" i="5"/>
  <c r="C78" i="5"/>
  <c r="C77" i="5"/>
  <c r="C75" i="5"/>
  <c r="C74" i="5"/>
  <c r="C73" i="5"/>
  <c r="C72" i="5"/>
  <c r="C70" i="5"/>
  <c r="C69" i="5"/>
  <c r="C68" i="5"/>
  <c r="C67" i="5"/>
  <c r="C65" i="5"/>
  <c r="C64" i="5"/>
  <c r="C63" i="5"/>
  <c r="C62" i="5"/>
  <c r="C60" i="5"/>
  <c r="C59" i="5"/>
  <c r="C58" i="5"/>
  <c r="C57" i="5"/>
  <c r="C55" i="5"/>
  <c r="C54" i="5"/>
  <c r="C53" i="5"/>
  <c r="C52" i="5"/>
  <c r="C50" i="5"/>
  <c r="C49" i="5"/>
  <c r="C48" i="5"/>
  <c r="C47" i="5"/>
  <c r="AU18" i="5"/>
  <c r="AO35" i="5"/>
  <c r="AO27" i="5"/>
  <c r="AO19" i="5"/>
  <c r="AO11" i="5"/>
  <c r="AH37" i="5"/>
  <c r="AH33" i="5"/>
  <c r="AH29" i="5"/>
  <c r="AH25" i="5"/>
  <c r="AH21" i="5"/>
  <c r="AH17" i="5"/>
  <c r="AH13" i="5"/>
  <c r="AB40" i="5"/>
  <c r="AB39" i="5"/>
  <c r="AB38" i="5"/>
  <c r="AB37" i="5"/>
  <c r="AB36" i="5"/>
  <c r="AB35" i="5"/>
  <c r="AB34" i="5"/>
  <c r="AB33" i="5"/>
  <c r="AB32" i="5"/>
  <c r="AB31" i="5"/>
  <c r="AB30" i="5"/>
  <c r="AB29" i="5"/>
  <c r="AB28" i="5"/>
  <c r="AB27" i="5"/>
  <c r="AB26" i="5"/>
  <c r="AB25" i="5"/>
  <c r="AB24" i="5"/>
  <c r="AB23" i="5"/>
  <c r="AB22" i="5"/>
  <c r="AB21" i="5"/>
  <c r="AB20" i="5"/>
  <c r="AB19" i="5"/>
  <c r="AB18" i="5"/>
  <c r="AB17" i="5"/>
  <c r="AB16" i="5"/>
  <c r="AB15" i="5"/>
  <c r="AB14" i="5"/>
  <c r="AB13" i="5"/>
  <c r="AB12" i="5"/>
  <c r="AB11" i="5"/>
  <c r="U40" i="5"/>
  <c r="AU40" i="5"/>
  <c r="U39" i="5"/>
  <c r="AU39" i="5"/>
  <c r="U38" i="5"/>
  <c r="AO38" i="5"/>
  <c r="U37" i="5"/>
  <c r="AO37" i="5"/>
  <c r="U36" i="5"/>
  <c r="AU36" i="5"/>
  <c r="U35" i="5"/>
  <c r="AU35" i="5"/>
  <c r="U34" i="5"/>
  <c r="AO34" i="5"/>
  <c r="U33" i="5"/>
  <c r="AO33" i="5"/>
  <c r="U32" i="5"/>
  <c r="AU32" i="5"/>
  <c r="U31" i="5"/>
  <c r="AU31" i="5"/>
  <c r="U30" i="5"/>
  <c r="AO30" i="5"/>
  <c r="U29" i="5"/>
  <c r="AO29" i="5"/>
  <c r="U28" i="5"/>
  <c r="AU28" i="5"/>
  <c r="U27" i="5"/>
  <c r="AU27" i="5"/>
  <c r="U26" i="5"/>
  <c r="AO26" i="5"/>
  <c r="U25" i="5"/>
  <c r="AO25" i="5"/>
  <c r="U24" i="5"/>
  <c r="AU24" i="5"/>
  <c r="U23" i="5"/>
  <c r="AU23" i="5"/>
  <c r="U22" i="5"/>
  <c r="AO22" i="5"/>
  <c r="U21" i="5"/>
  <c r="AO21" i="5"/>
  <c r="AU20" i="5"/>
  <c r="U19" i="5"/>
  <c r="AU19" i="5"/>
  <c r="U18" i="5"/>
  <c r="AO18" i="5"/>
  <c r="U17" i="5"/>
  <c r="AO17" i="5"/>
  <c r="U16" i="5"/>
  <c r="AU16" i="5"/>
  <c r="U15" i="5"/>
  <c r="AU15" i="5"/>
  <c r="U14" i="5"/>
  <c r="AO14" i="5"/>
  <c r="U13" i="5"/>
  <c r="AO13" i="5"/>
  <c r="U12" i="5"/>
  <c r="AU12" i="5"/>
  <c r="U11" i="5"/>
  <c r="AU11" i="5"/>
  <c r="T40" i="5"/>
  <c r="AH40" i="5"/>
  <c r="T39" i="5"/>
  <c r="AH39" i="5"/>
  <c r="T38" i="5"/>
  <c r="AH38" i="5"/>
  <c r="T37" i="5"/>
  <c r="T36" i="5"/>
  <c r="AH36" i="5"/>
  <c r="T35" i="5"/>
  <c r="AH35" i="5"/>
  <c r="T34" i="5"/>
  <c r="AH34" i="5"/>
  <c r="T33" i="5"/>
  <c r="T32" i="5"/>
  <c r="AH32" i="5"/>
  <c r="T31" i="5"/>
  <c r="AH31" i="5"/>
  <c r="T30" i="5"/>
  <c r="AH30" i="5"/>
  <c r="T29" i="5"/>
  <c r="T28" i="5"/>
  <c r="AH28" i="5"/>
  <c r="T27" i="5"/>
  <c r="AH27" i="5"/>
  <c r="T26" i="5"/>
  <c r="AH26" i="5"/>
  <c r="T25" i="5"/>
  <c r="T24" i="5"/>
  <c r="AH24" i="5"/>
  <c r="T23" i="5"/>
  <c r="AH23" i="5"/>
  <c r="T22" i="5"/>
  <c r="AH22" i="5"/>
  <c r="T21" i="5"/>
  <c r="AH20" i="5"/>
  <c r="T19" i="5"/>
  <c r="AH19" i="5"/>
  <c r="T18" i="5"/>
  <c r="AH18" i="5"/>
  <c r="T17" i="5"/>
  <c r="T16" i="5"/>
  <c r="AH16" i="5"/>
  <c r="T15" i="5"/>
  <c r="AH15" i="5"/>
  <c r="T14" i="5"/>
  <c r="AH14" i="5"/>
  <c r="T13" i="5"/>
  <c r="T12" i="5"/>
  <c r="AH12" i="5"/>
  <c r="T11" i="5"/>
  <c r="AH11" i="5"/>
  <c r="S40" i="5"/>
  <c r="S39" i="5"/>
  <c r="S38" i="5"/>
  <c r="S37" i="5"/>
  <c r="S36" i="5"/>
  <c r="S35" i="5"/>
  <c r="S34" i="5"/>
  <c r="S33" i="5"/>
  <c r="S32" i="5"/>
  <c r="S31" i="5"/>
  <c r="S30" i="5"/>
  <c r="S29" i="5"/>
  <c r="S28" i="5"/>
  <c r="S27" i="5"/>
  <c r="S26" i="5"/>
  <c r="S25" i="5"/>
  <c r="S24" i="5"/>
  <c r="S23" i="5"/>
  <c r="S22" i="5"/>
  <c r="S21" i="5"/>
  <c r="S20" i="5"/>
  <c r="S19" i="5"/>
  <c r="S18" i="5"/>
  <c r="S17" i="5"/>
  <c r="S16" i="5"/>
  <c r="S15" i="5"/>
  <c r="S14" i="5"/>
  <c r="S13" i="5"/>
  <c r="S12" i="5"/>
  <c r="S11" i="5"/>
  <c r="N40" i="5"/>
  <c r="N39" i="5"/>
  <c r="N38" i="5"/>
  <c r="N37" i="5"/>
  <c r="N36" i="5"/>
  <c r="N35" i="5"/>
  <c r="N34" i="5"/>
  <c r="N33" i="5"/>
  <c r="N32" i="5"/>
  <c r="N31" i="5"/>
  <c r="N30" i="5"/>
  <c r="N29" i="5"/>
  <c r="N28" i="5"/>
  <c r="N27" i="5"/>
  <c r="N26" i="5"/>
  <c r="N25" i="5"/>
  <c r="N24" i="5"/>
  <c r="N23" i="5"/>
  <c r="N22" i="5"/>
  <c r="N21" i="5"/>
  <c r="N20" i="5"/>
  <c r="N19" i="5"/>
  <c r="N18" i="5"/>
  <c r="N17" i="5"/>
  <c r="N16" i="5"/>
  <c r="N15" i="5"/>
  <c r="N14" i="5"/>
  <c r="N13" i="5"/>
  <c r="N12" i="5"/>
  <c r="N11" i="5"/>
  <c r="G40" i="5"/>
  <c r="G39" i="5"/>
  <c r="G38" i="5"/>
  <c r="G37" i="5"/>
  <c r="G36" i="5"/>
  <c r="G35" i="5"/>
  <c r="G34" i="5"/>
  <c r="G33" i="5"/>
  <c r="G32" i="5"/>
  <c r="G31" i="5"/>
  <c r="G30" i="5"/>
  <c r="G29" i="5"/>
  <c r="G28" i="5"/>
  <c r="G27" i="5"/>
  <c r="G26" i="5"/>
  <c r="G25" i="5"/>
  <c r="G24" i="5"/>
  <c r="G23" i="5"/>
  <c r="G22" i="5"/>
  <c r="G21" i="5"/>
  <c r="G19" i="5"/>
  <c r="G18" i="5"/>
  <c r="G17" i="5"/>
  <c r="G16" i="5"/>
  <c r="G15" i="5"/>
  <c r="G14" i="5"/>
  <c r="G13" i="5"/>
  <c r="G11" i="5"/>
  <c r="C40" i="5"/>
  <c r="B40" i="5"/>
  <c r="X40" i="5"/>
  <c r="C39" i="5"/>
  <c r="I39" i="5"/>
  <c r="C38" i="5"/>
  <c r="I38" i="5"/>
  <c r="J38" i="5"/>
  <c r="C37" i="5"/>
  <c r="I37" i="5"/>
  <c r="C36" i="5"/>
  <c r="B36" i="5"/>
  <c r="X36" i="5"/>
  <c r="C35" i="5"/>
  <c r="I35" i="5"/>
  <c r="C34" i="5"/>
  <c r="C33" i="5"/>
  <c r="C32" i="5"/>
  <c r="B32" i="5"/>
  <c r="X32" i="5"/>
  <c r="C31" i="5"/>
  <c r="C30" i="5"/>
  <c r="I30" i="5"/>
  <c r="J30" i="5"/>
  <c r="C29" i="5"/>
  <c r="I29" i="5"/>
  <c r="C28" i="5"/>
  <c r="B28" i="5"/>
  <c r="X28" i="5"/>
  <c r="C27" i="5"/>
  <c r="I27" i="5"/>
  <c r="C26" i="5"/>
  <c r="C25" i="5"/>
  <c r="C24" i="5"/>
  <c r="B24" i="5"/>
  <c r="C23" i="5"/>
  <c r="I23" i="5"/>
  <c r="C22" i="5"/>
  <c r="I22" i="5"/>
  <c r="J22" i="5"/>
  <c r="C21" i="5"/>
  <c r="I21" i="5"/>
  <c r="C20" i="5"/>
  <c r="B19" i="5"/>
  <c r="B18" i="5"/>
  <c r="X18" i="5"/>
  <c r="AA15" i="5"/>
  <c r="B14" i="5"/>
  <c r="I13" i="5"/>
  <c r="B39" i="5"/>
  <c r="Y22" i="10"/>
  <c r="Y21" i="10"/>
  <c r="Y18" i="10"/>
  <c r="Y14" i="10"/>
  <c r="T25" i="10"/>
  <c r="T24" i="10"/>
  <c r="T23" i="10"/>
  <c r="T22" i="10"/>
  <c r="T21" i="10"/>
  <c r="T20" i="10"/>
  <c r="T19" i="10"/>
  <c r="T18" i="10"/>
  <c r="T17" i="10"/>
  <c r="T16" i="10"/>
  <c r="T15" i="10"/>
  <c r="T14" i="10"/>
  <c r="T13" i="10"/>
  <c r="T12" i="10"/>
  <c r="T11" i="10"/>
  <c r="Q25" i="10"/>
  <c r="Y25" i="10"/>
  <c r="Q24" i="10"/>
  <c r="Y24" i="10"/>
  <c r="Q23" i="10"/>
  <c r="Y23" i="10"/>
  <c r="Q22" i="10"/>
  <c r="Q21" i="10"/>
  <c r="Q20" i="10"/>
  <c r="Y20" i="10"/>
  <c r="Q19" i="10"/>
  <c r="Y19" i="10"/>
  <c r="Q18" i="10"/>
  <c r="Q17" i="10"/>
  <c r="Y17" i="10"/>
  <c r="Q16" i="10"/>
  <c r="Y16" i="10"/>
  <c r="Q15" i="10"/>
  <c r="Y15" i="10"/>
  <c r="Q14" i="10"/>
  <c r="Y13" i="10"/>
  <c r="Q12" i="10"/>
  <c r="Y12" i="10"/>
  <c r="Q11" i="10"/>
  <c r="Y11" i="10"/>
  <c r="I25" i="10"/>
  <c r="I24" i="10"/>
  <c r="I23" i="10"/>
  <c r="I22" i="10"/>
  <c r="I21" i="10"/>
  <c r="I20" i="10"/>
  <c r="I19" i="10"/>
  <c r="I18" i="10"/>
  <c r="I17" i="10"/>
  <c r="I16" i="10"/>
  <c r="I15" i="10"/>
  <c r="I14" i="10"/>
  <c r="I13" i="10"/>
  <c r="I12" i="10"/>
  <c r="I11" i="10"/>
  <c r="H25" i="10"/>
  <c r="H24" i="10"/>
  <c r="H23" i="10"/>
  <c r="H22" i="10"/>
  <c r="H21" i="10"/>
  <c r="H20" i="10"/>
  <c r="H19" i="10"/>
  <c r="H18" i="10"/>
  <c r="H17" i="10"/>
  <c r="H16" i="10"/>
  <c r="H15" i="10"/>
  <c r="H14" i="10"/>
  <c r="H13" i="10"/>
  <c r="H12" i="10"/>
  <c r="H11" i="10"/>
  <c r="B25" i="10"/>
  <c r="V25" i="10"/>
  <c r="B24" i="10"/>
  <c r="V24" i="10"/>
  <c r="L100" i="10"/>
  <c r="B23" i="10"/>
  <c r="B22" i="10"/>
  <c r="V22" i="10"/>
  <c r="L87" i="10"/>
  <c r="B21" i="10"/>
  <c r="G21" i="10" a="1"/>
  <c r="G21" i="10"/>
  <c r="S21" i="10"/>
  <c r="B20" i="10"/>
  <c r="V20" i="10"/>
  <c r="L78" i="10"/>
  <c r="B19" i="10"/>
  <c r="B18" i="10"/>
  <c r="V18" i="10"/>
  <c r="L69" i="10"/>
  <c r="B17" i="10"/>
  <c r="V17" i="10"/>
  <c r="B61" i="10"/>
  <c r="B16" i="10"/>
  <c r="V16" i="10"/>
  <c r="L57" i="10"/>
  <c r="B15" i="10"/>
  <c r="J15" i="10"/>
  <c r="B14" i="10"/>
  <c r="V14" i="10"/>
  <c r="L48" i="10"/>
  <c r="G13" i="10" a="1"/>
  <c r="G13" i="10"/>
  <c r="S13" i="10"/>
  <c r="B194" i="9"/>
  <c r="B12" i="10"/>
  <c r="V12" i="10"/>
  <c r="L39" i="10"/>
  <c r="B11" i="10"/>
  <c r="L104" i="12"/>
  <c r="L103" i="12"/>
  <c r="L102" i="12"/>
  <c r="L101" i="12"/>
  <c r="L100" i="12"/>
  <c r="L99" i="12"/>
  <c r="L98" i="12"/>
  <c r="L97" i="12"/>
  <c r="L96" i="12"/>
  <c r="L95" i="12"/>
  <c r="L94" i="12"/>
  <c r="L93" i="12"/>
  <c r="L92" i="12"/>
  <c r="L91" i="12"/>
  <c r="L90" i="12"/>
  <c r="L89" i="12"/>
  <c r="L88" i="12"/>
  <c r="L87" i="12"/>
  <c r="L86" i="12"/>
  <c r="L85" i="12"/>
  <c r="L84" i="12"/>
  <c r="L83" i="12"/>
  <c r="L82" i="12"/>
  <c r="L81" i="12"/>
  <c r="L80" i="12"/>
  <c r="L79" i="12"/>
  <c r="L78" i="12"/>
  <c r="L77" i="12"/>
  <c r="L76" i="12"/>
  <c r="L75" i="12"/>
  <c r="L74" i="12"/>
  <c r="L73" i="12"/>
  <c r="L72" i="12"/>
  <c r="L71" i="12"/>
  <c r="L70" i="12"/>
  <c r="L69" i="12"/>
  <c r="L68" i="12"/>
  <c r="L67" i="12"/>
  <c r="L66" i="12"/>
  <c r="L65" i="12"/>
  <c r="L64" i="12"/>
  <c r="L63" i="12"/>
  <c r="L62" i="12"/>
  <c r="L61" i="12"/>
  <c r="L60" i="12"/>
  <c r="L59" i="12"/>
  <c r="L58" i="12"/>
  <c r="L57" i="12"/>
  <c r="L56" i="12"/>
  <c r="L55" i="12"/>
  <c r="L54" i="12"/>
  <c r="L53" i="12"/>
  <c r="L52" i="12"/>
  <c r="L51" i="12"/>
  <c r="L50" i="12"/>
  <c r="L49" i="12"/>
  <c r="L48" i="12"/>
  <c r="L47" i="12"/>
  <c r="L46" i="12"/>
  <c r="L45" i="12"/>
  <c r="L44" i="12"/>
  <c r="L43" i="12"/>
  <c r="L39" i="12"/>
  <c r="L38" i="12"/>
  <c r="L34" i="12"/>
  <c r="L33" i="12"/>
  <c r="F104" i="12"/>
  <c r="F103" i="12"/>
  <c r="F102" i="12"/>
  <c r="F101" i="12"/>
  <c r="F100" i="12"/>
  <c r="F99" i="12"/>
  <c r="F98" i="12"/>
  <c r="F97" i="12"/>
  <c r="F96" i="12"/>
  <c r="F95" i="12"/>
  <c r="F94" i="12"/>
  <c r="F93" i="12"/>
  <c r="F92" i="12"/>
  <c r="F91" i="12"/>
  <c r="F90" i="12"/>
  <c r="F89" i="12"/>
  <c r="F88" i="12"/>
  <c r="F87" i="12"/>
  <c r="F86" i="12"/>
  <c r="F85" i="12"/>
  <c r="F84" i="12"/>
  <c r="F83" i="12"/>
  <c r="F82" i="12"/>
  <c r="F81" i="12"/>
  <c r="F80" i="12"/>
  <c r="F79" i="12"/>
  <c r="F78" i="12"/>
  <c r="F77" i="12"/>
  <c r="F76" i="12"/>
  <c r="F75" i="12"/>
  <c r="F74" i="12"/>
  <c r="F73" i="12"/>
  <c r="F72" i="12"/>
  <c r="F71" i="12"/>
  <c r="F70" i="12"/>
  <c r="F69" i="12"/>
  <c r="F68" i="12"/>
  <c r="F67" i="12"/>
  <c r="F66" i="12"/>
  <c r="F65" i="12"/>
  <c r="F64" i="12"/>
  <c r="F63" i="12"/>
  <c r="F62" i="12"/>
  <c r="F61" i="12"/>
  <c r="F60" i="12"/>
  <c r="F59" i="12"/>
  <c r="F58" i="12"/>
  <c r="F57" i="12"/>
  <c r="F56" i="12"/>
  <c r="F55" i="12"/>
  <c r="F54" i="12"/>
  <c r="F53" i="12"/>
  <c r="F52" i="12"/>
  <c r="F51" i="12"/>
  <c r="F50" i="12"/>
  <c r="F49" i="12"/>
  <c r="F48" i="12"/>
  <c r="F47" i="12"/>
  <c r="F46" i="12"/>
  <c r="F45" i="12"/>
  <c r="F44" i="12"/>
  <c r="F43" i="12"/>
  <c r="F39" i="12"/>
  <c r="F38" i="12"/>
  <c r="F34" i="12"/>
  <c r="F33" i="12"/>
  <c r="F32" i="12"/>
  <c r="F31" i="12"/>
  <c r="F30" i="12"/>
  <c r="C100" i="12"/>
  <c r="C101" i="12"/>
  <c r="C102" i="12"/>
  <c r="C103" i="12"/>
  <c r="C104" i="12"/>
  <c r="C95" i="12"/>
  <c r="C96" i="12"/>
  <c r="C97" i="12"/>
  <c r="C98" i="12"/>
  <c r="C99" i="12"/>
  <c r="C90" i="12"/>
  <c r="C91" i="12"/>
  <c r="C92" i="12"/>
  <c r="C93" i="12"/>
  <c r="C94" i="12"/>
  <c r="C85" i="12"/>
  <c r="C86" i="12"/>
  <c r="C87" i="12"/>
  <c r="C88" i="12"/>
  <c r="C89" i="12"/>
  <c r="C80" i="12"/>
  <c r="C81" i="12"/>
  <c r="C82" i="12"/>
  <c r="C83" i="12"/>
  <c r="C84" i="12"/>
  <c r="C75" i="12"/>
  <c r="C76" i="12"/>
  <c r="C77" i="12"/>
  <c r="C78" i="12"/>
  <c r="C79" i="12"/>
  <c r="C70" i="12"/>
  <c r="C71" i="12"/>
  <c r="C72" i="12"/>
  <c r="C73" i="12"/>
  <c r="C74" i="12"/>
  <c r="C65" i="12"/>
  <c r="C66" i="12"/>
  <c r="C67" i="12"/>
  <c r="C68" i="12"/>
  <c r="C69" i="12"/>
  <c r="C60" i="12"/>
  <c r="C61" i="12"/>
  <c r="C62" i="12"/>
  <c r="C63" i="12"/>
  <c r="C64" i="12"/>
  <c r="C55" i="12"/>
  <c r="C56" i="12"/>
  <c r="C57" i="12"/>
  <c r="C58" i="12"/>
  <c r="C59" i="12"/>
  <c r="C50" i="12"/>
  <c r="C51" i="12"/>
  <c r="C52" i="12"/>
  <c r="C53" i="12"/>
  <c r="C54" i="12"/>
  <c r="C45" i="12"/>
  <c r="C46" i="12"/>
  <c r="C47" i="12"/>
  <c r="C48" i="12"/>
  <c r="C49" i="12"/>
  <c r="C40" i="12"/>
  <c r="C41" i="12"/>
  <c r="C42" i="12"/>
  <c r="C43" i="12"/>
  <c r="C44" i="12"/>
  <c r="C35" i="12"/>
  <c r="C36" i="12"/>
  <c r="C37" i="12"/>
  <c r="C38" i="12"/>
  <c r="C39" i="12"/>
  <c r="C30" i="12"/>
  <c r="C31" i="12"/>
  <c r="C32" i="12"/>
  <c r="C33" i="12"/>
  <c r="C34" i="12"/>
  <c r="B104" i="12"/>
  <c r="B103" i="12"/>
  <c r="B102" i="12"/>
  <c r="B101" i="12"/>
  <c r="B99" i="12"/>
  <c r="B98" i="12"/>
  <c r="B97" i="12"/>
  <c r="B96" i="12"/>
  <c r="B94" i="12"/>
  <c r="B93" i="12"/>
  <c r="B92" i="12"/>
  <c r="B91" i="12"/>
  <c r="B89" i="12"/>
  <c r="B88" i="12"/>
  <c r="B87" i="12"/>
  <c r="B86" i="12"/>
  <c r="B84" i="12"/>
  <c r="B83" i="12"/>
  <c r="B82" i="12"/>
  <c r="B81" i="12"/>
  <c r="B79" i="12"/>
  <c r="B78" i="12"/>
  <c r="B77" i="12"/>
  <c r="B76" i="12"/>
  <c r="B74" i="12"/>
  <c r="B73" i="12"/>
  <c r="B72" i="12"/>
  <c r="B71" i="12"/>
  <c r="B69" i="12"/>
  <c r="B68" i="12"/>
  <c r="B67" i="12"/>
  <c r="B66" i="12"/>
  <c r="B64" i="12"/>
  <c r="B63" i="12"/>
  <c r="B62" i="12"/>
  <c r="B61" i="12"/>
  <c r="B59" i="12"/>
  <c r="B58" i="12"/>
  <c r="B57" i="12"/>
  <c r="B56" i="12"/>
  <c r="B54" i="12"/>
  <c r="B53" i="12"/>
  <c r="B52" i="12"/>
  <c r="B51" i="12"/>
  <c r="B49" i="12"/>
  <c r="B48" i="12"/>
  <c r="B47" i="12"/>
  <c r="B46" i="12"/>
  <c r="B44" i="12"/>
  <c r="B43" i="12"/>
  <c r="B42" i="12"/>
  <c r="B41" i="12"/>
  <c r="B39" i="12"/>
  <c r="B38" i="12"/>
  <c r="B37" i="12"/>
  <c r="B36" i="12"/>
  <c r="B34" i="12"/>
  <c r="B33" i="12"/>
  <c r="B32" i="12"/>
  <c r="B31" i="12"/>
  <c r="Z223" i="1"/>
  <c r="Z222" i="1"/>
  <c r="Z221" i="1"/>
  <c r="Z220" i="1"/>
  <c r="Z219" i="1"/>
  <c r="Z218" i="1"/>
  <c r="Z217" i="1"/>
  <c r="Z216" i="1"/>
  <c r="Z215" i="1"/>
  <c r="Z214" i="1"/>
  <c r="Z213" i="1"/>
  <c r="Z212" i="1"/>
  <c r="Z211" i="1"/>
  <c r="Z210" i="1"/>
  <c r="Z209" i="1"/>
  <c r="Z208" i="1"/>
  <c r="Z207" i="1"/>
  <c r="Z206" i="1"/>
  <c r="Z205" i="1"/>
  <c r="Z204" i="1"/>
  <c r="Z203" i="1"/>
  <c r="Z202" i="1"/>
  <c r="Z201" i="1"/>
  <c r="Z200" i="1"/>
  <c r="Z199" i="1"/>
  <c r="Z198" i="1"/>
  <c r="Z197" i="1"/>
  <c r="Z196" i="1"/>
  <c r="Z195" i="1"/>
  <c r="Z194" i="1"/>
  <c r="Z193" i="1"/>
  <c r="Z192" i="1"/>
  <c r="Z191" i="1"/>
  <c r="Z190" i="1"/>
  <c r="Z189" i="1"/>
  <c r="Z188" i="1"/>
  <c r="Z187" i="1"/>
  <c r="Z186" i="1"/>
  <c r="Z185" i="1"/>
  <c r="Z184" i="1"/>
  <c r="Z183" i="1"/>
  <c r="Z182" i="1"/>
  <c r="Z181" i="1"/>
  <c r="Z180" i="1"/>
  <c r="Z179" i="1"/>
  <c r="Z178" i="1"/>
  <c r="Z177" i="1"/>
  <c r="Z176" i="1"/>
  <c r="Z175" i="1"/>
  <c r="Z174" i="1"/>
  <c r="Z173" i="1"/>
  <c r="Z172" i="1"/>
  <c r="Z171" i="1"/>
  <c r="Z170" i="1"/>
  <c r="Z169" i="1"/>
  <c r="Z168" i="1"/>
  <c r="Z167" i="1"/>
  <c r="Z166" i="1"/>
  <c r="Z165" i="1"/>
  <c r="Z164" i="1"/>
  <c r="Z163" i="1"/>
  <c r="Z162" i="1"/>
  <c r="Z161" i="1"/>
  <c r="Z160" i="1"/>
  <c r="Z159" i="1"/>
  <c r="Z158" i="1"/>
  <c r="Z157" i="1"/>
  <c r="Z156" i="1"/>
  <c r="Z155" i="1"/>
  <c r="Z154" i="1"/>
  <c r="Z153" i="1"/>
  <c r="Z152" i="1"/>
  <c r="Z151" i="1"/>
  <c r="Z150" i="1"/>
  <c r="Z149" i="1"/>
  <c r="Z148" i="1"/>
  <c r="Z147" i="1"/>
  <c r="Z146" i="1"/>
  <c r="Z145" i="1"/>
  <c r="Z144" i="1"/>
  <c r="Z143" i="1"/>
  <c r="Z142" i="1"/>
  <c r="Z141" i="1"/>
  <c r="Z140" i="1"/>
  <c r="Z139" i="1"/>
  <c r="Z138" i="1"/>
  <c r="Z137" i="1"/>
  <c r="Z136" i="1"/>
  <c r="Z135" i="1"/>
  <c r="Z134" i="1"/>
  <c r="Z133" i="1"/>
  <c r="K223" i="1"/>
  <c r="Y223" i="1"/>
  <c r="K222" i="1"/>
  <c r="E222" i="1"/>
  <c r="K221" i="1"/>
  <c r="K220" i="1"/>
  <c r="Y220" i="1"/>
  <c r="K219" i="1"/>
  <c r="Y219" i="1"/>
  <c r="K218" i="1"/>
  <c r="E218" i="1"/>
  <c r="U218" i="1"/>
  <c r="K217" i="1"/>
  <c r="Y217" i="1"/>
  <c r="K216" i="1"/>
  <c r="Y216" i="1"/>
  <c r="K215" i="1"/>
  <c r="Y215" i="1"/>
  <c r="K214" i="1"/>
  <c r="E214" i="1"/>
  <c r="U214" i="1"/>
  <c r="K213" i="1"/>
  <c r="E213" i="1"/>
  <c r="K212" i="1"/>
  <c r="Y212" i="1"/>
  <c r="K211" i="1"/>
  <c r="Y211" i="1"/>
  <c r="E210" i="1"/>
  <c r="AA208" i="1"/>
  <c r="Y207" i="1"/>
  <c r="E206" i="1"/>
  <c r="E205" i="1"/>
  <c r="AA204" i="1"/>
  <c r="Y203" i="1"/>
  <c r="E202" i="1"/>
  <c r="U202" i="1"/>
  <c r="Y201" i="1"/>
  <c r="Y200" i="1"/>
  <c r="Y199" i="1"/>
  <c r="E198" i="1"/>
  <c r="U198" i="1"/>
  <c r="Y196" i="1"/>
  <c r="Y195" i="1"/>
  <c r="E194" i="1"/>
  <c r="Y193" i="1"/>
  <c r="AA192" i="1"/>
  <c r="Y191" i="1"/>
  <c r="E190" i="1"/>
  <c r="E189" i="1"/>
  <c r="E188" i="1"/>
  <c r="U188" i="1"/>
  <c r="Y187" i="1"/>
  <c r="E186" i="1"/>
  <c r="U186" i="1"/>
  <c r="Y185" i="1"/>
  <c r="Y184" i="1"/>
  <c r="Y183" i="1"/>
  <c r="E182" i="1"/>
  <c r="U182" i="1"/>
  <c r="Y180" i="1"/>
  <c r="Y179" i="1"/>
  <c r="E178" i="1"/>
  <c r="Y177" i="1"/>
  <c r="AA176" i="1"/>
  <c r="Y175" i="1"/>
  <c r="E174" i="1"/>
  <c r="AA172" i="1"/>
  <c r="Y171" i="1"/>
  <c r="AA170" i="1"/>
  <c r="Y169" i="1"/>
  <c r="Y168" i="1"/>
  <c r="Y167" i="1"/>
  <c r="Y166" i="1"/>
  <c r="Y165" i="1"/>
  <c r="Y164" i="1"/>
  <c r="Y163" i="1"/>
  <c r="Y162" i="1"/>
  <c r="Y161" i="1"/>
  <c r="AA160" i="1"/>
  <c r="Y159" i="1"/>
  <c r="Y158" i="1"/>
  <c r="Y156" i="1"/>
  <c r="Y155" i="1"/>
  <c r="AA154" i="1"/>
  <c r="Y152" i="1"/>
  <c r="Y151" i="1"/>
  <c r="K150" i="1"/>
  <c r="Y150" i="1"/>
  <c r="K149" i="1"/>
  <c r="K148" i="1"/>
  <c r="Y148" i="1"/>
  <c r="K147" i="1"/>
  <c r="Y147" i="1"/>
  <c r="K146" i="1"/>
  <c r="Y146" i="1"/>
  <c r="K145" i="1"/>
  <c r="Y145" i="1"/>
  <c r="K144" i="1"/>
  <c r="AA144" i="1"/>
  <c r="K143" i="1"/>
  <c r="Y143" i="1"/>
  <c r="K142" i="1"/>
  <c r="W142" i="1"/>
  <c r="K141" i="1"/>
  <c r="E141" i="1"/>
  <c r="K140" i="1"/>
  <c r="AA140" i="1"/>
  <c r="K139" i="1"/>
  <c r="Y139" i="1"/>
  <c r="K138" i="1"/>
  <c r="AA138" i="1"/>
  <c r="K137" i="1"/>
  <c r="Y137" i="1"/>
  <c r="K136" i="1"/>
  <c r="Y136" i="1"/>
  <c r="K135" i="1"/>
  <c r="Y135" i="1"/>
  <c r="Y134" i="1"/>
  <c r="K133" i="1"/>
  <c r="E133" i="1"/>
  <c r="E220" i="1"/>
  <c r="U220" i="1"/>
  <c r="E219" i="1"/>
  <c r="E120" i="1"/>
  <c r="I120" i="1"/>
  <c r="E119" i="1"/>
  <c r="I119" i="1"/>
  <c r="E118" i="1"/>
  <c r="I118" i="1"/>
  <c r="E117" i="1"/>
  <c r="I117" i="1"/>
  <c r="E116" i="1"/>
  <c r="I116" i="1"/>
  <c r="E115" i="1"/>
  <c r="I115" i="1"/>
  <c r="E114" i="1"/>
  <c r="I114" i="1"/>
  <c r="E113" i="1"/>
  <c r="I113" i="1"/>
  <c r="E112" i="1"/>
  <c r="I112" i="1"/>
  <c r="E111" i="1"/>
  <c r="I111" i="1"/>
  <c r="E110" i="1"/>
  <c r="I110" i="1"/>
  <c r="E109" i="1"/>
  <c r="I109" i="1"/>
  <c r="E108" i="1"/>
  <c r="I108" i="1"/>
  <c r="E107" i="1"/>
  <c r="I107" i="1"/>
  <c r="E106" i="1"/>
  <c r="I106" i="1"/>
  <c r="I105" i="1"/>
  <c r="I104" i="1"/>
  <c r="I103" i="1"/>
  <c r="I102" i="1"/>
  <c r="I101" i="1"/>
  <c r="I100" i="1"/>
  <c r="I99" i="1"/>
  <c r="I98" i="1"/>
  <c r="I97" i="1"/>
  <c r="I96" i="1"/>
  <c r="I95" i="1"/>
  <c r="I94" i="1"/>
  <c r="E93" i="1"/>
  <c r="I93" i="1"/>
  <c r="G80" i="1"/>
  <c r="G79" i="1"/>
  <c r="G78" i="1"/>
  <c r="G77" i="1"/>
  <c r="G76" i="1"/>
  <c r="G75" i="1"/>
  <c r="G74" i="1"/>
  <c r="G73" i="1"/>
  <c r="G72" i="1"/>
  <c r="G71" i="1"/>
  <c r="G70" i="1"/>
  <c r="G69" i="1"/>
  <c r="G62" i="1"/>
  <c r="G61" i="1"/>
  <c r="G60" i="1"/>
  <c r="G59" i="1"/>
  <c r="G58" i="1"/>
  <c r="G57" i="1"/>
  <c r="G56" i="1"/>
  <c r="G55" i="1"/>
  <c r="G54" i="1"/>
  <c r="G53" i="1"/>
  <c r="G52" i="1"/>
  <c r="G51" i="1"/>
  <c r="M105" i="10"/>
  <c r="M104" i="10"/>
  <c r="M103" i="10"/>
  <c r="M102" i="10"/>
  <c r="M101" i="10"/>
  <c r="M100" i="10"/>
  <c r="M99" i="10"/>
  <c r="M98" i="10"/>
  <c r="M97" i="10"/>
  <c r="M96" i="10"/>
  <c r="M95" i="10"/>
  <c r="M94" i="10"/>
  <c r="M93" i="10"/>
  <c r="M92" i="10"/>
  <c r="M91" i="10"/>
  <c r="M90" i="10"/>
  <c r="M89" i="10"/>
  <c r="M88" i="10"/>
  <c r="M87" i="10"/>
  <c r="M86" i="10"/>
  <c r="M85" i="10"/>
  <c r="M84" i="10"/>
  <c r="M83" i="10"/>
  <c r="M82" i="10"/>
  <c r="M81" i="10"/>
  <c r="M80" i="10"/>
  <c r="M79" i="10"/>
  <c r="M78" i="10"/>
  <c r="M77" i="10"/>
  <c r="M76" i="10"/>
  <c r="M75" i="10"/>
  <c r="M74" i="10"/>
  <c r="M73" i="10"/>
  <c r="M72" i="10"/>
  <c r="M71" i="10"/>
  <c r="M70" i="10"/>
  <c r="M69" i="10"/>
  <c r="M68" i="10"/>
  <c r="M67" i="10"/>
  <c r="M66" i="10"/>
  <c r="M65" i="10"/>
  <c r="M64" i="10"/>
  <c r="M63" i="10"/>
  <c r="M62" i="10"/>
  <c r="M61" i="10"/>
  <c r="M60" i="10"/>
  <c r="M59" i="10"/>
  <c r="M58" i="10"/>
  <c r="M57" i="10"/>
  <c r="M56" i="10"/>
  <c r="M55" i="10"/>
  <c r="M54" i="10"/>
  <c r="M53" i="10"/>
  <c r="M52" i="10"/>
  <c r="M51" i="10"/>
  <c r="M50" i="10"/>
  <c r="M49" i="10"/>
  <c r="M48" i="10"/>
  <c r="M47" i="10"/>
  <c r="M46" i="10"/>
  <c r="M45" i="10"/>
  <c r="M44" i="10"/>
  <c r="M40" i="10"/>
  <c r="M39" i="10"/>
  <c r="M35" i="10"/>
  <c r="M34" i="10"/>
  <c r="L102" i="10"/>
  <c r="L97" i="10"/>
  <c r="L88" i="10"/>
  <c r="L79" i="10"/>
  <c r="L76" i="10"/>
  <c r="L62" i="10"/>
  <c r="L56" i="10"/>
  <c r="L49" i="10"/>
  <c r="L38"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C101" i="10"/>
  <c r="C102" i="10"/>
  <c r="C103" i="10"/>
  <c r="C104" i="10"/>
  <c r="C105" i="10"/>
  <c r="C96" i="10"/>
  <c r="C97" i="10"/>
  <c r="C98" i="10"/>
  <c r="C99" i="10"/>
  <c r="C100" i="10"/>
  <c r="C91" i="10"/>
  <c r="C92" i="10"/>
  <c r="C93" i="10"/>
  <c r="C94" i="10"/>
  <c r="C95" i="10"/>
  <c r="C86" i="10"/>
  <c r="C87" i="10"/>
  <c r="C88" i="10"/>
  <c r="C89" i="10"/>
  <c r="C90" i="10"/>
  <c r="C81" i="10"/>
  <c r="C82" i="10"/>
  <c r="C83" i="10"/>
  <c r="C84" i="10"/>
  <c r="C85" i="10"/>
  <c r="C76" i="10"/>
  <c r="C77" i="10"/>
  <c r="C78" i="10"/>
  <c r="C79" i="10"/>
  <c r="C80" i="10"/>
  <c r="C71" i="10"/>
  <c r="C72" i="10"/>
  <c r="C73" i="10"/>
  <c r="C74" i="10"/>
  <c r="C75" i="10"/>
  <c r="C66" i="10"/>
  <c r="C67" i="10"/>
  <c r="C68" i="10"/>
  <c r="C69" i="10"/>
  <c r="C70" i="10"/>
  <c r="C61" i="10"/>
  <c r="C62" i="10"/>
  <c r="C63" i="10"/>
  <c r="C64" i="10"/>
  <c r="C65" i="10"/>
  <c r="C56" i="10"/>
  <c r="C57" i="10"/>
  <c r="C58" i="10"/>
  <c r="C59" i="10"/>
  <c r="C60" i="10"/>
  <c r="C51" i="10"/>
  <c r="C52" i="10"/>
  <c r="C53" i="10"/>
  <c r="C54" i="10"/>
  <c r="C55" i="10"/>
  <c r="C46" i="10"/>
  <c r="C47" i="10"/>
  <c r="C48" i="10"/>
  <c r="C49" i="10"/>
  <c r="C50" i="10"/>
  <c r="C41" i="10"/>
  <c r="C42" i="10"/>
  <c r="C43" i="10"/>
  <c r="C44" i="10"/>
  <c r="C45" i="10"/>
  <c r="C36" i="10"/>
  <c r="C37" i="10"/>
  <c r="C38" i="10"/>
  <c r="C39" i="10"/>
  <c r="C40" i="10"/>
  <c r="C31" i="10"/>
  <c r="C32" i="10"/>
  <c r="C33" i="10"/>
  <c r="C34" i="10"/>
  <c r="C35" i="10"/>
  <c r="B105" i="10"/>
  <c r="B104" i="10"/>
  <c r="B103" i="10"/>
  <c r="B102" i="10"/>
  <c r="B100" i="10"/>
  <c r="B99" i="10"/>
  <c r="B98" i="10"/>
  <c r="B97" i="10"/>
  <c r="B95" i="10"/>
  <c r="B94" i="10"/>
  <c r="B93" i="10"/>
  <c r="B92" i="10"/>
  <c r="B90" i="10"/>
  <c r="B89" i="10"/>
  <c r="B88" i="10"/>
  <c r="B87" i="10"/>
  <c r="B86" i="10"/>
  <c r="B85" i="10"/>
  <c r="B84" i="10"/>
  <c r="B83" i="10"/>
  <c r="B82" i="10"/>
  <c r="B80" i="10"/>
  <c r="B79" i="10"/>
  <c r="B78" i="10"/>
  <c r="B77" i="10"/>
  <c r="B75" i="10"/>
  <c r="B74" i="10"/>
  <c r="B73" i="10"/>
  <c r="B72" i="10"/>
  <c r="B70" i="10"/>
  <c r="B69" i="10"/>
  <c r="B68" i="10"/>
  <c r="B67" i="10"/>
  <c r="B65" i="10"/>
  <c r="B64" i="10"/>
  <c r="B63" i="10"/>
  <c r="B62" i="10"/>
  <c r="B60" i="10"/>
  <c r="B59" i="10"/>
  <c r="B58" i="10"/>
  <c r="B57" i="10"/>
  <c r="B56" i="10"/>
  <c r="B55" i="10"/>
  <c r="B54" i="10"/>
  <c r="B53" i="10"/>
  <c r="B52" i="10"/>
  <c r="B50" i="10"/>
  <c r="B49" i="10"/>
  <c r="B48" i="10"/>
  <c r="B47" i="10"/>
  <c r="B45" i="10"/>
  <c r="B44" i="10"/>
  <c r="B43" i="10"/>
  <c r="B42" i="10"/>
  <c r="B40" i="10"/>
  <c r="B39" i="10"/>
  <c r="B38" i="10"/>
  <c r="B37" i="10"/>
  <c r="B35" i="10"/>
  <c r="B34" i="10"/>
  <c r="B33" i="10"/>
  <c r="B32" i="10"/>
  <c r="Y24" i="12"/>
  <c r="Y23" i="12"/>
  <c r="Y20" i="12"/>
  <c r="Y19" i="12"/>
  <c r="Y16" i="12"/>
  <c r="Y15" i="12"/>
  <c r="Y12" i="12"/>
  <c r="Y11" i="12"/>
  <c r="U24" i="12"/>
  <c r="U23" i="12"/>
  <c r="U22" i="12"/>
  <c r="U21" i="12"/>
  <c r="U20" i="12"/>
  <c r="U19" i="12"/>
  <c r="U18" i="12"/>
  <c r="U17" i="12"/>
  <c r="U16" i="12"/>
  <c r="U15" i="12"/>
  <c r="U14" i="12"/>
  <c r="U13" i="12"/>
  <c r="U12" i="12"/>
  <c r="U11" i="12"/>
  <c r="U10" i="12"/>
  <c r="Q24" i="12"/>
  <c r="Q23" i="12"/>
  <c r="Q22" i="12"/>
  <c r="Y22" i="12"/>
  <c r="Q21" i="12"/>
  <c r="Y21" i="12"/>
  <c r="Q20" i="12"/>
  <c r="Q19" i="12"/>
  <c r="Q18" i="12"/>
  <c r="Y18" i="12"/>
  <c r="Q17" i="12"/>
  <c r="Y17" i="12"/>
  <c r="Q16" i="12"/>
  <c r="Q15" i="12"/>
  <c r="Q14" i="12"/>
  <c r="Y14" i="12"/>
  <c r="Q13" i="12"/>
  <c r="Y13" i="12"/>
  <c r="Q12" i="12"/>
  <c r="Q11" i="12"/>
  <c r="Q10" i="12"/>
  <c r="Y10" i="12"/>
  <c r="I24" i="12"/>
  <c r="I23" i="12"/>
  <c r="I22" i="12"/>
  <c r="I21" i="12"/>
  <c r="I20" i="12"/>
  <c r="I19" i="12"/>
  <c r="I18" i="12"/>
  <c r="I17" i="12"/>
  <c r="I16" i="12"/>
  <c r="I15" i="12"/>
  <c r="I14" i="12"/>
  <c r="I13" i="12"/>
  <c r="I12" i="12"/>
  <c r="I11" i="12"/>
  <c r="I10" i="12"/>
  <c r="H24" i="12"/>
  <c r="H23" i="12"/>
  <c r="H22" i="12"/>
  <c r="H21" i="12"/>
  <c r="H20" i="12"/>
  <c r="H19" i="12"/>
  <c r="H18" i="12"/>
  <c r="H17" i="12"/>
  <c r="H16" i="12"/>
  <c r="H15" i="12"/>
  <c r="H14" i="12"/>
  <c r="H13" i="12"/>
  <c r="H12" i="12"/>
  <c r="H11" i="12"/>
  <c r="H10" i="12"/>
  <c r="B24" i="12"/>
  <c r="X24" i="12" a="1"/>
  <c r="X24" i="12"/>
  <c r="B23" i="12"/>
  <c r="V23" i="12"/>
  <c r="K98" i="12"/>
  <c r="B22" i="12"/>
  <c r="G22" i="12" a="1"/>
  <c r="G22" i="12"/>
  <c r="S22" i="12"/>
  <c r="B135" i="9"/>
  <c r="B21" i="12"/>
  <c r="T21" i="12"/>
  <c r="B20" i="12"/>
  <c r="X20" i="12" a="1"/>
  <c r="X20" i="12"/>
  <c r="B19" i="12"/>
  <c r="V19" i="12"/>
  <c r="K78" i="12"/>
  <c r="B18" i="12"/>
  <c r="G18" i="12" a="1"/>
  <c r="G18" i="12"/>
  <c r="S18" i="12"/>
  <c r="B95" i="9"/>
  <c r="B17" i="12"/>
  <c r="T17" i="12"/>
  <c r="B16" i="12"/>
  <c r="X16" i="12" a="1"/>
  <c r="X16" i="12"/>
  <c r="B15" i="12"/>
  <c r="V15" i="12"/>
  <c r="K58" i="12"/>
  <c r="B14" i="12"/>
  <c r="G14" i="12" a="1"/>
  <c r="G14" i="12"/>
  <c r="S14" i="12"/>
  <c r="B55" i="9"/>
  <c r="B13" i="12"/>
  <c r="T13" i="12"/>
  <c r="B12" i="12"/>
  <c r="X12" i="12" a="1"/>
  <c r="X12" i="12"/>
  <c r="B11" i="12"/>
  <c r="V11" i="12"/>
  <c r="K38" i="12"/>
  <c r="B10" i="12"/>
  <c r="G10" i="12" a="1"/>
  <c r="G10" i="12"/>
  <c r="S10" i="12"/>
  <c r="B15" i="9"/>
  <c r="L15" i="9"/>
  <c r="C27" i="20"/>
  <c r="D26" i="20"/>
  <c r="C47" i="20"/>
  <c r="D47" i="20"/>
  <c r="D46" i="20"/>
  <c r="E191" i="1"/>
  <c r="L36" i="10"/>
  <c r="L60" i="10"/>
  <c r="E139" i="1"/>
  <c r="E207" i="1"/>
  <c r="B27" i="5"/>
  <c r="D12" i="20"/>
  <c r="C13" i="20"/>
  <c r="D25" i="20"/>
  <c r="D45" i="20"/>
  <c r="C136" i="20"/>
  <c r="D135" i="20"/>
  <c r="D166" i="20"/>
  <c r="C167" i="20"/>
  <c r="D8" i="20"/>
  <c r="C9" i="20"/>
  <c r="D9" i="20"/>
  <c r="C108" i="20"/>
  <c r="D107" i="20"/>
  <c r="C124" i="20"/>
  <c r="D124" i="20"/>
  <c r="D123" i="20"/>
  <c r="J23" i="5"/>
  <c r="J27" i="5"/>
  <c r="I31" i="5"/>
  <c r="J31" i="5"/>
  <c r="B31" i="5"/>
  <c r="X31" i="5"/>
  <c r="J35" i="5"/>
  <c r="J39" i="5"/>
  <c r="D4" i="20"/>
  <c r="C5" i="20"/>
  <c r="D5" i="20"/>
  <c r="C62" i="20"/>
  <c r="D61" i="20"/>
  <c r="C86" i="20"/>
  <c r="D85" i="20"/>
  <c r="D129" i="20"/>
  <c r="D177" i="20"/>
  <c r="AO12" i="5"/>
  <c r="AO20" i="5"/>
  <c r="AO28" i="5"/>
  <c r="AO36" i="5"/>
  <c r="AU26" i="5"/>
  <c r="D18" i="20"/>
  <c r="D22" i="20"/>
  <c r="D38" i="20"/>
  <c r="D42" i="20"/>
  <c r="D50" i="20"/>
  <c r="D54" i="20"/>
  <c r="D98" i="20"/>
  <c r="D102" i="20"/>
  <c r="D154" i="20"/>
  <c r="D162" i="20"/>
  <c r="K15" i="10"/>
  <c r="B38" i="5"/>
  <c r="X38" i="5"/>
  <c r="J29" i="5"/>
  <c r="J37" i="5"/>
  <c r="AO15" i="5"/>
  <c r="AO23" i="5"/>
  <c r="AO31" i="5"/>
  <c r="AO39" i="5"/>
  <c r="AU34" i="5"/>
  <c r="D15" i="20"/>
  <c r="D19" i="20"/>
  <c r="D23" i="20"/>
  <c r="D39" i="20"/>
  <c r="D51" i="20"/>
  <c r="D69" i="20"/>
  <c r="D73" i="20"/>
  <c r="D103" i="20"/>
  <c r="D111" i="20"/>
  <c r="D115" i="20"/>
  <c r="D119" i="20"/>
  <c r="D127" i="20"/>
  <c r="D131" i="20"/>
  <c r="D151" i="20"/>
  <c r="D155" i="20"/>
  <c r="D159" i="20"/>
  <c r="D163" i="20"/>
  <c r="D171" i="20"/>
  <c r="D175" i="20"/>
  <c r="D179" i="20"/>
  <c r="AO16" i="5"/>
  <c r="AO24" i="5"/>
  <c r="AO32" i="5"/>
  <c r="AO40" i="5"/>
  <c r="D20" i="20"/>
  <c r="D74" i="20"/>
  <c r="D120" i="20"/>
  <c r="D160" i="20"/>
  <c r="D164" i="20"/>
  <c r="J21" i="5"/>
  <c r="J13" i="5"/>
  <c r="B36" i="10"/>
  <c r="B96" i="10"/>
  <c r="L37" i="10"/>
  <c r="L58" i="10"/>
  <c r="L77" i="10"/>
  <c r="L98" i="10"/>
  <c r="E183" i="1"/>
  <c r="U183" i="1"/>
  <c r="B30" i="5"/>
  <c r="X30" i="5"/>
  <c r="L66" i="10"/>
  <c r="L40" i="10"/>
  <c r="L59" i="10"/>
  <c r="L70" i="10"/>
  <c r="L80" i="10"/>
  <c r="L99" i="10"/>
  <c r="B35" i="5"/>
  <c r="X35" i="5"/>
  <c r="E200" i="1"/>
  <c r="U200" i="1"/>
  <c r="L50" i="10"/>
  <c r="L67" i="10"/>
  <c r="U152" i="1"/>
  <c r="E176" i="1"/>
  <c r="U176" i="1"/>
  <c r="L46" i="10"/>
  <c r="L89" i="10"/>
  <c r="L90" i="10"/>
  <c r="B66" i="10"/>
  <c r="L47" i="10"/>
  <c r="L68" i="10"/>
  <c r="L86" i="10"/>
  <c r="E212" i="1"/>
  <c r="U212" i="1"/>
  <c r="B46" i="10"/>
  <c r="B76" i="10"/>
  <c r="L96" i="10"/>
  <c r="U164" i="1"/>
  <c r="E140" i="1"/>
  <c r="U140" i="1"/>
  <c r="U168" i="1"/>
  <c r="E180" i="1"/>
  <c r="U180" i="1"/>
  <c r="E192" i="1"/>
  <c r="U192" i="1"/>
  <c r="E208" i="1"/>
  <c r="U208" i="1"/>
  <c r="W163" i="1"/>
  <c r="Y140" i="1"/>
  <c r="AA180" i="1"/>
  <c r="G12" i="10" a="1"/>
  <c r="G12" i="10"/>
  <c r="S12" i="10"/>
  <c r="B178" i="9"/>
  <c r="N178" i="9"/>
  <c r="G20" i="10" a="1"/>
  <c r="G20" i="10"/>
  <c r="S20" i="10"/>
  <c r="U14" i="10"/>
  <c r="V15" i="10"/>
  <c r="X24" i="10" a="1"/>
  <c r="X24" i="10"/>
  <c r="B15" i="5"/>
  <c r="X15" i="5"/>
  <c r="AA27" i="5"/>
  <c r="M127" i="5"/>
  <c r="AC28" i="5"/>
  <c r="AG35" i="5" a="1"/>
  <c r="AG35" i="5"/>
  <c r="E144" i="1"/>
  <c r="U144" i="1"/>
  <c r="U156" i="1"/>
  <c r="W172" i="1"/>
  <c r="Y172" i="1"/>
  <c r="AA196" i="1"/>
  <c r="G14" i="10" a="1"/>
  <c r="G14" i="10"/>
  <c r="S14" i="10"/>
  <c r="B202" i="9"/>
  <c r="N202" i="9"/>
  <c r="G22" i="10" a="1"/>
  <c r="G22" i="10"/>
  <c r="S22" i="10"/>
  <c r="U18" i="10"/>
  <c r="X12" i="10" a="1"/>
  <c r="X12" i="10"/>
  <c r="Q24" i="5" a="1"/>
  <c r="Q24" i="5"/>
  <c r="Y24" i="5"/>
  <c r="AC461" i="9" a="1"/>
  <c r="AC461" i="9"/>
  <c r="AA35" i="5"/>
  <c r="M167" i="5"/>
  <c r="AC36" i="5"/>
  <c r="E136" i="1"/>
  <c r="U136" i="1"/>
  <c r="E148" i="1"/>
  <c r="U148" i="1"/>
  <c r="U160" i="1"/>
  <c r="U172" i="1"/>
  <c r="E184" i="1"/>
  <c r="U184" i="1"/>
  <c r="E204" i="1"/>
  <c r="U204" i="1"/>
  <c r="W187" i="1"/>
  <c r="Y204" i="1"/>
  <c r="AA148" i="1"/>
  <c r="AA212" i="1"/>
  <c r="G16" i="10" a="1"/>
  <c r="G16" i="10"/>
  <c r="S16" i="10"/>
  <c r="G24" i="10" a="1"/>
  <c r="G24" i="10"/>
  <c r="S24" i="10"/>
  <c r="U20" i="10"/>
  <c r="X16" i="10" a="1"/>
  <c r="X16" i="10"/>
  <c r="Q32" i="5" a="1"/>
  <c r="Q32" i="5"/>
  <c r="Y32" i="5"/>
  <c r="AG15" i="5" a="1"/>
  <c r="AG15" i="5"/>
  <c r="W140" i="1"/>
  <c r="W204" i="1"/>
  <c r="AA164" i="1"/>
  <c r="G18" i="10" a="1"/>
  <c r="G18" i="10"/>
  <c r="S18" i="10"/>
  <c r="U22" i="10"/>
  <c r="X20" i="10" a="1"/>
  <c r="X20" i="10"/>
  <c r="Q40" i="5" a="1"/>
  <c r="Q40" i="5"/>
  <c r="Y40" i="5"/>
  <c r="AG27" i="5" a="1"/>
  <c r="AG27" i="5"/>
  <c r="G11" i="12" a="1"/>
  <c r="G11" i="12"/>
  <c r="S11" i="12"/>
  <c r="B27" i="9"/>
  <c r="L27" i="9"/>
  <c r="P27" i="9" a="1"/>
  <c r="P27" i="9"/>
  <c r="G21" i="12" a="1"/>
  <c r="G21" i="12"/>
  <c r="S21" i="12"/>
  <c r="B127" i="9"/>
  <c r="X23" i="12" a="1"/>
  <c r="X23" i="12"/>
  <c r="K76" i="12"/>
  <c r="G13" i="12" a="1"/>
  <c r="G13" i="12"/>
  <c r="S13" i="12"/>
  <c r="B47" i="9"/>
  <c r="X11" i="12" a="1"/>
  <c r="X11" i="12"/>
  <c r="K96" i="12"/>
  <c r="G17" i="12" a="1"/>
  <c r="G17" i="12"/>
  <c r="S17" i="12"/>
  <c r="B81" i="9"/>
  <c r="X15" i="12" a="1"/>
  <c r="X15" i="12"/>
  <c r="K36" i="12"/>
  <c r="G19" i="12" a="1"/>
  <c r="G19" i="12"/>
  <c r="S19" i="12"/>
  <c r="B107" i="9"/>
  <c r="X19" i="12" a="1"/>
  <c r="X19" i="12"/>
  <c r="K56" i="12"/>
  <c r="L55" i="10"/>
  <c r="L53" i="10"/>
  <c r="Y181" i="1"/>
  <c r="E181" i="1"/>
  <c r="U181" i="1"/>
  <c r="Y197" i="1"/>
  <c r="E197" i="1"/>
  <c r="U11" i="10"/>
  <c r="X11" i="10" a="1"/>
  <c r="X11" i="10"/>
  <c r="V11" i="10"/>
  <c r="L32" i="10"/>
  <c r="G11" i="10" a="1"/>
  <c r="G11" i="10"/>
  <c r="S11" i="10"/>
  <c r="B170" i="9"/>
  <c r="N170" i="9"/>
  <c r="U15" i="10"/>
  <c r="X15" i="10" a="1"/>
  <c r="X15" i="10"/>
  <c r="G15" i="10" a="1"/>
  <c r="G15" i="10"/>
  <c r="S15" i="10"/>
  <c r="B214" i="9"/>
  <c r="N214" i="9"/>
  <c r="U19" i="10"/>
  <c r="X19" i="10" a="1"/>
  <c r="X19" i="10"/>
  <c r="V19" i="10"/>
  <c r="G19" i="10" a="1"/>
  <c r="G19" i="10"/>
  <c r="S19" i="10"/>
  <c r="B256" i="9"/>
  <c r="L256" i="9"/>
  <c r="U23" i="10"/>
  <c r="X23" i="10" a="1"/>
  <c r="X23" i="10"/>
  <c r="G23" i="10" a="1"/>
  <c r="G23" i="10"/>
  <c r="S23" i="10"/>
  <c r="B292" i="9"/>
  <c r="L292" i="9"/>
  <c r="J11" i="10"/>
  <c r="K11" i="10"/>
  <c r="M70" i="5"/>
  <c r="M66" i="5"/>
  <c r="M69" i="5"/>
  <c r="M68" i="5"/>
  <c r="C66" i="5"/>
  <c r="M67" i="5"/>
  <c r="L64" i="10"/>
  <c r="L63" i="10"/>
  <c r="L65" i="10"/>
  <c r="L61" i="10"/>
  <c r="L104" i="10"/>
  <c r="B101" i="10"/>
  <c r="L103" i="10"/>
  <c r="L105" i="10"/>
  <c r="L101" i="10"/>
  <c r="J19" i="10"/>
  <c r="K19" i="10"/>
  <c r="V23" i="10"/>
  <c r="J23" i="10"/>
  <c r="K23" i="10"/>
  <c r="X13" i="12" a="1"/>
  <c r="X13" i="12"/>
  <c r="X21" i="12" a="1"/>
  <c r="X21" i="12"/>
  <c r="E147" i="1"/>
  <c r="E179" i="1"/>
  <c r="U179" i="1"/>
  <c r="E199" i="1"/>
  <c r="W139" i="1"/>
  <c r="W156" i="1"/>
  <c r="W179" i="1"/>
  <c r="W203" i="1"/>
  <c r="W220" i="1"/>
  <c r="Y188" i="1"/>
  <c r="AA156" i="1"/>
  <c r="AA188" i="1"/>
  <c r="AA220" i="1"/>
  <c r="K35" i="12"/>
  <c r="K39" i="12"/>
  <c r="K55" i="12"/>
  <c r="K59" i="12"/>
  <c r="K75" i="12"/>
  <c r="K79" i="12"/>
  <c r="K95" i="12"/>
  <c r="K99" i="12"/>
  <c r="J14" i="10"/>
  <c r="K14" i="10"/>
  <c r="J18" i="10"/>
  <c r="K18" i="10"/>
  <c r="J22" i="10"/>
  <c r="K22" i="10"/>
  <c r="U12" i="10"/>
  <c r="V13" i="10"/>
  <c r="V21" i="10"/>
  <c r="X14" i="10" a="1"/>
  <c r="X14" i="10"/>
  <c r="X22" i="10" a="1"/>
  <c r="X22" i="10"/>
  <c r="G15" i="12" a="1"/>
  <c r="G15" i="12"/>
  <c r="S15" i="12"/>
  <c r="B67" i="9"/>
  <c r="N67" i="9"/>
  <c r="G23" i="12" a="1"/>
  <c r="G23" i="12"/>
  <c r="S23" i="12"/>
  <c r="B147" i="9"/>
  <c r="N147" i="9"/>
  <c r="X17" i="12" a="1"/>
  <c r="X17" i="12"/>
  <c r="U163" i="1"/>
  <c r="W147" i="1"/>
  <c r="W171" i="1"/>
  <c r="W188" i="1"/>
  <c r="W211" i="1"/>
  <c r="B35" i="12"/>
  <c r="B55" i="12"/>
  <c r="B75" i="12"/>
  <c r="B95" i="12"/>
  <c r="K37" i="12"/>
  <c r="K57" i="12"/>
  <c r="K77" i="12"/>
  <c r="K97" i="12"/>
  <c r="G17" i="10" a="1"/>
  <c r="G17" i="10"/>
  <c r="S17" i="10"/>
  <c r="G25" i="10" a="1"/>
  <c r="G25" i="10"/>
  <c r="S25" i="10"/>
  <c r="B315" i="9"/>
  <c r="M315" i="9"/>
  <c r="J12" i="10"/>
  <c r="K12" i="10"/>
  <c r="J16" i="10"/>
  <c r="K16" i="10"/>
  <c r="J20" i="10"/>
  <c r="K20" i="10"/>
  <c r="J24" i="10"/>
  <c r="K24" i="10"/>
  <c r="U16" i="10"/>
  <c r="U24" i="10"/>
  <c r="X18" i="10" a="1"/>
  <c r="X18" i="10"/>
  <c r="I11" i="5"/>
  <c r="J11" i="5"/>
  <c r="AG11" i="5" a="1"/>
  <c r="AG11" i="5"/>
  <c r="AA11" i="5"/>
  <c r="B11" i="5"/>
  <c r="AC11" i="5"/>
  <c r="I15" i="5"/>
  <c r="J15" i="5"/>
  <c r="AC15" i="5"/>
  <c r="Q15" i="5" a="1"/>
  <c r="Q15" i="5"/>
  <c r="Y15" i="5"/>
  <c r="X372" i="9"/>
  <c r="F372" i="9" a="1"/>
  <c r="F372" i="9"/>
  <c r="I19" i="5"/>
  <c r="J19" i="5"/>
  <c r="Q19" i="5" a="1"/>
  <c r="Q19" i="5"/>
  <c r="Y19" i="5"/>
  <c r="AA409" i="9"/>
  <c r="AG19" i="5" a="1"/>
  <c r="AG19" i="5"/>
  <c r="AA19" i="5"/>
  <c r="Q11" i="5" a="1"/>
  <c r="Q11" i="5"/>
  <c r="Y11" i="5"/>
  <c r="B329" i="9"/>
  <c r="AA329" i="9"/>
  <c r="AC19" i="5"/>
  <c r="W155" i="1"/>
  <c r="W195" i="1"/>
  <c r="W219" i="1"/>
  <c r="X13" i="10" a="1"/>
  <c r="X13" i="10"/>
  <c r="U13" i="10"/>
  <c r="X17" i="10" a="1"/>
  <c r="X17" i="10"/>
  <c r="U17" i="10"/>
  <c r="X21" i="10" a="1"/>
  <c r="X21" i="10"/>
  <c r="U21" i="10"/>
  <c r="X25" i="10" a="1"/>
  <c r="X25" i="10"/>
  <c r="U25" i="10"/>
  <c r="J13" i="10"/>
  <c r="K13" i="10"/>
  <c r="J17" i="10"/>
  <c r="K17" i="10"/>
  <c r="J21" i="10"/>
  <c r="K21" i="10"/>
  <c r="J25" i="10"/>
  <c r="K25" i="10"/>
  <c r="M170" i="5"/>
  <c r="M166" i="5"/>
  <c r="M169" i="5"/>
  <c r="M168" i="5"/>
  <c r="C166" i="5"/>
  <c r="Q27" i="5" a="1"/>
  <c r="Q27" i="5"/>
  <c r="Y27" i="5"/>
  <c r="Q35" i="5" a="1"/>
  <c r="Q35" i="5"/>
  <c r="Y35" i="5"/>
  <c r="X573" i="9"/>
  <c r="AA28" i="5"/>
  <c r="AA36" i="5"/>
  <c r="AC23" i="5"/>
  <c r="AC31" i="5"/>
  <c r="AC39" i="5"/>
  <c r="AG28" i="5" a="1"/>
  <c r="AG28" i="5"/>
  <c r="AG36" i="5" a="1"/>
  <c r="AG36" i="5"/>
  <c r="I14" i="5"/>
  <c r="J14" i="5"/>
  <c r="Q28" i="5" a="1"/>
  <c r="Q28" i="5"/>
  <c r="Y28" i="5"/>
  <c r="Q36" i="5" a="1"/>
  <c r="Q36" i="5"/>
  <c r="Y36" i="5"/>
  <c r="AA23" i="5"/>
  <c r="AA31" i="5"/>
  <c r="AA39" i="5"/>
  <c r="AC24" i="5"/>
  <c r="AC32" i="5"/>
  <c r="AC40" i="5"/>
  <c r="AG23" i="5" a="1"/>
  <c r="AG23" i="5"/>
  <c r="AG31" i="5" a="1"/>
  <c r="AG31" i="5"/>
  <c r="AG39" i="5" a="1"/>
  <c r="AG39" i="5"/>
  <c r="B23" i="5"/>
  <c r="X23" i="5"/>
  <c r="Q23" i="5" a="1"/>
  <c r="Q23" i="5"/>
  <c r="Y23" i="5"/>
  <c r="Q31" i="5" a="1"/>
  <c r="Q31" i="5"/>
  <c r="Y31" i="5"/>
  <c r="Q39" i="5" a="1"/>
  <c r="Q39" i="5"/>
  <c r="Y39" i="5"/>
  <c r="AA616" i="9"/>
  <c r="AA24" i="5"/>
  <c r="AA32" i="5"/>
  <c r="AA40" i="5"/>
  <c r="AC27" i="5"/>
  <c r="AC35" i="5"/>
  <c r="AG24" i="5" a="1"/>
  <c r="AG24" i="5"/>
  <c r="AG32" i="5" a="1"/>
  <c r="AG32" i="5"/>
  <c r="AG40" i="5" a="1"/>
  <c r="AG40" i="5"/>
  <c r="B13" i="9"/>
  <c r="M13" i="9"/>
  <c r="B41" i="9"/>
  <c r="B57" i="9"/>
  <c r="N57" i="9"/>
  <c r="B93" i="9"/>
  <c r="B137" i="9"/>
  <c r="B17" i="9"/>
  <c r="B61" i="9"/>
  <c r="L61" i="9"/>
  <c r="P61" i="9" a="1"/>
  <c r="P61" i="9"/>
  <c r="B97" i="9"/>
  <c r="B141" i="9"/>
  <c r="M141" i="9"/>
  <c r="B21" i="9"/>
  <c r="B49" i="9"/>
  <c r="L49" i="9"/>
  <c r="B65" i="9"/>
  <c r="B101" i="9"/>
  <c r="B129" i="9"/>
  <c r="B9" i="9"/>
  <c r="B25" i="9"/>
  <c r="B53" i="9"/>
  <c r="L53" i="9"/>
  <c r="C53" i="9" a="1"/>
  <c r="C53" i="9"/>
  <c r="B89" i="9"/>
  <c r="B105" i="9"/>
  <c r="N105" i="9"/>
  <c r="B133" i="9"/>
  <c r="AA487" i="9"/>
  <c r="B184" i="9"/>
  <c r="B180" i="9"/>
  <c r="B187" i="9"/>
  <c r="B183" i="9"/>
  <c r="B179" i="9"/>
  <c r="B185" i="9"/>
  <c r="B181" i="9"/>
  <c r="B224" i="9"/>
  <c r="M224" i="9"/>
  <c r="B220" i="9"/>
  <c r="M220" i="9"/>
  <c r="B227" i="9"/>
  <c r="M227" i="9"/>
  <c r="B223" i="9"/>
  <c r="L223" i="9"/>
  <c r="B219" i="9"/>
  <c r="N219" i="9"/>
  <c r="B226" i="9"/>
  <c r="L226" i="9"/>
  <c r="B222" i="9"/>
  <c r="N222" i="9"/>
  <c r="B218" i="9"/>
  <c r="L218" i="9"/>
  <c r="B225" i="9"/>
  <c r="N225" i="9"/>
  <c r="B221" i="9"/>
  <c r="N221" i="9"/>
  <c r="B264" i="9"/>
  <c r="N264" i="9"/>
  <c r="B260" i="9"/>
  <c r="M260" i="9"/>
  <c r="B267" i="9"/>
  <c r="N267" i="9"/>
  <c r="B263" i="9"/>
  <c r="M263" i="9"/>
  <c r="B259" i="9"/>
  <c r="L259" i="9"/>
  <c r="B266" i="9"/>
  <c r="L266" i="9"/>
  <c r="B262" i="9"/>
  <c r="L262" i="9"/>
  <c r="B258" i="9"/>
  <c r="M258" i="9"/>
  <c r="B265" i="9"/>
  <c r="N265" i="9"/>
  <c r="B261" i="9"/>
  <c r="N261" i="9"/>
  <c r="B304" i="9"/>
  <c r="L304" i="9"/>
  <c r="B300" i="9"/>
  <c r="L300" i="9"/>
  <c r="B307" i="9"/>
  <c r="M307" i="9"/>
  <c r="B303" i="9"/>
  <c r="M303" i="9"/>
  <c r="B299" i="9"/>
  <c r="M299" i="9"/>
  <c r="B306" i="9"/>
  <c r="N306" i="9"/>
  <c r="B302" i="9"/>
  <c r="N302" i="9"/>
  <c r="B298" i="9"/>
  <c r="L298" i="9"/>
  <c r="B305" i="9"/>
  <c r="N305" i="9"/>
  <c r="B301" i="9"/>
  <c r="M301" i="9"/>
  <c r="B182" i="9"/>
  <c r="N182" i="9"/>
  <c r="AA376" i="9"/>
  <c r="B196" i="9"/>
  <c r="L196" i="9"/>
  <c r="B192" i="9"/>
  <c r="L192" i="9"/>
  <c r="B188" i="9"/>
  <c r="M188" i="9"/>
  <c r="B195" i="9"/>
  <c r="L195" i="9"/>
  <c r="B191" i="9"/>
  <c r="L191" i="9"/>
  <c r="B197" i="9"/>
  <c r="L197" i="9"/>
  <c r="B193" i="9"/>
  <c r="M193" i="9"/>
  <c r="B189" i="9"/>
  <c r="M189" i="9"/>
  <c r="B236" i="9"/>
  <c r="B232" i="9"/>
  <c r="N232" i="9"/>
  <c r="B228" i="9"/>
  <c r="N228" i="9"/>
  <c r="B235" i="9"/>
  <c r="L235" i="9"/>
  <c r="B231" i="9"/>
  <c r="N231" i="9"/>
  <c r="B234" i="9"/>
  <c r="N234" i="9"/>
  <c r="B230" i="9"/>
  <c r="L230" i="9"/>
  <c r="B237" i="9"/>
  <c r="M237" i="9"/>
  <c r="B233" i="9"/>
  <c r="M233" i="9"/>
  <c r="B229" i="9"/>
  <c r="N229" i="9"/>
  <c r="B276" i="9"/>
  <c r="N276" i="9"/>
  <c r="B272" i="9"/>
  <c r="N272" i="9"/>
  <c r="B268" i="9"/>
  <c r="M268" i="9"/>
  <c r="B275" i="9"/>
  <c r="M275" i="9"/>
  <c r="B271" i="9"/>
  <c r="N271" i="9"/>
  <c r="B274" i="9"/>
  <c r="N274" i="9"/>
  <c r="B270" i="9"/>
  <c r="M270" i="9"/>
  <c r="B277" i="9"/>
  <c r="L277" i="9"/>
  <c r="B273" i="9"/>
  <c r="N273" i="9"/>
  <c r="B269" i="9"/>
  <c r="M269" i="9"/>
  <c r="B296" i="9"/>
  <c r="L296" i="9"/>
  <c r="B295" i="9"/>
  <c r="M295" i="9"/>
  <c r="B291" i="9"/>
  <c r="B297" i="9"/>
  <c r="N297" i="9"/>
  <c r="B293" i="9"/>
  <c r="N293" i="9"/>
  <c r="B186" i="9"/>
  <c r="AA571" i="9"/>
  <c r="B87" i="9"/>
  <c r="B83" i="9"/>
  <c r="N83" i="9"/>
  <c r="B79" i="9"/>
  <c r="M79" i="9"/>
  <c r="B86" i="9"/>
  <c r="M86" i="9"/>
  <c r="B82" i="9"/>
  <c r="L82" i="9"/>
  <c r="M82" i="9"/>
  <c r="B88" i="9"/>
  <c r="B84" i="9"/>
  <c r="N84" i="9"/>
  <c r="B80" i="9"/>
  <c r="B244" i="9"/>
  <c r="M244" i="9"/>
  <c r="B240" i="9"/>
  <c r="N240" i="9"/>
  <c r="B247" i="9"/>
  <c r="M247" i="9"/>
  <c r="B243" i="9"/>
  <c r="L243" i="9"/>
  <c r="B239" i="9"/>
  <c r="N239" i="9"/>
  <c r="B246" i="9"/>
  <c r="M246" i="9"/>
  <c r="B242" i="9"/>
  <c r="L242" i="9"/>
  <c r="B238" i="9"/>
  <c r="M238" i="9"/>
  <c r="B245" i="9"/>
  <c r="M245" i="9"/>
  <c r="B241" i="9"/>
  <c r="L241" i="9"/>
  <c r="B284" i="9"/>
  <c r="N284" i="9"/>
  <c r="B280" i="9"/>
  <c r="L280" i="9"/>
  <c r="B287" i="9"/>
  <c r="M287" i="9"/>
  <c r="B283" i="9"/>
  <c r="L283" i="9"/>
  <c r="B279" i="9"/>
  <c r="L279" i="9"/>
  <c r="B286" i="9"/>
  <c r="N286" i="9"/>
  <c r="B282" i="9"/>
  <c r="N282" i="9"/>
  <c r="B278" i="9"/>
  <c r="L278" i="9"/>
  <c r="B285" i="9"/>
  <c r="N285" i="9"/>
  <c r="B281" i="9"/>
  <c r="M281" i="9"/>
  <c r="B312" i="9"/>
  <c r="N312" i="9"/>
  <c r="B309" i="9"/>
  <c r="L309" i="9"/>
  <c r="B176" i="9"/>
  <c r="N176" i="9"/>
  <c r="B172" i="9"/>
  <c r="B168" i="9"/>
  <c r="B175" i="9"/>
  <c r="N175" i="9"/>
  <c r="B171" i="9"/>
  <c r="N171" i="9"/>
  <c r="B177" i="9"/>
  <c r="B173" i="9"/>
  <c r="N173" i="9"/>
  <c r="B169" i="9"/>
  <c r="N169" i="9"/>
  <c r="B85" i="9"/>
  <c r="B174" i="9"/>
  <c r="B190" i="9"/>
  <c r="L190" i="9"/>
  <c r="B332" i="9"/>
  <c r="AA332" i="9"/>
  <c r="AA545" i="9"/>
  <c r="X541" i="9"/>
  <c r="X538" i="9"/>
  <c r="AA624" i="9"/>
  <c r="X623" i="9"/>
  <c r="F623" i="9" a="1"/>
  <c r="F623" i="9"/>
  <c r="AA626" i="9"/>
  <c r="X622" i="9"/>
  <c r="F622" i="9" a="1"/>
  <c r="F622" i="9"/>
  <c r="B12" i="9"/>
  <c r="L12" i="9"/>
  <c r="B16" i="9"/>
  <c r="B20" i="9"/>
  <c r="L20" i="9"/>
  <c r="B24" i="9"/>
  <c r="M24" i="9"/>
  <c r="B28" i="9"/>
  <c r="M28" i="9"/>
  <c r="B44" i="9"/>
  <c r="L44" i="9"/>
  <c r="P44" i="9" a="1"/>
  <c r="P44" i="9"/>
  <c r="B52" i="9"/>
  <c r="B56" i="9"/>
  <c r="B60" i="9"/>
  <c r="B64" i="9"/>
  <c r="B68" i="9"/>
  <c r="M68" i="9"/>
  <c r="B92" i="9"/>
  <c r="B96" i="9"/>
  <c r="L96" i="9"/>
  <c r="B100" i="9"/>
  <c r="L100" i="9"/>
  <c r="B104" i="9"/>
  <c r="B108" i="9"/>
  <c r="B132" i="9"/>
  <c r="L132" i="9"/>
  <c r="B136" i="9"/>
  <c r="B140" i="9"/>
  <c r="M140" i="9"/>
  <c r="F140" i="9" a="1"/>
  <c r="F140" i="9"/>
  <c r="AA413" i="9"/>
  <c r="AA416" i="9"/>
  <c r="AA408" i="9"/>
  <c r="AA411" i="9"/>
  <c r="AA407" i="9"/>
  <c r="AC497" i="9" a="1"/>
  <c r="AC497" i="9"/>
  <c r="B10" i="9"/>
  <c r="M10" i="9"/>
  <c r="N10" i="9"/>
  <c r="B14" i="9"/>
  <c r="B18" i="9"/>
  <c r="L18" i="9"/>
  <c r="N18" i="9"/>
  <c r="B22" i="9"/>
  <c r="B26" i="9"/>
  <c r="N26" i="9"/>
  <c r="B42" i="9"/>
  <c r="B50" i="9"/>
  <c r="M50" i="9"/>
  <c r="L50" i="9"/>
  <c r="B54" i="9"/>
  <c r="B58" i="9"/>
  <c r="L58" i="9"/>
  <c r="M58" i="9"/>
  <c r="B62" i="9"/>
  <c r="B66" i="9"/>
  <c r="L66" i="9"/>
  <c r="B90" i="9"/>
  <c r="N90" i="9"/>
  <c r="B94" i="9"/>
  <c r="N94" i="9"/>
  <c r="B98" i="9"/>
  <c r="B102" i="9"/>
  <c r="L102" i="9"/>
  <c r="N102" i="9"/>
  <c r="B106" i="9"/>
  <c r="B130" i="9"/>
  <c r="B134" i="9"/>
  <c r="L134" i="9"/>
  <c r="B138" i="9"/>
  <c r="L138" i="9"/>
  <c r="N138" i="9"/>
  <c r="B146" i="9"/>
  <c r="X609" i="9"/>
  <c r="U609" i="9" a="1"/>
  <c r="U609" i="9"/>
  <c r="X614" i="9"/>
  <c r="F614" i="9" a="1"/>
  <c r="F614" i="9"/>
  <c r="B11" i="9"/>
  <c r="B19" i="9"/>
  <c r="N19" i="9"/>
  <c r="B23" i="9"/>
  <c r="B43" i="9"/>
  <c r="L43" i="9"/>
  <c r="B51" i="9"/>
  <c r="B59" i="9"/>
  <c r="M59" i="9"/>
  <c r="B63" i="9"/>
  <c r="B91" i="9"/>
  <c r="N91" i="9"/>
  <c r="B99" i="9"/>
  <c r="L99" i="9"/>
  <c r="B103" i="9"/>
  <c r="B131" i="9"/>
  <c r="L131" i="9"/>
  <c r="Y170" i="1"/>
  <c r="Y202" i="1"/>
  <c r="W134" i="1"/>
  <c r="W150" i="1"/>
  <c r="W166" i="1"/>
  <c r="W182" i="1"/>
  <c r="W198" i="1"/>
  <c r="W214" i="1"/>
  <c r="AA135" i="1"/>
  <c r="AA143" i="1"/>
  <c r="AA151" i="1"/>
  <c r="AA159" i="1"/>
  <c r="AA167" i="1"/>
  <c r="AA175" i="1"/>
  <c r="AA183" i="1"/>
  <c r="AA191" i="1"/>
  <c r="AA199" i="1"/>
  <c r="AA207" i="1"/>
  <c r="AA215" i="1"/>
  <c r="AA223" i="1"/>
  <c r="Y154" i="1"/>
  <c r="Y218" i="1"/>
  <c r="E223" i="1"/>
  <c r="U223" i="1"/>
  <c r="W135" i="1"/>
  <c r="W143" i="1"/>
  <c r="W151" i="1"/>
  <c r="W159" i="1"/>
  <c r="W167" i="1"/>
  <c r="W175" i="1"/>
  <c r="W183" i="1"/>
  <c r="W191" i="1"/>
  <c r="W199" i="1"/>
  <c r="W207" i="1"/>
  <c r="W215" i="1"/>
  <c r="W223" i="1"/>
  <c r="Y144" i="1"/>
  <c r="Y160" i="1"/>
  <c r="Y176" i="1"/>
  <c r="Y192" i="1"/>
  <c r="Y208" i="1"/>
  <c r="AA136" i="1"/>
  <c r="AA146" i="1"/>
  <c r="AA152" i="1"/>
  <c r="AA162" i="1"/>
  <c r="AA168" i="1"/>
  <c r="AA178" i="1"/>
  <c r="AA184" i="1"/>
  <c r="AA194" i="1"/>
  <c r="AA200" i="1"/>
  <c r="AA210" i="1"/>
  <c r="AA216" i="1"/>
  <c r="Y138" i="1"/>
  <c r="Y186" i="1"/>
  <c r="E187" i="1"/>
  <c r="U187" i="1"/>
  <c r="E195" i="1"/>
  <c r="U195" i="1"/>
  <c r="E215" i="1"/>
  <c r="U215" i="1"/>
  <c r="E135" i="1"/>
  <c r="U135" i="1"/>
  <c r="E143" i="1"/>
  <c r="U143" i="1"/>
  <c r="U151" i="1"/>
  <c r="U159" i="1"/>
  <c r="U167" i="1"/>
  <c r="E175" i="1"/>
  <c r="U175" i="1"/>
  <c r="E196" i="1"/>
  <c r="U196" i="1"/>
  <c r="E203" i="1"/>
  <c r="U203" i="1"/>
  <c r="E211" i="1"/>
  <c r="U211" i="1"/>
  <c r="E216" i="1"/>
  <c r="U216" i="1"/>
  <c r="W136" i="1"/>
  <c r="W144" i="1"/>
  <c r="W152" i="1"/>
  <c r="W160" i="1"/>
  <c r="W168" i="1"/>
  <c r="W176" i="1"/>
  <c r="W184" i="1"/>
  <c r="W192" i="1"/>
  <c r="W200" i="1"/>
  <c r="W208" i="1"/>
  <c r="W216" i="1"/>
  <c r="AA139" i="1"/>
  <c r="AA147" i="1"/>
  <c r="AA155" i="1"/>
  <c r="AA163" i="1"/>
  <c r="AA171" i="1"/>
  <c r="AA179" i="1"/>
  <c r="AA187" i="1"/>
  <c r="AA195" i="1"/>
  <c r="AA203" i="1"/>
  <c r="AA211" i="1"/>
  <c r="AA219" i="1"/>
  <c r="U133" i="1"/>
  <c r="U141" i="1"/>
  <c r="U189" i="1"/>
  <c r="U205" i="1"/>
  <c r="U157" i="1"/>
  <c r="AA153" i="1"/>
  <c r="W153" i="1"/>
  <c r="U199" i="1"/>
  <c r="W194" i="1"/>
  <c r="Y182" i="1"/>
  <c r="Y214" i="1"/>
  <c r="AA142" i="1"/>
  <c r="AA158" i="1"/>
  <c r="AA174" i="1"/>
  <c r="AA190" i="1"/>
  <c r="AA206" i="1"/>
  <c r="AA222" i="1"/>
  <c r="E145" i="1"/>
  <c r="U147" i="1"/>
  <c r="U190" i="1"/>
  <c r="U206" i="1"/>
  <c r="W158" i="1"/>
  <c r="W174" i="1"/>
  <c r="W190" i="1"/>
  <c r="W206" i="1"/>
  <c r="E134" i="1"/>
  <c r="E138" i="1"/>
  <c r="E142" i="1"/>
  <c r="E146" i="1"/>
  <c r="E150" i="1"/>
  <c r="E185" i="1"/>
  <c r="E201" i="1"/>
  <c r="E217" i="1"/>
  <c r="U191" i="1"/>
  <c r="U197" i="1"/>
  <c r="U207" i="1"/>
  <c r="U213" i="1"/>
  <c r="W138" i="1"/>
  <c r="W148" i="1"/>
  <c r="W154" i="1"/>
  <c r="W164" i="1"/>
  <c r="W170" i="1"/>
  <c r="W180" i="1"/>
  <c r="W186" i="1"/>
  <c r="W196" i="1"/>
  <c r="W202" i="1"/>
  <c r="W212" i="1"/>
  <c r="W218" i="1"/>
  <c r="Y142" i="1"/>
  <c r="Y153" i="1"/>
  <c r="Y174" i="1"/>
  <c r="Y190" i="1"/>
  <c r="Y206" i="1"/>
  <c r="Y222" i="1"/>
  <c r="AA134" i="1"/>
  <c r="AA150" i="1"/>
  <c r="AA166" i="1"/>
  <c r="AA182" i="1"/>
  <c r="AA198" i="1"/>
  <c r="AA214" i="1"/>
  <c r="AA133" i="1"/>
  <c r="W133" i="1"/>
  <c r="AA141" i="1"/>
  <c r="W141" i="1"/>
  <c r="AA149" i="1"/>
  <c r="W149" i="1"/>
  <c r="AA161" i="1"/>
  <c r="W161" i="1"/>
  <c r="AA169" i="1"/>
  <c r="W169" i="1"/>
  <c r="AA177" i="1"/>
  <c r="W177" i="1"/>
  <c r="AA185" i="1"/>
  <c r="W185" i="1"/>
  <c r="AA193" i="1"/>
  <c r="W193" i="1"/>
  <c r="AA201" i="1"/>
  <c r="W201" i="1"/>
  <c r="AA209" i="1"/>
  <c r="W209" i="1"/>
  <c r="AA221" i="1"/>
  <c r="W221" i="1"/>
  <c r="U139" i="1"/>
  <c r="U155" i="1"/>
  <c r="U171" i="1"/>
  <c r="U219" i="1"/>
  <c r="Y133" i="1"/>
  <c r="E177" i="1"/>
  <c r="E193" i="1"/>
  <c r="W146" i="1"/>
  <c r="W162" i="1"/>
  <c r="Y209" i="1"/>
  <c r="AA137" i="1"/>
  <c r="W137" i="1"/>
  <c r="AA145" i="1"/>
  <c r="W145" i="1"/>
  <c r="AA157" i="1"/>
  <c r="W157" i="1"/>
  <c r="AA165" i="1"/>
  <c r="W165" i="1"/>
  <c r="AA173" i="1"/>
  <c r="W173" i="1"/>
  <c r="AA181" i="1"/>
  <c r="W181" i="1"/>
  <c r="AA189" i="1"/>
  <c r="W189" i="1"/>
  <c r="AA197" i="1"/>
  <c r="W197" i="1"/>
  <c r="AA205" i="1"/>
  <c r="W205" i="1"/>
  <c r="AA213" i="1"/>
  <c r="W213" i="1"/>
  <c r="AA217" i="1"/>
  <c r="W217" i="1"/>
  <c r="Y149" i="1"/>
  <c r="Y213" i="1"/>
  <c r="E209" i="1"/>
  <c r="U178" i="1"/>
  <c r="U194" i="1"/>
  <c r="U210" i="1"/>
  <c r="W178" i="1"/>
  <c r="W210" i="1"/>
  <c r="Y198" i="1"/>
  <c r="E137" i="1"/>
  <c r="E149" i="1"/>
  <c r="E221" i="1"/>
  <c r="U174" i="1"/>
  <c r="U222" i="1"/>
  <c r="W222" i="1"/>
  <c r="Y141" i="1"/>
  <c r="Y157" i="1"/>
  <c r="Y173" i="1"/>
  <c r="Y178" i="1"/>
  <c r="Y189" i="1"/>
  <c r="Y194" i="1"/>
  <c r="Y205" i="1"/>
  <c r="Y210" i="1"/>
  <c r="Y221" i="1"/>
  <c r="AA186" i="1"/>
  <c r="AA202" i="1"/>
  <c r="AA218" i="1"/>
  <c r="L194" i="9"/>
  <c r="N194" i="9"/>
  <c r="M194" i="9"/>
  <c r="M15" i="9"/>
  <c r="N55" i="9"/>
  <c r="L55" i="9"/>
  <c r="M55" i="9"/>
  <c r="X14" i="5"/>
  <c r="B12" i="5"/>
  <c r="I12" i="5"/>
  <c r="J12" i="5"/>
  <c r="B16" i="5"/>
  <c r="I16" i="5"/>
  <c r="J16" i="5"/>
  <c r="I20" i="5"/>
  <c r="J20" i="5"/>
  <c r="Q12" i="5" a="1"/>
  <c r="Q12" i="5"/>
  <c r="Y12" i="5"/>
  <c r="X24" i="5"/>
  <c r="AA12" i="5"/>
  <c r="AA20" i="5"/>
  <c r="AC16" i="5"/>
  <c r="AG12" i="5" a="1"/>
  <c r="AG12" i="5"/>
  <c r="AG20" i="5" a="1"/>
  <c r="AG20" i="5"/>
  <c r="AG18" i="5" a="1"/>
  <c r="AG18" i="5"/>
  <c r="AC18" i="5"/>
  <c r="AA18" i="5"/>
  <c r="Q18" i="5" a="1"/>
  <c r="Q18" i="5"/>
  <c r="Y18" i="5"/>
  <c r="AG22" i="5" a="1"/>
  <c r="AG22" i="5"/>
  <c r="AC22" i="5"/>
  <c r="AA22" i="5"/>
  <c r="Q22" i="5" a="1"/>
  <c r="Q22" i="5"/>
  <c r="Y22" i="5"/>
  <c r="AG26" i="5" a="1"/>
  <c r="AG26" i="5"/>
  <c r="AC26" i="5"/>
  <c r="AA26" i="5"/>
  <c r="Q26" i="5" a="1"/>
  <c r="Q26" i="5"/>
  <c r="Y26" i="5"/>
  <c r="B26" i="5"/>
  <c r="AG30" i="5" a="1"/>
  <c r="AG30" i="5"/>
  <c r="AC30" i="5"/>
  <c r="AA30" i="5"/>
  <c r="Q30" i="5" a="1"/>
  <c r="Q30" i="5"/>
  <c r="Y30" i="5"/>
  <c r="AG34" i="5" a="1"/>
  <c r="AG34" i="5"/>
  <c r="AC34" i="5"/>
  <c r="AA34" i="5"/>
  <c r="Q34" i="5" a="1"/>
  <c r="Q34" i="5"/>
  <c r="Y34" i="5"/>
  <c r="B34" i="5"/>
  <c r="AG38" i="5" a="1"/>
  <c r="AG38" i="5"/>
  <c r="AC38" i="5"/>
  <c r="AA38" i="5"/>
  <c r="Q38" i="5" a="1"/>
  <c r="Q38" i="5"/>
  <c r="Y38" i="5"/>
  <c r="I18" i="5"/>
  <c r="J18" i="5"/>
  <c r="I26" i="5"/>
  <c r="J26" i="5"/>
  <c r="I34" i="5"/>
  <c r="J34" i="5"/>
  <c r="B22" i="5"/>
  <c r="X39" i="5"/>
  <c r="AU17" i="5"/>
  <c r="AU25" i="5"/>
  <c r="AU33" i="5"/>
  <c r="B13" i="5"/>
  <c r="AG13" i="5" a="1"/>
  <c r="AG13" i="5"/>
  <c r="AC13" i="5"/>
  <c r="AA13" i="5"/>
  <c r="Q13" i="5" a="1"/>
  <c r="Q13" i="5"/>
  <c r="Y13" i="5"/>
  <c r="B17" i="5"/>
  <c r="AG17" i="5" a="1"/>
  <c r="AG17" i="5"/>
  <c r="AC17" i="5"/>
  <c r="AA17" i="5"/>
  <c r="Q17" i="5" a="1"/>
  <c r="Q17" i="5"/>
  <c r="Y17" i="5"/>
  <c r="B21" i="5"/>
  <c r="AG21" i="5" a="1"/>
  <c r="AG21" i="5"/>
  <c r="AC21" i="5"/>
  <c r="AA21" i="5"/>
  <c r="Q21" i="5" a="1"/>
  <c r="Q21" i="5"/>
  <c r="Y21" i="5"/>
  <c r="B25" i="5"/>
  <c r="AG25" i="5" a="1"/>
  <c r="AG25" i="5"/>
  <c r="AC25" i="5"/>
  <c r="AA25" i="5"/>
  <c r="Q25" i="5" a="1"/>
  <c r="Q25" i="5"/>
  <c r="Y25" i="5"/>
  <c r="B29" i="5"/>
  <c r="AG29" i="5" a="1"/>
  <c r="AG29" i="5"/>
  <c r="AC29" i="5"/>
  <c r="AA29" i="5"/>
  <c r="Q29" i="5" a="1"/>
  <c r="Q29" i="5"/>
  <c r="Y29" i="5"/>
  <c r="B33" i="5"/>
  <c r="AG33" i="5" a="1"/>
  <c r="AG33" i="5"/>
  <c r="AC33" i="5"/>
  <c r="AA33" i="5"/>
  <c r="Q33" i="5" a="1"/>
  <c r="Q33" i="5"/>
  <c r="Y33" i="5"/>
  <c r="B37" i="5"/>
  <c r="AG37" i="5" a="1"/>
  <c r="AG37" i="5"/>
  <c r="AC37" i="5"/>
  <c r="AA37" i="5"/>
  <c r="Q37" i="5" a="1"/>
  <c r="Q37" i="5"/>
  <c r="Y37" i="5"/>
  <c r="I17" i="5"/>
  <c r="J17" i="5"/>
  <c r="I25" i="5"/>
  <c r="J25" i="5"/>
  <c r="I33" i="5"/>
  <c r="J33" i="5"/>
  <c r="X11" i="5"/>
  <c r="X19" i="5"/>
  <c r="X27" i="5"/>
  <c r="AU13" i="5"/>
  <c r="AU21" i="5"/>
  <c r="AU29" i="5"/>
  <c r="AU37" i="5"/>
  <c r="Q20" i="5" a="1"/>
  <c r="Q20" i="5"/>
  <c r="Y20" i="5"/>
  <c r="AG14" i="5" a="1"/>
  <c r="AG14" i="5"/>
  <c r="AC14" i="5"/>
  <c r="AA14" i="5"/>
  <c r="Q14" i="5" a="1"/>
  <c r="Q14" i="5"/>
  <c r="Y14" i="5"/>
  <c r="Q16" i="5" a="1"/>
  <c r="Q16" i="5"/>
  <c r="Y16" i="5"/>
  <c r="AA16" i="5"/>
  <c r="AC12" i="5"/>
  <c r="AC20" i="5"/>
  <c r="AG16" i="5" a="1"/>
  <c r="AG16" i="5"/>
  <c r="AU14" i="5"/>
  <c r="AU22" i="5"/>
  <c r="AU30" i="5"/>
  <c r="AU38" i="5"/>
  <c r="I24" i="5"/>
  <c r="J24" i="5"/>
  <c r="I28" i="5"/>
  <c r="J28" i="5"/>
  <c r="I32" i="5"/>
  <c r="J32" i="5"/>
  <c r="I36" i="5"/>
  <c r="J36" i="5"/>
  <c r="I40" i="5"/>
  <c r="J40" i="5"/>
  <c r="L52" i="10"/>
  <c r="L72" i="10"/>
  <c r="L92" i="10"/>
  <c r="B51" i="10"/>
  <c r="B71" i="10"/>
  <c r="B91" i="10"/>
  <c r="L54" i="10"/>
  <c r="L74" i="10"/>
  <c r="L94" i="10"/>
  <c r="L51" i="10"/>
  <c r="L71" i="10"/>
  <c r="L91" i="10"/>
  <c r="J10" i="12"/>
  <c r="K10" i="12"/>
  <c r="J14" i="12"/>
  <c r="K14" i="12"/>
  <c r="J18" i="12"/>
  <c r="K18" i="12"/>
  <c r="J22" i="12"/>
  <c r="K22" i="12"/>
  <c r="T10" i="12"/>
  <c r="T14" i="12"/>
  <c r="T18" i="12"/>
  <c r="T22" i="12"/>
  <c r="V12" i="12"/>
  <c r="V16" i="12"/>
  <c r="V20" i="12"/>
  <c r="V24" i="12"/>
  <c r="G12" i="12" a="1"/>
  <c r="G12" i="12"/>
  <c r="S12" i="12"/>
  <c r="G16" i="12" a="1"/>
  <c r="G16" i="12"/>
  <c r="S16" i="12"/>
  <c r="G20" i="12" a="1"/>
  <c r="G20" i="12"/>
  <c r="S20" i="12"/>
  <c r="G24" i="12" a="1"/>
  <c r="G24" i="12"/>
  <c r="S24" i="12"/>
  <c r="J11" i="12"/>
  <c r="K11" i="12"/>
  <c r="J15" i="12"/>
  <c r="K15" i="12"/>
  <c r="J19" i="12"/>
  <c r="K19" i="12"/>
  <c r="J23" i="12"/>
  <c r="K23" i="12"/>
  <c r="T11" i="12"/>
  <c r="T15" i="12"/>
  <c r="T19" i="12"/>
  <c r="T23" i="12"/>
  <c r="V13" i="12"/>
  <c r="V17" i="12"/>
  <c r="V21" i="12"/>
  <c r="X10" i="12" a="1"/>
  <c r="X10" i="12"/>
  <c r="X14" i="12" a="1"/>
  <c r="X14" i="12"/>
  <c r="X18" i="12" a="1"/>
  <c r="X18" i="12"/>
  <c r="X22" i="12" a="1"/>
  <c r="X22" i="12"/>
  <c r="J12" i="12"/>
  <c r="K12" i="12"/>
  <c r="J16" i="12"/>
  <c r="K16" i="12"/>
  <c r="J20" i="12"/>
  <c r="K20" i="12"/>
  <c r="J24" i="12"/>
  <c r="K24" i="12"/>
  <c r="T12" i="12"/>
  <c r="T16" i="12"/>
  <c r="T20" i="12"/>
  <c r="T24" i="12"/>
  <c r="V10" i="12"/>
  <c r="V14" i="12"/>
  <c r="V18" i="12"/>
  <c r="V22" i="12"/>
  <c r="J13" i="12"/>
  <c r="K13" i="12"/>
  <c r="J17" i="12"/>
  <c r="K17" i="12"/>
  <c r="J21" i="12"/>
  <c r="K21" i="12"/>
  <c r="G97" i="1"/>
  <c r="G105" i="1"/>
  <c r="G113" i="1"/>
  <c r="G117" i="1"/>
  <c r="G94" i="1"/>
  <c r="G98" i="1"/>
  <c r="G102" i="1"/>
  <c r="G106" i="1"/>
  <c r="G110" i="1"/>
  <c r="G114" i="1"/>
  <c r="G118" i="1"/>
  <c r="G93" i="1"/>
  <c r="G101" i="1"/>
  <c r="G109" i="1"/>
  <c r="G95" i="1"/>
  <c r="G99" i="1"/>
  <c r="G103" i="1"/>
  <c r="G107" i="1"/>
  <c r="G111" i="1"/>
  <c r="G115" i="1"/>
  <c r="G119" i="1"/>
  <c r="G96" i="1"/>
  <c r="G100" i="1"/>
  <c r="G104" i="1"/>
  <c r="G108" i="1"/>
  <c r="G112" i="1"/>
  <c r="G116" i="1"/>
  <c r="G120" i="1"/>
  <c r="B704" i="16"/>
  <c r="AA414" i="9"/>
  <c r="AA412" i="9"/>
  <c r="B290" i="9"/>
  <c r="L290" i="9"/>
  <c r="B288" i="9"/>
  <c r="N288" i="9"/>
  <c r="B289" i="9"/>
  <c r="L289" i="9"/>
  <c r="B294" i="9"/>
  <c r="N294" i="9"/>
  <c r="B208" i="9"/>
  <c r="N208" i="9"/>
  <c r="C14" i="20"/>
  <c r="D14" i="20"/>
  <c r="D13" i="20"/>
  <c r="C87" i="20"/>
  <c r="D87" i="20"/>
  <c r="D86" i="20"/>
  <c r="C137" i="20"/>
  <c r="D136" i="20"/>
  <c r="C168" i="20"/>
  <c r="D167" i="20"/>
  <c r="C63" i="20"/>
  <c r="D62" i="20"/>
  <c r="C109" i="20"/>
  <c r="D108" i="20"/>
  <c r="C28" i="20"/>
  <c r="D27" i="20"/>
  <c r="N259" i="9"/>
  <c r="M147" i="9"/>
  <c r="X369" i="9"/>
  <c r="I369" i="9" a="1"/>
  <c r="I369" i="9"/>
  <c r="B40" i="9"/>
  <c r="B39" i="9"/>
  <c r="N39" i="9"/>
  <c r="B46" i="9"/>
  <c r="L46" i="9"/>
  <c r="B48" i="9"/>
  <c r="B45" i="9"/>
  <c r="M27" i="9"/>
  <c r="E27" i="9" a="1"/>
  <c r="E27" i="9"/>
  <c r="N27" i="9"/>
  <c r="L264" i="9"/>
  <c r="L295" i="9"/>
  <c r="L232" i="9"/>
  <c r="N277" i="9"/>
  <c r="N241" i="9"/>
  <c r="M67" i="9"/>
  <c r="M49" i="9"/>
  <c r="I49" i="9" a="1"/>
  <c r="L67" i="9"/>
  <c r="L57" i="9"/>
  <c r="N307" i="9"/>
  <c r="N298" i="9"/>
  <c r="N260" i="9"/>
  <c r="X612" i="9"/>
  <c r="H612" i="9" a="1"/>
  <c r="H612" i="9"/>
  <c r="AA410" i="9"/>
  <c r="AA415" i="9"/>
  <c r="B314" i="9"/>
  <c r="M314" i="9"/>
  <c r="X492" i="9"/>
  <c r="I492" i="9" a="1"/>
  <c r="I492" i="9"/>
  <c r="M261" i="9"/>
  <c r="L214" i="9"/>
  <c r="AA495" i="9"/>
  <c r="AA613" i="9"/>
  <c r="X452" i="9"/>
  <c r="U452" i="9" a="1"/>
  <c r="U452" i="9"/>
  <c r="AA578" i="9"/>
  <c r="X454" i="9"/>
  <c r="L31" i="10"/>
  <c r="M297" i="9"/>
  <c r="B327" i="9"/>
  <c r="AA327" i="9"/>
  <c r="B203" i="9"/>
  <c r="M203" i="9"/>
  <c r="B213" i="9"/>
  <c r="L213" i="9"/>
  <c r="B248" i="9"/>
  <c r="M248" i="9"/>
  <c r="N263" i="9"/>
  <c r="L202" i="9"/>
  <c r="B210" i="9"/>
  <c r="M126" i="5"/>
  <c r="L34" i="10"/>
  <c r="B31" i="10"/>
  <c r="X536" i="9"/>
  <c r="H536" i="9" a="1"/>
  <c r="H536" i="9"/>
  <c r="X464" i="9"/>
  <c r="B250" i="9"/>
  <c r="L250" i="9"/>
  <c r="M202" i="9"/>
  <c r="B119" i="9"/>
  <c r="AA527" i="9"/>
  <c r="AA532" i="9"/>
  <c r="AA579" i="9"/>
  <c r="B120" i="9"/>
  <c r="N120" i="9"/>
  <c r="X462" i="9"/>
  <c r="H462" i="9" a="1"/>
  <c r="H462" i="9"/>
  <c r="AA460" i="9"/>
  <c r="B199" i="9"/>
  <c r="B204" i="9"/>
  <c r="L204" i="9"/>
  <c r="B209" i="9"/>
  <c r="B215" i="9"/>
  <c r="M215" i="9"/>
  <c r="B198" i="9"/>
  <c r="B257" i="9"/>
  <c r="N257" i="9"/>
  <c r="B255" i="9"/>
  <c r="L255" i="9"/>
  <c r="B125" i="9"/>
  <c r="M129" i="5"/>
  <c r="N49" i="9"/>
  <c r="N224" i="9"/>
  <c r="AC529" i="9" a="1"/>
  <c r="AC529" i="9"/>
  <c r="B126" i="9"/>
  <c r="L126" i="9"/>
  <c r="P126" i="9" a="1"/>
  <c r="P126" i="9"/>
  <c r="AA580" i="9"/>
  <c r="AA585" i="9"/>
  <c r="B128" i="9"/>
  <c r="AC457" i="9" a="1"/>
  <c r="AC457" i="9"/>
  <c r="B201" i="9"/>
  <c r="L201" i="9"/>
  <c r="B207" i="9"/>
  <c r="M207" i="9"/>
  <c r="B217" i="9"/>
  <c r="M217" i="9"/>
  <c r="B212" i="9"/>
  <c r="B249" i="9"/>
  <c r="M249" i="9"/>
  <c r="B254" i="9"/>
  <c r="B252" i="9"/>
  <c r="M252" i="9"/>
  <c r="B121" i="9"/>
  <c r="M121" i="9"/>
  <c r="C126" i="5"/>
  <c r="M130" i="5"/>
  <c r="M214" i="9"/>
  <c r="M133" i="9"/>
  <c r="M274" i="9"/>
  <c r="B123" i="9"/>
  <c r="B122" i="9"/>
  <c r="X503" i="9"/>
  <c r="B124" i="9"/>
  <c r="B206" i="9"/>
  <c r="N206" i="9"/>
  <c r="B205" i="9"/>
  <c r="N205" i="9"/>
  <c r="B200" i="9"/>
  <c r="B211" i="9"/>
  <c r="B216" i="9"/>
  <c r="N216" i="9"/>
  <c r="B253" i="9"/>
  <c r="B251" i="9"/>
  <c r="M128" i="5"/>
  <c r="N279" i="9"/>
  <c r="L285" i="9"/>
  <c r="K74" i="12"/>
  <c r="K70" i="12"/>
  <c r="K73" i="12"/>
  <c r="K71" i="12"/>
  <c r="K72" i="12"/>
  <c r="B70" i="12"/>
  <c r="K62" i="12"/>
  <c r="B60" i="12"/>
  <c r="K61" i="12"/>
  <c r="K63" i="12"/>
  <c r="K64" i="12"/>
  <c r="K60" i="12"/>
  <c r="M150" i="5"/>
  <c r="M146" i="5"/>
  <c r="M149" i="5"/>
  <c r="M148" i="5"/>
  <c r="C146" i="5"/>
  <c r="M147" i="5"/>
  <c r="K94" i="12"/>
  <c r="K90" i="12"/>
  <c r="K93" i="12"/>
  <c r="K91" i="12"/>
  <c r="B90" i="12"/>
  <c r="K92" i="12"/>
  <c r="K86" i="12"/>
  <c r="K89" i="12"/>
  <c r="K85" i="12"/>
  <c r="K87" i="12"/>
  <c r="B85" i="12"/>
  <c r="K88" i="12"/>
  <c r="K82" i="12"/>
  <c r="B80" i="12"/>
  <c r="K81" i="12"/>
  <c r="K83" i="12"/>
  <c r="K84" i="12"/>
  <c r="K80" i="12"/>
  <c r="M138" i="5"/>
  <c r="C136" i="5"/>
  <c r="M137" i="5"/>
  <c r="M140" i="5"/>
  <c r="M136" i="5"/>
  <c r="M139" i="5"/>
  <c r="M58" i="5"/>
  <c r="C56" i="5"/>
  <c r="M57" i="5"/>
  <c r="M60" i="5"/>
  <c r="M56" i="5"/>
  <c r="M59" i="5"/>
  <c r="M162" i="5"/>
  <c r="M165" i="5"/>
  <c r="M161" i="5"/>
  <c r="M164" i="5"/>
  <c r="C161" i="5"/>
  <c r="M163" i="5"/>
  <c r="M142" i="5"/>
  <c r="M145" i="5"/>
  <c r="M141" i="5"/>
  <c r="M144" i="5"/>
  <c r="M143" i="5"/>
  <c r="C141" i="5"/>
  <c r="M54" i="5"/>
  <c r="M53" i="5"/>
  <c r="C51" i="5"/>
  <c r="M52" i="5"/>
  <c r="M55" i="5"/>
  <c r="M51" i="5"/>
  <c r="L147" i="9"/>
  <c r="N87" i="9"/>
  <c r="L258" i="9"/>
  <c r="B139" i="9"/>
  <c r="B144" i="9"/>
  <c r="N144" i="9"/>
  <c r="B334" i="9"/>
  <c r="AA334" i="9"/>
  <c r="B328" i="9"/>
  <c r="AA328" i="9"/>
  <c r="B333" i="9"/>
  <c r="AA333" i="9"/>
  <c r="B310" i="9"/>
  <c r="B308" i="9"/>
  <c r="L308" i="9"/>
  <c r="AA567" i="9"/>
  <c r="X572" i="9"/>
  <c r="M154" i="5"/>
  <c r="M153" i="5"/>
  <c r="C151" i="5"/>
  <c r="M152" i="5"/>
  <c r="M155" i="5"/>
  <c r="M151" i="5"/>
  <c r="M190" i="5"/>
  <c r="M186" i="5"/>
  <c r="M189" i="5"/>
  <c r="M188" i="5"/>
  <c r="C186" i="5"/>
  <c r="M187" i="5"/>
  <c r="M134" i="5"/>
  <c r="M133" i="5"/>
  <c r="C131" i="5"/>
  <c r="M132" i="5"/>
  <c r="M135" i="5"/>
  <c r="M131" i="5"/>
  <c r="L75" i="10"/>
  <c r="L73" i="10"/>
  <c r="K66" i="12"/>
  <c r="K69" i="12"/>
  <c r="K65" i="12"/>
  <c r="K67" i="12"/>
  <c r="B65" i="12"/>
  <c r="K68" i="12"/>
  <c r="M118" i="5"/>
  <c r="C116" i="5"/>
  <c r="M117" i="5"/>
  <c r="M120" i="5"/>
  <c r="M116" i="5"/>
  <c r="M119" i="5"/>
  <c r="M122" i="5"/>
  <c r="M125" i="5"/>
  <c r="M121" i="5"/>
  <c r="M124" i="5"/>
  <c r="M123" i="5"/>
  <c r="C121" i="5"/>
  <c r="M102" i="5"/>
  <c r="M105" i="5"/>
  <c r="M101" i="5"/>
  <c r="M104" i="5"/>
  <c r="C101" i="5"/>
  <c r="M103" i="5"/>
  <c r="M82" i="5"/>
  <c r="M85" i="5"/>
  <c r="M81" i="5"/>
  <c r="M84" i="5"/>
  <c r="C81" i="5"/>
  <c r="M83" i="5"/>
  <c r="L84" i="10"/>
  <c r="L83" i="10"/>
  <c r="L85" i="10"/>
  <c r="L81" i="10"/>
  <c r="B81" i="10"/>
  <c r="L82" i="10"/>
  <c r="K54" i="12"/>
  <c r="K50" i="12"/>
  <c r="K53" i="12"/>
  <c r="K51" i="12"/>
  <c r="K52" i="12"/>
  <c r="B50" i="12"/>
  <c r="K46" i="12"/>
  <c r="K49" i="12"/>
  <c r="K45" i="12"/>
  <c r="K47" i="12"/>
  <c r="B45" i="12"/>
  <c r="K48" i="12"/>
  <c r="K42" i="12"/>
  <c r="B40" i="12"/>
  <c r="K41" i="12"/>
  <c r="K43" i="12"/>
  <c r="K44" i="12"/>
  <c r="K40" i="12"/>
  <c r="M62" i="5"/>
  <c r="M65" i="5"/>
  <c r="M61" i="5"/>
  <c r="M64" i="5"/>
  <c r="M63" i="5"/>
  <c r="C61" i="5"/>
  <c r="M178" i="5"/>
  <c r="C176" i="5"/>
  <c r="M177" i="5"/>
  <c r="M180" i="5"/>
  <c r="M176" i="5"/>
  <c r="M179" i="5"/>
  <c r="M98" i="5"/>
  <c r="C96" i="5"/>
  <c r="M97" i="5"/>
  <c r="M100" i="5"/>
  <c r="M96" i="5"/>
  <c r="M99" i="5"/>
  <c r="M234" i="9"/>
  <c r="N192" i="9"/>
  <c r="B142" i="9"/>
  <c r="N142" i="9"/>
  <c r="B331" i="9"/>
  <c r="AA331" i="9"/>
  <c r="AA336" i="9"/>
  <c r="B313" i="9"/>
  <c r="B311" i="9"/>
  <c r="M311" i="9"/>
  <c r="B316" i="9"/>
  <c r="X575" i="9"/>
  <c r="AC569" i="9" a="1"/>
  <c r="AC569" i="9"/>
  <c r="M110" i="5"/>
  <c r="M106" i="5"/>
  <c r="M109" i="5"/>
  <c r="M108" i="5"/>
  <c r="C106" i="5"/>
  <c r="M107" i="5"/>
  <c r="M90" i="5"/>
  <c r="M86" i="5"/>
  <c r="M89" i="5"/>
  <c r="M88" i="5"/>
  <c r="C86" i="5"/>
  <c r="M87" i="5"/>
  <c r="L44" i="10"/>
  <c r="L43" i="10"/>
  <c r="B41" i="10"/>
  <c r="L45" i="10"/>
  <c r="L41" i="10"/>
  <c r="L42" i="10"/>
  <c r="L95" i="10"/>
  <c r="L93" i="10"/>
  <c r="M114" i="5"/>
  <c r="M113" i="5"/>
  <c r="C111" i="5"/>
  <c r="M112" i="5"/>
  <c r="M115" i="5"/>
  <c r="M111" i="5"/>
  <c r="K34" i="12"/>
  <c r="K30" i="12"/>
  <c r="K33" i="12"/>
  <c r="K31" i="12"/>
  <c r="B30" i="12"/>
  <c r="K32" i="12"/>
  <c r="K102" i="12"/>
  <c r="B100" i="12"/>
  <c r="K101" i="12"/>
  <c r="K103" i="12"/>
  <c r="K100" i="12"/>
  <c r="K104" i="12"/>
  <c r="M74" i="5"/>
  <c r="M73" i="5"/>
  <c r="C71" i="5"/>
  <c r="M72" i="5"/>
  <c r="M75" i="5"/>
  <c r="M71" i="5"/>
  <c r="M158" i="5"/>
  <c r="C156" i="5"/>
  <c r="M157" i="5"/>
  <c r="M160" i="5"/>
  <c r="M156" i="5"/>
  <c r="M159" i="5"/>
  <c r="M78" i="5"/>
  <c r="C76" i="5"/>
  <c r="M77" i="5"/>
  <c r="M80" i="5"/>
  <c r="M76" i="5"/>
  <c r="M79" i="5"/>
  <c r="M182" i="5"/>
  <c r="M185" i="5"/>
  <c r="M181" i="5"/>
  <c r="M184" i="5"/>
  <c r="C181" i="5"/>
  <c r="M183" i="5"/>
  <c r="M94" i="5"/>
  <c r="M93" i="5"/>
  <c r="C91" i="5"/>
  <c r="M92" i="5"/>
  <c r="M91" i="5"/>
  <c r="M95" i="5"/>
  <c r="N82" i="9"/>
  <c r="N283" i="9"/>
  <c r="M306" i="9"/>
  <c r="M226" i="9"/>
  <c r="L229" i="9"/>
  <c r="L220" i="9"/>
  <c r="AA576" i="9"/>
  <c r="B143" i="9"/>
  <c r="M143" i="9"/>
  <c r="B148" i="9"/>
  <c r="B330" i="9"/>
  <c r="AA330" i="9"/>
  <c r="B335" i="9"/>
  <c r="AA335" i="9"/>
  <c r="B317" i="9"/>
  <c r="N317" i="9"/>
  <c r="B145" i="9"/>
  <c r="M145" i="9"/>
  <c r="M194" i="5"/>
  <c r="M193" i="5"/>
  <c r="C191" i="5"/>
  <c r="M192" i="5"/>
  <c r="M195" i="5"/>
  <c r="M191" i="5"/>
  <c r="M174" i="5"/>
  <c r="M173" i="5"/>
  <c r="C171" i="5"/>
  <c r="M172" i="5"/>
  <c r="M171" i="5"/>
  <c r="M175" i="5"/>
  <c r="M50" i="5"/>
  <c r="M46" i="5"/>
  <c r="M49" i="5"/>
  <c r="M48" i="5"/>
  <c r="C46" i="5"/>
  <c r="M47" i="5"/>
  <c r="L35" i="10"/>
  <c r="L33" i="10"/>
  <c r="N86" i="9"/>
  <c r="N303" i="9"/>
  <c r="N275" i="9"/>
  <c r="N223" i="9"/>
  <c r="L225" i="9"/>
  <c r="M218" i="9"/>
  <c r="N301" i="9"/>
  <c r="L237" i="9"/>
  <c r="M312" i="9"/>
  <c r="N190" i="9"/>
  <c r="N196" i="9"/>
  <c r="N96" i="9"/>
  <c r="M43" i="9"/>
  <c r="L98" i="9"/>
  <c r="C98" i="9" a="1"/>
  <c r="C98" i="9"/>
  <c r="N131" i="9"/>
  <c r="L91" i="9"/>
  <c r="L231" i="9"/>
  <c r="N296" i="9"/>
  <c r="M61" i="9"/>
  <c r="E61" i="9" a="1"/>
  <c r="E61" i="9"/>
  <c r="N13" i="9"/>
  <c r="L83" i="9"/>
  <c r="M19" i="9"/>
  <c r="L247" i="9"/>
  <c r="M230" i="9"/>
  <c r="L276" i="9"/>
  <c r="N134" i="9"/>
  <c r="M53" i="9"/>
  <c r="N68" i="9"/>
  <c r="L227" i="9"/>
  <c r="L265" i="9"/>
  <c r="L302" i="9"/>
  <c r="N193" i="9"/>
  <c r="L228" i="9"/>
  <c r="N188" i="9"/>
  <c r="M102" i="9"/>
  <c r="M271" i="9"/>
  <c r="N278" i="9"/>
  <c r="N256" i="9"/>
  <c r="N50" i="9"/>
  <c r="N141" i="9"/>
  <c r="M25" i="9"/>
  <c r="N140" i="9"/>
  <c r="M283" i="9"/>
  <c r="L275" i="9"/>
  <c r="L263" i="9"/>
  <c r="N179" i="9"/>
  <c r="M309" i="9"/>
  <c r="M241" i="9"/>
  <c r="L306" i="9"/>
  <c r="M278" i="9"/>
  <c r="N258" i="9"/>
  <c r="N246" i="9"/>
  <c r="L301" i="9"/>
  <c r="M277" i="9"/>
  <c r="N197" i="9"/>
  <c r="L312" i="9"/>
  <c r="N300" i="9"/>
  <c r="M240" i="9"/>
  <c r="N184" i="9"/>
  <c r="L146" i="9"/>
  <c r="L141" i="9"/>
  <c r="M101" i="9"/>
  <c r="L140" i="9"/>
  <c r="M51" i="9"/>
  <c r="L19" i="9"/>
  <c r="L234" i="9"/>
  <c r="N226" i="9"/>
  <c r="M229" i="9"/>
  <c r="L221" i="9"/>
  <c r="M292" i="9"/>
  <c r="L240" i="9"/>
  <c r="M232" i="9"/>
  <c r="N220" i="9"/>
  <c r="M192" i="9"/>
  <c r="N309" i="9"/>
  <c r="L246" i="9"/>
  <c r="M221" i="9"/>
  <c r="M300" i="9"/>
  <c r="N292" i="9"/>
  <c r="M138" i="9"/>
  <c r="N14" i="9"/>
  <c r="N56" i="9"/>
  <c r="N58" i="9"/>
  <c r="M106" i="9"/>
  <c r="M90" i="9"/>
  <c r="L10" i="9"/>
  <c r="N61" i="9"/>
  <c r="N53" i="9"/>
  <c r="L28" i="9"/>
  <c r="N12" i="9"/>
  <c r="M83" i="9"/>
  <c r="L271" i="9"/>
  <c r="N247" i="9"/>
  <c r="N227" i="9"/>
  <c r="L273" i="9"/>
  <c r="M265" i="9"/>
  <c r="M242" i="9"/>
  <c r="N230" i="9"/>
  <c r="L222" i="9"/>
  <c r="N186" i="9"/>
  <c r="M285" i="9"/>
  <c r="N185" i="9"/>
  <c r="L284" i="9"/>
  <c r="M276" i="9"/>
  <c r="M264" i="9"/>
  <c r="M256" i="9"/>
  <c r="M228" i="9"/>
  <c r="N180" i="9"/>
  <c r="M134" i="9"/>
  <c r="L90" i="9"/>
  <c r="L13" i="9"/>
  <c r="L104" i="9"/>
  <c r="D104" i="9" a="1"/>
  <c r="D104" i="9"/>
  <c r="L68" i="9"/>
  <c r="N28" i="9"/>
  <c r="L307" i="9"/>
  <c r="M279" i="9"/>
  <c r="M259" i="9"/>
  <c r="M273" i="9"/>
  <c r="M302" i="9"/>
  <c r="N242" i="9"/>
  <c r="M222" i="9"/>
  <c r="L193" i="9"/>
  <c r="M284" i="9"/>
  <c r="L188" i="9"/>
  <c r="L86" i="9"/>
  <c r="M62" i="9"/>
  <c r="E62" i="9" a="1"/>
  <c r="E62" i="9"/>
  <c r="M18" i="9"/>
  <c r="L105" i="9"/>
  <c r="M57" i="9"/>
  <c r="M96" i="9"/>
  <c r="N80" i="9"/>
  <c r="M20" i="9"/>
  <c r="M267" i="9"/>
  <c r="L239" i="9"/>
  <c r="N262" i="9"/>
  <c r="M291" i="9"/>
  <c r="N291" i="9"/>
  <c r="N236" i="9"/>
  <c r="M236" i="9"/>
  <c r="L17" i="9"/>
  <c r="M131" i="9"/>
  <c r="M91" i="9"/>
  <c r="N43" i="9"/>
  <c r="L219" i="9"/>
  <c r="N304" i="9"/>
  <c r="M105" i="9"/>
  <c r="N20" i="9"/>
  <c r="M293" i="9"/>
  <c r="M197" i="9"/>
  <c r="L42" i="9"/>
  <c r="D42" i="9" a="1"/>
  <c r="D42" i="9"/>
  <c r="L297" i="9"/>
  <c r="N177" i="9"/>
  <c r="N266" i="9"/>
  <c r="N174" i="9"/>
  <c r="L261" i="9"/>
  <c r="N181" i="9"/>
  <c r="L260" i="9"/>
  <c r="N108" i="9"/>
  <c r="N295" i="9"/>
  <c r="M298" i="9"/>
  <c r="L274" i="9"/>
  <c r="N218" i="9"/>
  <c r="N237" i="9"/>
  <c r="N132" i="9"/>
  <c r="L303" i="9"/>
  <c r="M223" i="9"/>
  <c r="M266" i="9"/>
  <c r="N299" i="9"/>
  <c r="L291" i="9"/>
  <c r="N287" i="9"/>
  <c r="M239" i="9"/>
  <c r="M231" i="9"/>
  <c r="M219" i="9"/>
  <c r="N191" i="9"/>
  <c r="N183" i="9"/>
  <c r="N233" i="9"/>
  <c r="L282" i="9"/>
  <c r="N270" i="9"/>
  <c r="M262" i="9"/>
  <c r="M190" i="9"/>
  <c r="M305" i="9"/>
  <c r="L293" i="9"/>
  <c r="N245" i="9"/>
  <c r="M304" i="9"/>
  <c r="N268" i="9"/>
  <c r="N244" i="9"/>
  <c r="L236" i="9"/>
  <c r="L224" i="9"/>
  <c r="M196" i="9"/>
  <c r="L299" i="9"/>
  <c r="L287" i="9"/>
  <c r="L267" i="9"/>
  <c r="M191" i="9"/>
  <c r="L233" i="9"/>
  <c r="M225" i="9"/>
  <c r="M282" i="9"/>
  <c r="L270" i="9"/>
  <c r="L305" i="9"/>
  <c r="L245" i="9"/>
  <c r="M296" i="9"/>
  <c r="L268" i="9"/>
  <c r="L244" i="9"/>
  <c r="N168" i="9"/>
  <c r="N172" i="9"/>
  <c r="L315" i="9"/>
  <c r="N315" i="9"/>
  <c r="N281" i="9"/>
  <c r="L281" i="9"/>
  <c r="L286" i="9"/>
  <c r="M286" i="9"/>
  <c r="M280" i="9"/>
  <c r="N280" i="9"/>
  <c r="N238" i="9"/>
  <c r="L238" i="9"/>
  <c r="N243" i="9"/>
  <c r="M243" i="9"/>
  <c r="N269" i="9"/>
  <c r="L269" i="9"/>
  <c r="L272" i="9"/>
  <c r="M272" i="9"/>
  <c r="M235" i="9"/>
  <c r="N235" i="9"/>
  <c r="N189" i="9"/>
  <c r="L189" i="9"/>
  <c r="N195" i="9"/>
  <c r="M195" i="9"/>
  <c r="N187" i="9"/>
  <c r="B115" i="9"/>
  <c r="B111" i="9"/>
  <c r="B118" i="9"/>
  <c r="M118" i="9"/>
  <c r="B114" i="9"/>
  <c r="M114" i="9"/>
  <c r="B110" i="9"/>
  <c r="B116" i="9"/>
  <c r="B112" i="9"/>
  <c r="N112" i="9"/>
  <c r="B117" i="9"/>
  <c r="B113" i="9"/>
  <c r="B109" i="9"/>
  <c r="B75" i="9"/>
  <c r="N75" i="9"/>
  <c r="B71" i="9"/>
  <c r="B78" i="9"/>
  <c r="B74" i="9"/>
  <c r="L74" i="9"/>
  <c r="B70" i="9"/>
  <c r="N70" i="9"/>
  <c r="B76" i="9"/>
  <c r="L76" i="9"/>
  <c r="B72" i="9"/>
  <c r="B69" i="9"/>
  <c r="B77" i="9"/>
  <c r="B73" i="9"/>
  <c r="M73" i="9"/>
  <c r="AA361" i="9"/>
  <c r="AA357" i="9"/>
  <c r="AA364" i="9"/>
  <c r="AA360" i="9"/>
  <c r="AA363" i="9"/>
  <c r="AA359" i="9"/>
  <c r="AA366" i="9"/>
  <c r="AA362" i="9"/>
  <c r="AA358" i="9"/>
  <c r="X425" i="9"/>
  <c r="I425" i="9" a="1"/>
  <c r="I425" i="9"/>
  <c r="X417" i="9"/>
  <c r="X424" i="9"/>
  <c r="V424" i="9" a="1"/>
  <c r="V424" i="9"/>
  <c r="AA420" i="9"/>
  <c r="X419" i="9"/>
  <c r="J419" i="9" a="1"/>
  <c r="J419" i="9"/>
  <c r="AA426" i="9"/>
  <c r="AA422" i="9"/>
  <c r="X418" i="9"/>
  <c r="X593" i="9"/>
  <c r="V593" i="9" a="1"/>
  <c r="V593" i="9"/>
  <c r="AA589" i="9"/>
  <c r="X595" i="9"/>
  <c r="E595" i="9" a="1"/>
  <c r="E595" i="9"/>
  <c r="X591" i="9"/>
  <c r="AA432" i="9"/>
  <c r="AA427" i="9"/>
  <c r="B35" i="9"/>
  <c r="B31" i="9"/>
  <c r="B38" i="9"/>
  <c r="B34" i="9"/>
  <c r="N34" i="9"/>
  <c r="B30" i="9"/>
  <c r="B36" i="9"/>
  <c r="B32" i="9"/>
  <c r="N32" i="9"/>
  <c r="B37" i="9"/>
  <c r="B33" i="9"/>
  <c r="B29" i="9"/>
  <c r="L29" i="9"/>
  <c r="X556" i="9"/>
  <c r="V556" i="9" a="1"/>
  <c r="V556" i="9"/>
  <c r="AA548" i="9"/>
  <c r="X555" i="9"/>
  <c r="E555" i="9" a="1"/>
  <c r="E555" i="9"/>
  <c r="X547" i="9"/>
  <c r="AA393" i="9"/>
  <c r="AA389" i="9"/>
  <c r="AA396" i="9"/>
  <c r="AA392" i="9"/>
  <c r="AA388" i="9"/>
  <c r="AA395" i="9"/>
  <c r="AA391" i="9"/>
  <c r="AA387" i="9"/>
  <c r="AA394" i="9"/>
  <c r="AA390" i="9"/>
  <c r="X604" i="9"/>
  <c r="AA599" i="9"/>
  <c r="AA606" i="9"/>
  <c r="X602" i="9"/>
  <c r="I602" i="9" a="1"/>
  <c r="I602" i="9"/>
  <c r="AA345" i="9"/>
  <c r="AA341" i="9"/>
  <c r="AA337" i="9"/>
  <c r="AA344" i="9"/>
  <c r="AA340" i="9"/>
  <c r="AA343" i="9"/>
  <c r="AA339" i="9"/>
  <c r="AA346" i="9"/>
  <c r="AA342" i="9"/>
  <c r="AA338" i="9"/>
  <c r="B155" i="9"/>
  <c r="N155" i="9"/>
  <c r="B151" i="9"/>
  <c r="N151" i="9"/>
  <c r="B158" i="9"/>
  <c r="B154" i="9"/>
  <c r="B150" i="9"/>
  <c r="M150" i="9"/>
  <c r="B156" i="9"/>
  <c r="M156" i="9"/>
  <c r="B152" i="9"/>
  <c r="B149" i="9"/>
  <c r="B153" i="9"/>
  <c r="N153" i="9"/>
  <c r="B157" i="9"/>
  <c r="X509" i="9"/>
  <c r="V509" i="9" a="1"/>
  <c r="V509" i="9"/>
  <c r="AA516" i="9"/>
  <c r="X508" i="9"/>
  <c r="U508" i="9" a="1"/>
  <c r="U508" i="9"/>
  <c r="AA515" i="9"/>
  <c r="AA511" i="9"/>
  <c r="AA353" i="9"/>
  <c r="AA349" i="9"/>
  <c r="AA356" i="9"/>
  <c r="AA352" i="9"/>
  <c r="AA348" i="9"/>
  <c r="AA355" i="9"/>
  <c r="AA351" i="9"/>
  <c r="AA347" i="9"/>
  <c r="AA354" i="9"/>
  <c r="AA350" i="9"/>
  <c r="AA557" i="9"/>
  <c r="X560" i="9"/>
  <c r="J560" i="9" a="1"/>
  <c r="J560" i="9"/>
  <c r="AA563" i="9"/>
  <c r="AA559" i="9"/>
  <c r="X562" i="9"/>
  <c r="U562" i="9" a="1"/>
  <c r="U562" i="9"/>
  <c r="X558" i="9"/>
  <c r="AC525" i="9" a="1"/>
  <c r="AC525" i="9"/>
  <c r="AA524" i="9"/>
  <c r="X519" i="9"/>
  <c r="AA526" i="9"/>
  <c r="AA381" i="9"/>
  <c r="X377" i="9"/>
  <c r="H377" i="9" a="1"/>
  <c r="H377" i="9"/>
  <c r="AA383" i="9"/>
  <c r="X378" i="9"/>
  <c r="H378" i="9" a="1"/>
  <c r="H378" i="9"/>
  <c r="X473" i="9"/>
  <c r="U473" i="9" a="1"/>
  <c r="U473" i="9"/>
  <c r="X472" i="9"/>
  <c r="F472" i="9" a="1"/>
  <c r="F472" i="9"/>
  <c r="AA468" i="9"/>
  <c r="AA467" i="9"/>
  <c r="X485" i="9"/>
  <c r="E485" i="9" a="1"/>
  <c r="E485" i="9"/>
  <c r="AA481" i="9"/>
  <c r="AA484" i="9"/>
  <c r="X483" i="9"/>
  <c r="AA479" i="9"/>
  <c r="AA445" i="9"/>
  <c r="X444" i="9"/>
  <c r="I444" i="9" a="1"/>
  <c r="I444" i="9"/>
  <c r="AA439" i="9"/>
  <c r="AA446" i="9"/>
  <c r="X438" i="9"/>
  <c r="V438" i="9" a="1"/>
  <c r="V438" i="9"/>
  <c r="AA405" i="9"/>
  <c r="AA401" i="9"/>
  <c r="AA404" i="9"/>
  <c r="AA400" i="9"/>
  <c r="AA403" i="9"/>
  <c r="AA399" i="9"/>
  <c r="AA406" i="9"/>
  <c r="AA402" i="9"/>
  <c r="AA398" i="9"/>
  <c r="U149" i="1"/>
  <c r="U193" i="1"/>
  <c r="U170" i="1"/>
  <c r="U154" i="1"/>
  <c r="U138" i="1"/>
  <c r="U153" i="1"/>
  <c r="U221" i="1"/>
  <c r="U137" i="1"/>
  <c r="U177" i="1"/>
  <c r="U173" i="1"/>
  <c r="U201" i="1"/>
  <c r="U162" i="1"/>
  <c r="U146" i="1"/>
  <c r="U169" i="1"/>
  <c r="U217" i="1"/>
  <c r="U166" i="1"/>
  <c r="U150" i="1"/>
  <c r="U134" i="1"/>
  <c r="U145" i="1"/>
  <c r="U161" i="1"/>
  <c r="U209" i="1"/>
  <c r="U185" i="1"/>
  <c r="U158" i="1"/>
  <c r="U142" i="1"/>
  <c r="U165" i="1"/>
  <c r="X25" i="5"/>
  <c r="X26" i="5"/>
  <c r="X21" i="5"/>
  <c r="X33" i="5"/>
  <c r="X17" i="5"/>
  <c r="X37" i="5"/>
  <c r="X20" i="5"/>
  <c r="X12" i="5"/>
  <c r="X29" i="5"/>
  <c r="X13" i="5"/>
  <c r="X22" i="5"/>
  <c r="X34" i="5"/>
  <c r="X16" i="5"/>
  <c r="K38" i="1"/>
  <c r="M290" i="9"/>
  <c r="L288" i="9"/>
  <c r="M288" i="9"/>
  <c r="M208" i="9"/>
  <c r="N290" i="9"/>
  <c r="L208" i="9"/>
  <c r="N289" i="9"/>
  <c r="M289" i="9"/>
  <c r="M46" i="9"/>
  <c r="N45" i="9"/>
  <c r="L294" i="9"/>
  <c r="M294" i="9"/>
  <c r="N249" i="9"/>
  <c r="L249" i="9"/>
  <c r="M40" i="9"/>
  <c r="G40" i="9" a="1"/>
  <c r="G40" i="9"/>
  <c r="C29" i="20"/>
  <c r="D28" i="20"/>
  <c r="C64" i="20"/>
  <c r="D63" i="20"/>
  <c r="C110" i="20"/>
  <c r="D110" i="20"/>
  <c r="D109" i="20"/>
  <c r="C169" i="20"/>
  <c r="D168" i="20"/>
  <c r="C138" i="20"/>
  <c r="D137" i="20"/>
  <c r="L217" i="9"/>
  <c r="L248" i="9"/>
  <c r="N314" i="9"/>
  <c r="N248" i="9"/>
  <c r="N215" i="9"/>
  <c r="N46" i="9"/>
  <c r="X531" i="9"/>
  <c r="U531" i="9" a="1"/>
  <c r="U531" i="9"/>
  <c r="X581" i="9"/>
  <c r="J581" i="9" a="1"/>
  <c r="J581" i="9"/>
  <c r="M257" i="9"/>
  <c r="L257" i="9"/>
  <c r="L215" i="9"/>
  <c r="M317" i="9"/>
  <c r="M250" i="9"/>
  <c r="N217" i="9"/>
  <c r="N203" i="9"/>
  <c r="L317" i="9"/>
  <c r="N250" i="9"/>
  <c r="L203" i="9"/>
  <c r="N252" i="9"/>
  <c r="L252" i="9"/>
  <c r="L206" i="9"/>
  <c r="L311" i="9"/>
  <c r="N311" i="9"/>
  <c r="L314" i="9"/>
  <c r="L123" i="9"/>
  <c r="N251" i="9"/>
  <c r="L251" i="9"/>
  <c r="M200" i="9"/>
  <c r="N200" i="9"/>
  <c r="L200" i="9"/>
  <c r="M251" i="9"/>
  <c r="M206" i="9"/>
  <c r="L210" i="9"/>
  <c r="N210" i="9"/>
  <c r="M210" i="9"/>
  <c r="M213" i="9"/>
  <c r="N213" i="9"/>
  <c r="L253" i="9"/>
  <c r="N253" i="9"/>
  <c r="M253" i="9"/>
  <c r="L122" i="9"/>
  <c r="M254" i="9"/>
  <c r="N254" i="9"/>
  <c r="L254" i="9"/>
  <c r="M255" i="9"/>
  <c r="N255" i="9"/>
  <c r="N209" i="9"/>
  <c r="L209" i="9"/>
  <c r="M209" i="9"/>
  <c r="M316" i="9"/>
  <c r="N316" i="9"/>
  <c r="L316" i="9"/>
  <c r="L310" i="9"/>
  <c r="N310" i="9"/>
  <c r="M310" i="9"/>
  <c r="N313" i="9"/>
  <c r="M313" i="9"/>
  <c r="L313" i="9"/>
  <c r="L211" i="9"/>
  <c r="N211" i="9"/>
  <c r="M211" i="9"/>
  <c r="M212" i="9"/>
  <c r="N212" i="9"/>
  <c r="L198" i="9"/>
  <c r="M198" i="9"/>
  <c r="N198" i="9"/>
  <c r="M199" i="9"/>
  <c r="N199" i="9"/>
  <c r="L199" i="9"/>
  <c r="M120" i="9"/>
  <c r="L212" i="9"/>
  <c r="L120" i="9"/>
  <c r="L216" i="9"/>
  <c r="M216" i="9"/>
  <c r="M201" i="9"/>
  <c r="N201" i="9"/>
  <c r="N204" i="9"/>
  <c r="M204" i="9"/>
  <c r="L205" i="9"/>
  <c r="M205" i="9"/>
  <c r="L207" i="9"/>
  <c r="N207" i="9"/>
  <c r="L143" i="9"/>
  <c r="N143" i="9"/>
  <c r="M142" i="9"/>
  <c r="L142" i="9"/>
  <c r="L145" i="9"/>
  <c r="N145" i="9"/>
  <c r="M308" i="9"/>
  <c r="N308" i="9"/>
  <c r="M157" i="9"/>
  <c r="L156" i="9"/>
  <c r="L151" i="9"/>
  <c r="M37" i="9"/>
  <c r="L73" i="9"/>
  <c r="D73" i="9" a="1"/>
  <c r="N76" i="9"/>
  <c r="L117" i="9"/>
  <c r="N114" i="9"/>
  <c r="M149" i="9"/>
  <c r="M69" i="9"/>
  <c r="N111" i="9"/>
  <c r="M152" i="9"/>
  <c r="L152" i="9"/>
  <c r="N152" i="9"/>
  <c r="N158" i="9"/>
  <c r="L158" i="9"/>
  <c r="M158" i="9"/>
  <c r="L33" i="9"/>
  <c r="M33" i="9"/>
  <c r="N33" i="9"/>
  <c r="N30" i="9"/>
  <c r="L30" i="9"/>
  <c r="M30" i="9"/>
  <c r="L35" i="9"/>
  <c r="M35" i="9"/>
  <c r="N35" i="9"/>
  <c r="AA365" i="9"/>
  <c r="M72" i="9"/>
  <c r="L72" i="9"/>
  <c r="N72" i="9"/>
  <c r="N78" i="9"/>
  <c r="L78" i="9"/>
  <c r="M78" i="9"/>
  <c r="M113" i="9"/>
  <c r="L113" i="9"/>
  <c r="N113" i="9"/>
  <c r="N110" i="9"/>
  <c r="L110" i="9"/>
  <c r="M110" i="9"/>
  <c r="N115" i="9"/>
  <c r="M115" i="9"/>
  <c r="L115" i="9"/>
  <c r="C8" i="6"/>
  <c r="B8" i="6"/>
  <c r="C10" i="5"/>
  <c r="B10" i="10"/>
  <c r="J10" i="10"/>
  <c r="B9" i="12"/>
  <c r="J9" i="12"/>
  <c r="K132" i="1"/>
  <c r="E132" i="1"/>
  <c r="E92" i="1"/>
  <c r="I92" i="1"/>
  <c r="C65" i="20"/>
  <c r="D64" i="20"/>
  <c r="C139" i="20"/>
  <c r="D138" i="20"/>
  <c r="C30" i="20"/>
  <c r="D29" i="20"/>
  <c r="C170" i="20"/>
  <c r="D170" i="20"/>
  <c r="D169" i="20"/>
  <c r="AE18" i="5" a="1"/>
  <c r="AE18" i="5"/>
  <c r="AE31" i="5" a="1"/>
  <c r="AE31" i="5"/>
  <c r="X144" i="1"/>
  <c r="X160" i="1"/>
  <c r="AE36" i="5" a="1"/>
  <c r="AE36" i="5"/>
  <c r="AE28" i="5" a="1"/>
  <c r="AE28" i="5"/>
  <c r="X195" i="1"/>
  <c r="X181" i="1"/>
  <c r="X197" i="1"/>
  <c r="X155" i="1"/>
  <c r="X199" i="1"/>
  <c r="X135" i="1"/>
  <c r="X141" i="1"/>
  <c r="X211" i="1"/>
  <c r="X194" i="1"/>
  <c r="X156" i="1"/>
  <c r="X136" i="1"/>
  <c r="X164" i="1"/>
  <c r="AE39" i="5" a="1"/>
  <c r="AE39" i="5"/>
  <c r="X192" i="1"/>
  <c r="X182" i="1"/>
  <c r="X208" i="1"/>
  <c r="X218" i="1"/>
  <c r="X168" i="1"/>
  <c r="AE27" i="5" a="1"/>
  <c r="AE27" i="5"/>
  <c r="AE11" i="5" a="1"/>
  <c r="AE11" i="5"/>
  <c r="AE32" i="5" a="1"/>
  <c r="AE32" i="5"/>
  <c r="AE38" i="5" a="1"/>
  <c r="AE38" i="5"/>
  <c r="X143" i="1"/>
  <c r="X139" i="1"/>
  <c r="X171" i="1"/>
  <c r="X213" i="1"/>
  <c r="X203" i="1"/>
  <c r="X151" i="1"/>
  <c r="X157" i="1"/>
  <c r="X178" i="1"/>
  <c r="X210" i="1"/>
  <c r="X196" i="1"/>
  <c r="X214" i="1"/>
  <c r="X220" i="1"/>
  <c r="X223" i="1"/>
  <c r="X133" i="1"/>
  <c r="X219" i="1"/>
  <c r="X163" i="1"/>
  <c r="X207" i="1"/>
  <c r="X167" i="1"/>
  <c r="X189" i="1"/>
  <c r="X187" i="1"/>
  <c r="X206" i="1"/>
  <c r="X188" i="1"/>
  <c r="X200" i="1"/>
  <c r="X180" i="1"/>
  <c r="X198" i="1"/>
  <c r="X204" i="1"/>
  <c r="X174" i="1"/>
  <c r="X184" i="1"/>
  <c r="AE23" i="5" a="1"/>
  <c r="AE23" i="5"/>
  <c r="AE40" i="5" a="1"/>
  <c r="AE40" i="5"/>
  <c r="X186" i="1"/>
  <c r="X172" i="1"/>
  <c r="X216" i="1"/>
  <c r="AE35" i="5" a="1"/>
  <c r="AE35" i="5"/>
  <c r="AE30" i="5" a="1"/>
  <c r="AE30" i="5"/>
  <c r="X159" i="1"/>
  <c r="X183" i="1"/>
  <c r="X147" i="1"/>
  <c r="X179" i="1"/>
  <c r="X215" i="1"/>
  <c r="X205" i="1"/>
  <c r="X175" i="1"/>
  <c r="X191" i="1"/>
  <c r="X190" i="1"/>
  <c r="X222" i="1"/>
  <c r="X140" i="1"/>
  <c r="X148" i="1"/>
  <c r="X212" i="1"/>
  <c r="X176" i="1"/>
  <c r="AE19" i="5" a="1"/>
  <c r="AE19" i="5"/>
  <c r="X202" i="1"/>
  <c r="X152" i="1"/>
  <c r="AE15" i="5" a="1"/>
  <c r="AE15" i="5"/>
  <c r="AE24" i="5" a="1"/>
  <c r="AE24" i="5"/>
  <c r="AE14" i="5" a="1"/>
  <c r="AE14" i="5"/>
  <c r="X149" i="1"/>
  <c r="X137" i="1"/>
  <c r="X162" i="1"/>
  <c r="X169" i="1"/>
  <c r="X217" i="1"/>
  <c r="X150" i="1"/>
  <c r="X145" i="1"/>
  <c r="X209" i="1"/>
  <c r="AE25" i="5" a="1"/>
  <c r="AE25" i="5"/>
  <c r="AE22" i="5" a="1"/>
  <c r="AE22" i="5"/>
  <c r="X185" i="1"/>
  <c r="AE12" i="5" a="1"/>
  <c r="AE12" i="5"/>
  <c r="X177" i="1"/>
  <c r="X134" i="1"/>
  <c r="X161" i="1"/>
  <c r="AE33" i="5" a="1"/>
  <c r="AE33" i="5"/>
  <c r="X170" i="1"/>
  <c r="X138" i="1"/>
  <c r="X173" i="1"/>
  <c r="X166" i="1"/>
  <c r="AE26" i="5" a="1"/>
  <c r="AE26" i="5"/>
  <c r="AE34" i="5" a="1"/>
  <c r="AE34" i="5"/>
  <c r="X193" i="1"/>
  <c r="X154" i="1"/>
  <c r="X153" i="1"/>
  <c r="X201" i="1"/>
  <c r="AE20" i="5" a="1"/>
  <c r="AE20" i="5"/>
  <c r="AE29" i="5" a="1"/>
  <c r="AE29" i="5"/>
  <c r="AE16" i="5" a="1"/>
  <c r="AE16" i="5"/>
  <c r="X142" i="1"/>
  <c r="AE21" i="5" a="1"/>
  <c r="AE21" i="5"/>
  <c r="AE17" i="5" a="1"/>
  <c r="AE17" i="5"/>
  <c r="AE37" i="5" a="1"/>
  <c r="AE37" i="5"/>
  <c r="X221" i="1"/>
  <c r="X146" i="1"/>
  <c r="X158" i="1"/>
  <c r="X165" i="1"/>
  <c r="AE13" i="5" a="1"/>
  <c r="AE13" i="5"/>
  <c r="AD132" i="1" a="1"/>
  <c r="AD132" i="1"/>
  <c r="AD218" i="1" a="1"/>
  <c r="AD218" i="1"/>
  <c r="AD214" i="1" a="1"/>
  <c r="AD214" i="1"/>
  <c r="AD210" i="1" a="1"/>
  <c r="AD210" i="1"/>
  <c r="AD206" i="1" a="1"/>
  <c r="AD206" i="1"/>
  <c r="AD202" i="1" a="1"/>
  <c r="AD202" i="1"/>
  <c r="AD198" i="1" a="1"/>
  <c r="AD198" i="1"/>
  <c r="AD194" i="1" a="1"/>
  <c r="AD194" i="1"/>
  <c r="AD190" i="1" a="1"/>
  <c r="AD190" i="1"/>
  <c r="AD186" i="1" a="1"/>
  <c r="AD186" i="1"/>
  <c r="AD182" i="1" a="1"/>
  <c r="AD182" i="1"/>
  <c r="AD178" i="1" a="1"/>
  <c r="AD178" i="1"/>
  <c r="AD174" i="1" a="1"/>
  <c r="AD174" i="1"/>
  <c r="AD170" i="1" a="1"/>
  <c r="AD170" i="1"/>
  <c r="AD166" i="1" a="1"/>
  <c r="AD166" i="1"/>
  <c r="AD162" i="1" a="1"/>
  <c r="AD162" i="1"/>
  <c r="AD158" i="1" a="1"/>
  <c r="AD158" i="1"/>
  <c r="AD154" i="1" a="1"/>
  <c r="AD154" i="1"/>
  <c r="AD150" i="1" a="1"/>
  <c r="AD150" i="1"/>
  <c r="AD146" i="1" a="1"/>
  <c r="AD146" i="1"/>
  <c r="AD142" i="1" a="1"/>
  <c r="AD142" i="1"/>
  <c r="AD138" i="1" a="1"/>
  <c r="AD138" i="1"/>
  <c r="AD134" i="1" a="1"/>
  <c r="AD134" i="1"/>
  <c r="AD222" i="1" a="1"/>
  <c r="AD222" i="1"/>
  <c r="AD217" i="1" a="1"/>
  <c r="AD217" i="1"/>
  <c r="AD212" i="1" a="1"/>
  <c r="AD212" i="1"/>
  <c r="AD207" i="1" a="1"/>
  <c r="AD207" i="1"/>
  <c r="AD201" i="1" a="1"/>
  <c r="AD201" i="1"/>
  <c r="AD196" i="1" a="1"/>
  <c r="AD196" i="1"/>
  <c r="AD191" i="1" a="1"/>
  <c r="AD191" i="1"/>
  <c r="AD185" i="1" a="1"/>
  <c r="AD185" i="1"/>
  <c r="AD180" i="1" a="1"/>
  <c r="AD180" i="1"/>
  <c r="AD175" i="1" a="1"/>
  <c r="AD175" i="1"/>
  <c r="AD159" i="1" a="1"/>
  <c r="AD159" i="1"/>
  <c r="AD148" i="1" a="1"/>
  <c r="AD148" i="1"/>
  <c r="AD211" i="1" a="1"/>
  <c r="AD211" i="1"/>
  <c r="AD195" i="1" a="1"/>
  <c r="AD195" i="1"/>
  <c r="AD179" i="1" a="1"/>
  <c r="AD179" i="1"/>
  <c r="AD157" i="1" a="1"/>
  <c r="AD157" i="1"/>
  <c r="AD147" i="1" a="1"/>
  <c r="AD147" i="1"/>
  <c r="AD220" i="1" a="1"/>
  <c r="AD220" i="1"/>
  <c r="AD199" i="1" a="1"/>
  <c r="AD199" i="1"/>
  <c r="AD183" i="1" a="1"/>
  <c r="AD183" i="1"/>
  <c r="AD161" i="1" a="1"/>
  <c r="AD161" i="1"/>
  <c r="AD140" i="1" a="1"/>
  <c r="AD140" i="1"/>
  <c r="AD221" i="1" a="1"/>
  <c r="AD221" i="1"/>
  <c r="AD200" i="1" a="1"/>
  <c r="AD200" i="1"/>
  <c r="AD184" i="1" a="1"/>
  <c r="AD184" i="1"/>
  <c r="AD163" i="1" a="1"/>
  <c r="AD163" i="1"/>
  <c r="AD141" i="1" a="1"/>
  <c r="AD141" i="1"/>
  <c r="AD209" i="1" a="1"/>
  <c r="AD209" i="1"/>
  <c r="AD193" i="1" a="1"/>
  <c r="AD193" i="1"/>
  <c r="AD177" i="1" a="1"/>
  <c r="AD177" i="1"/>
  <c r="AD156" i="1" a="1"/>
  <c r="AD156" i="1"/>
  <c r="AD135" i="1" a="1"/>
  <c r="AD135" i="1"/>
  <c r="AD223" i="1" a="1"/>
  <c r="AD223" i="1"/>
  <c r="AD219" i="1" a="1"/>
  <c r="AD219" i="1"/>
  <c r="AD213" i="1" a="1"/>
  <c r="AD213" i="1"/>
  <c r="AD208" i="1" a="1"/>
  <c r="AD208" i="1"/>
  <c r="AD203" i="1" a="1"/>
  <c r="AD203" i="1"/>
  <c r="AD197" i="1" a="1"/>
  <c r="AD197" i="1"/>
  <c r="AD192" i="1" a="1"/>
  <c r="AD192" i="1"/>
  <c r="AD187" i="1" a="1"/>
  <c r="AD187" i="1"/>
  <c r="AD181" i="1" a="1"/>
  <c r="AD181" i="1"/>
  <c r="AD176" i="1" a="1"/>
  <c r="AD176" i="1"/>
  <c r="AD171" i="1" a="1"/>
  <c r="AD171" i="1"/>
  <c r="AD165" i="1" a="1"/>
  <c r="AD165" i="1"/>
  <c r="AD160" i="1" a="1"/>
  <c r="AD160" i="1"/>
  <c r="AD155" i="1" a="1"/>
  <c r="AD155" i="1"/>
  <c r="AD149" i="1" a="1"/>
  <c r="AD149" i="1"/>
  <c r="AD144" i="1" a="1"/>
  <c r="AD144" i="1"/>
  <c r="AD139" i="1" a="1"/>
  <c r="AD139" i="1"/>
  <c r="AD133" i="1" a="1"/>
  <c r="AD133" i="1"/>
  <c r="AD169" i="1" a="1"/>
  <c r="AD169" i="1"/>
  <c r="AD164" i="1" a="1"/>
  <c r="AD164" i="1"/>
  <c r="AD153" i="1" a="1"/>
  <c r="AD153" i="1"/>
  <c r="AD143" i="1" a="1"/>
  <c r="AD143" i="1"/>
  <c r="AD137" i="1" a="1"/>
  <c r="AD137" i="1"/>
  <c r="AD216" i="1" a="1"/>
  <c r="AD216" i="1"/>
  <c r="AD205" i="1" a="1"/>
  <c r="AD205" i="1"/>
  <c r="AD189" i="1" a="1"/>
  <c r="AD189" i="1"/>
  <c r="AD173" i="1" a="1"/>
  <c r="AD173" i="1"/>
  <c r="AD168" i="1" a="1"/>
  <c r="AD168" i="1"/>
  <c r="AD152" i="1" a="1"/>
  <c r="AD152" i="1"/>
  <c r="AD136" i="1" a="1"/>
  <c r="AD136" i="1"/>
  <c r="AD215" i="1" a="1"/>
  <c r="AD215" i="1"/>
  <c r="AD204" i="1" a="1"/>
  <c r="AD204" i="1"/>
  <c r="AD188" i="1" a="1"/>
  <c r="AD188" i="1"/>
  <c r="AD172" i="1" a="1"/>
  <c r="AD172" i="1"/>
  <c r="AD167" i="1" a="1"/>
  <c r="AD167" i="1"/>
  <c r="AD151" i="1" a="1"/>
  <c r="AD151" i="1"/>
  <c r="AD145" i="1" a="1"/>
  <c r="AD145" i="1"/>
  <c r="B10" i="5"/>
  <c r="I10" i="5"/>
  <c r="G68" i="1"/>
  <c r="C140" i="20"/>
  <c r="D139" i="20"/>
  <c r="C66" i="20"/>
  <c r="D66" i="20"/>
  <c r="D65" i="20"/>
  <c r="C31" i="20"/>
  <c r="D31" i="20"/>
  <c r="D30" i="20"/>
  <c r="T38" i="1"/>
  <c r="L38" i="1"/>
  <c r="C141" i="20"/>
  <c r="D140" i="20"/>
  <c r="K10" i="1"/>
  <c r="C142" i="20"/>
  <c r="D141" i="20"/>
  <c r="E31" i="1"/>
  <c r="C143" i="20"/>
  <c r="D142" i="20"/>
  <c r="J93" i="6"/>
  <c r="E6" i="1"/>
  <c r="AN11" i="1"/>
  <c r="E5" i="1"/>
  <c r="C144" i="20"/>
  <c r="D143" i="20"/>
  <c r="AN9" i="1"/>
  <c r="C145" i="20"/>
  <c r="D144" i="20"/>
  <c r="F131" i="16"/>
  <c r="B131" i="16" a="1"/>
  <c r="B131" i="16"/>
  <c r="C146" i="20"/>
  <c r="D145" i="20"/>
  <c r="B132" i="16" a="1"/>
  <c r="B132" i="16"/>
  <c r="B133" i="16" a="1"/>
  <c r="B133" i="16"/>
  <c r="U10" i="5"/>
  <c r="C147" i="20"/>
  <c r="D146" i="20"/>
  <c r="B134" i="16" a="1"/>
  <c r="B134" i="16"/>
  <c r="B135" i="16" a="1"/>
  <c r="B135" i="16"/>
  <c r="AY10" i="5"/>
  <c r="AU10" i="5"/>
  <c r="S8" i="6"/>
  <c r="R8" i="6"/>
  <c r="M8" i="6"/>
  <c r="V8" i="6"/>
  <c r="C148" i="20"/>
  <c r="D148" i="20"/>
  <c r="D147" i="20"/>
  <c r="B136" i="16" a="1"/>
  <c r="B136" i="16"/>
  <c r="AO10" i="5"/>
  <c r="B137" i="16" a="1"/>
  <c r="B137" i="16"/>
  <c r="B138" i="16" a="1"/>
  <c r="B138" i="16"/>
  <c r="AR248" i="1"/>
  <c r="E9" i="1"/>
  <c r="B139" i="16" a="1"/>
  <c r="B139" i="16"/>
  <c r="B140" i="16" a="1"/>
  <c r="B140" i="16"/>
  <c r="B141" i="16" a="1"/>
  <c r="B141" i="16"/>
  <c r="U132" i="1"/>
  <c r="AA132" i="1"/>
  <c r="W132" i="1"/>
  <c r="Y132" i="1"/>
  <c r="B38" i="1"/>
  <c r="E8" i="6"/>
  <c r="A38" i="1"/>
  <c r="A39" i="1"/>
  <c r="C429" i="6"/>
  <c r="B39" i="1"/>
  <c r="B40" i="1"/>
  <c r="B41" i="1"/>
  <c r="B42" i="1"/>
  <c r="B43" i="1"/>
  <c r="B142" i="16" a="1"/>
  <c r="B142" i="16"/>
  <c r="B143" i="16" a="1"/>
  <c r="B143" i="16"/>
  <c r="B144" i="16" a="1"/>
  <c r="B144" i="16"/>
  <c r="B145" i="16" a="1"/>
  <c r="B145" i="16"/>
  <c r="B146" i="16" a="1"/>
  <c r="B146" i="16"/>
  <c r="B147" i="16" a="1"/>
  <c r="B147" i="16"/>
  <c r="B148" i="16" a="1"/>
  <c r="B148" i="16"/>
  <c r="B149" i="16" a="1"/>
  <c r="B149" i="16"/>
  <c r="B150" i="16" a="1"/>
  <c r="B150" i="16"/>
  <c r="B151" i="16" a="1"/>
  <c r="B151" i="16"/>
  <c r="B152" i="16" a="1"/>
  <c r="B152" i="16"/>
  <c r="B153" i="16" a="1"/>
  <c r="B153" i="16"/>
  <c r="B154" i="16" a="1"/>
  <c r="B154" i="16"/>
  <c r="B155" i="16" a="1"/>
  <c r="B155" i="16"/>
  <c r="B156" i="16" a="1"/>
  <c r="B156" i="16"/>
  <c r="B157" i="16" a="1"/>
  <c r="B157" i="16"/>
  <c r="B158" i="16" a="1"/>
  <c r="B158" i="16"/>
  <c r="B159" i="16" a="1"/>
  <c r="B159" i="16"/>
  <c r="B160" i="16" a="1"/>
  <c r="B160" i="16"/>
  <c r="B161" i="16" a="1"/>
  <c r="B161" i="16"/>
  <c r="B162" i="16" a="1"/>
  <c r="B162" i="16"/>
  <c r="B163" i="16" a="1"/>
  <c r="B163" i="16"/>
  <c r="B164" i="16" a="1"/>
  <c r="B164" i="16"/>
  <c r="B165" i="16" a="1"/>
  <c r="B165" i="16"/>
  <c r="A40" i="1"/>
  <c r="N39" i="1"/>
  <c r="U34" i="6" a="1"/>
  <c r="U34" i="6"/>
  <c r="U74" i="6" a="1"/>
  <c r="U74" i="6"/>
  <c r="U14" i="6" a="1"/>
  <c r="U14" i="6"/>
  <c r="U66" i="6" a="1"/>
  <c r="U66" i="6"/>
  <c r="U10" i="6" a="1"/>
  <c r="U10" i="6"/>
  <c r="U70" i="6" a="1"/>
  <c r="U70" i="6"/>
  <c r="U17" i="6" a="1"/>
  <c r="U17" i="6"/>
  <c r="U33" i="6" a="1"/>
  <c r="U33" i="6"/>
  <c r="U49" i="6" a="1"/>
  <c r="U49" i="6"/>
  <c r="U65" i="6" a="1"/>
  <c r="U65" i="6"/>
  <c r="U81" i="6" a="1"/>
  <c r="U81" i="6"/>
  <c r="U11" i="6" a="1"/>
  <c r="U11" i="6"/>
  <c r="U27" i="6" a="1"/>
  <c r="U27" i="6"/>
  <c r="U43" i="6" a="1"/>
  <c r="U43" i="6"/>
  <c r="U59" i="6" a="1"/>
  <c r="U59" i="6"/>
  <c r="U75" i="6" a="1"/>
  <c r="U75" i="6"/>
  <c r="U12" i="6" a="1"/>
  <c r="U12" i="6"/>
  <c r="U28" i="6" a="1"/>
  <c r="U28" i="6"/>
  <c r="U44" i="6" a="1"/>
  <c r="U44" i="6"/>
  <c r="U60" i="6" a="1"/>
  <c r="U60" i="6"/>
  <c r="U76" i="6" a="1"/>
  <c r="U76" i="6"/>
  <c r="U18" i="6" a="1"/>
  <c r="U18" i="6"/>
  <c r="U42" i="6" a="1"/>
  <c r="U42" i="6"/>
  <c r="U38" i="6" a="1"/>
  <c r="U38" i="6"/>
  <c r="U9" i="6" a="1"/>
  <c r="U9" i="6"/>
  <c r="U41" i="6" a="1"/>
  <c r="U41" i="6"/>
  <c r="U57" i="6" a="1"/>
  <c r="U57" i="6"/>
  <c r="U19" i="6" a="1"/>
  <c r="U19" i="6"/>
  <c r="U51" i="6" a="1"/>
  <c r="U51" i="6"/>
  <c r="U67" i="6" a="1"/>
  <c r="U67" i="6"/>
  <c r="U36" i="6" a="1"/>
  <c r="U36" i="6"/>
  <c r="U52" i="6" a="1"/>
  <c r="U52" i="6"/>
  <c r="U84" i="6" a="1"/>
  <c r="U84" i="6"/>
  <c r="U46" i="6" a="1"/>
  <c r="U46" i="6"/>
  <c r="U78" i="6" a="1"/>
  <c r="U78" i="6"/>
  <c r="U22" i="6" a="1"/>
  <c r="U22" i="6"/>
  <c r="U82" i="6" a="1"/>
  <c r="U82" i="6"/>
  <c r="U26" i="6" a="1"/>
  <c r="U26" i="6"/>
  <c r="U86" i="6" a="1"/>
  <c r="U86" i="6"/>
  <c r="U21" i="6" a="1"/>
  <c r="U21" i="6"/>
  <c r="U37" i="6" a="1"/>
  <c r="U37" i="6"/>
  <c r="U53" i="6" a="1"/>
  <c r="U53" i="6"/>
  <c r="U69" i="6" a="1"/>
  <c r="U69" i="6"/>
  <c r="U85" i="6" a="1"/>
  <c r="U85" i="6"/>
  <c r="U15" i="6" a="1"/>
  <c r="U15" i="6"/>
  <c r="U31" i="6" a="1"/>
  <c r="U31" i="6"/>
  <c r="U47" i="6" a="1"/>
  <c r="U47" i="6"/>
  <c r="U63" i="6" a="1"/>
  <c r="U63" i="6"/>
  <c r="U79" i="6" a="1"/>
  <c r="U79" i="6"/>
  <c r="U16" i="6" a="1"/>
  <c r="U16" i="6"/>
  <c r="U32" i="6" a="1"/>
  <c r="U32" i="6"/>
  <c r="U48" i="6" a="1"/>
  <c r="U48" i="6"/>
  <c r="U64" i="6" a="1"/>
  <c r="U64" i="6"/>
  <c r="U80" i="6" a="1"/>
  <c r="U80" i="6"/>
  <c r="U58" i="6" a="1"/>
  <c r="U58" i="6"/>
  <c r="U25" i="6" a="1"/>
  <c r="U25" i="6"/>
  <c r="U73" i="6" a="1"/>
  <c r="U73" i="6"/>
  <c r="U35" i="6" a="1"/>
  <c r="U35" i="6"/>
  <c r="U83" i="6" a="1"/>
  <c r="U83" i="6"/>
  <c r="U20" i="6" a="1"/>
  <c r="U20" i="6"/>
  <c r="U68" i="6" a="1"/>
  <c r="U68" i="6"/>
  <c r="U30" i="6" a="1"/>
  <c r="U30" i="6"/>
  <c r="U62" i="6" a="1"/>
  <c r="U62" i="6"/>
  <c r="U54" i="6" a="1"/>
  <c r="U54" i="6"/>
  <c r="U50" i="6" a="1"/>
  <c r="U50" i="6"/>
  <c r="U13" i="6" a="1"/>
  <c r="U13" i="6"/>
  <c r="U29" i="6" a="1"/>
  <c r="U29" i="6"/>
  <c r="U45" i="6" a="1"/>
  <c r="U45" i="6"/>
  <c r="U61" i="6" a="1"/>
  <c r="U61" i="6"/>
  <c r="U77" i="6" a="1"/>
  <c r="U77" i="6"/>
  <c r="U23" i="6" a="1"/>
  <c r="U23" i="6"/>
  <c r="U39" i="6" a="1"/>
  <c r="U39" i="6"/>
  <c r="U55" i="6" a="1"/>
  <c r="U55" i="6"/>
  <c r="U71" i="6" a="1"/>
  <c r="U71" i="6"/>
  <c r="U87" i="6" a="1"/>
  <c r="U87" i="6"/>
  <c r="U24" i="6" a="1"/>
  <c r="U24" i="6"/>
  <c r="U40" i="6" a="1"/>
  <c r="U40" i="6"/>
  <c r="U56" i="6" a="1"/>
  <c r="U56" i="6"/>
  <c r="U72" i="6" a="1"/>
  <c r="U72" i="6"/>
  <c r="U88" i="6" a="1"/>
  <c r="U88" i="6"/>
  <c r="AE132" i="1" a="1"/>
  <c r="AE132" i="1"/>
  <c r="U8" i="6" a="1"/>
  <c r="U8" i="6"/>
  <c r="F8" i="6"/>
  <c r="S10" i="5"/>
  <c r="N10" i="5"/>
  <c r="H10" i="10"/>
  <c r="I10" i="10"/>
  <c r="H9" i="12"/>
  <c r="I9" i="12"/>
  <c r="N31" i="1"/>
  <c r="C144" i="6"/>
  <c r="AE133" i="1" a="1"/>
  <c r="AE133" i="1"/>
  <c r="AE134" i="1" a="1"/>
  <c r="AE134" i="1"/>
  <c r="AB10" i="5"/>
  <c r="T10" i="10"/>
  <c r="U9" i="12"/>
  <c r="AE135" i="1" a="1"/>
  <c r="AE135" i="1"/>
  <c r="T10" i="5"/>
  <c r="AH10" i="5"/>
  <c r="Q10" i="10"/>
  <c r="Y10" i="10"/>
  <c r="Q9" i="12"/>
  <c r="Y9" i="12"/>
  <c r="M31" i="1"/>
  <c r="L31" i="1"/>
  <c r="AE136" i="1" a="1"/>
  <c r="AE136" i="1"/>
  <c r="X9" i="12" a="1"/>
  <c r="X9" i="12"/>
  <c r="G9" i="12" a="1"/>
  <c r="G9" i="12"/>
  <c r="G45" i="5"/>
  <c r="F30" i="10"/>
  <c r="K10" i="10"/>
  <c r="F29" i="12"/>
  <c r="K9" i="12"/>
  <c r="G10" i="5"/>
  <c r="AE137" i="1" a="1"/>
  <c r="AE137" i="1"/>
  <c r="AE138" i="1" a="1"/>
  <c r="AE138" i="1"/>
  <c r="AE139" i="1" a="1"/>
  <c r="AE139" i="1"/>
  <c r="AE140" i="1" a="1"/>
  <c r="AE140" i="1"/>
  <c r="AE141" i="1" a="1"/>
  <c r="AE141" i="1"/>
  <c r="AE142" i="1" a="1"/>
  <c r="AE142" i="1"/>
  <c r="AE143" i="1" a="1"/>
  <c r="AE143" i="1"/>
  <c r="AE144" i="1" a="1"/>
  <c r="AE144" i="1"/>
  <c r="J10" i="5"/>
  <c r="C30" i="10"/>
  <c r="AE145" i="1" a="1"/>
  <c r="AE145" i="1"/>
  <c r="AE146" i="1" a="1"/>
  <c r="AE146" i="1"/>
  <c r="AE147" i="1" a="1"/>
  <c r="AE147" i="1"/>
  <c r="AE148" i="1" a="1"/>
  <c r="AE148" i="1"/>
  <c r="AE149" i="1" a="1"/>
  <c r="AE149" i="1"/>
  <c r="AE150" i="1" a="1"/>
  <c r="AE150" i="1"/>
  <c r="AE151" i="1" a="1"/>
  <c r="AE151" i="1"/>
  <c r="AE152" i="1" a="1"/>
  <c r="AE152" i="1"/>
  <c r="AE153" i="1" a="1"/>
  <c r="AE153" i="1"/>
  <c r="AE154" i="1" a="1"/>
  <c r="AE154" i="1"/>
  <c r="AE155" i="1" a="1"/>
  <c r="AE155" i="1"/>
  <c r="AE156" i="1" a="1"/>
  <c r="AE156" i="1"/>
  <c r="AE157" i="1" a="1"/>
  <c r="AE157" i="1"/>
  <c r="AE158" i="1" a="1"/>
  <c r="AE158" i="1"/>
  <c r="AE159" i="1" a="1"/>
  <c r="AE159" i="1"/>
  <c r="AE160" i="1" a="1"/>
  <c r="AE160" i="1"/>
  <c r="AE161" i="1" a="1"/>
  <c r="AE161" i="1"/>
  <c r="AE162" i="1" a="1"/>
  <c r="AE162" i="1"/>
  <c r="AE163" i="1" a="1"/>
  <c r="AE163" i="1"/>
  <c r="AE164" i="1" a="1"/>
  <c r="AE164" i="1"/>
  <c r="AE165" i="1" a="1"/>
  <c r="AE165" i="1"/>
  <c r="AE166" i="1" a="1"/>
  <c r="AE166" i="1"/>
  <c r="AE167" i="1" a="1"/>
  <c r="AE167" i="1"/>
  <c r="AE168" i="1" a="1"/>
  <c r="AE168" i="1"/>
  <c r="AE169" i="1" a="1"/>
  <c r="AE169" i="1"/>
  <c r="AE170" i="1" a="1"/>
  <c r="AE170" i="1"/>
  <c r="AE171" i="1" a="1"/>
  <c r="AE171" i="1"/>
  <c r="AE172" i="1" a="1"/>
  <c r="AE172" i="1"/>
  <c r="AE173" i="1" a="1"/>
  <c r="AE173" i="1"/>
  <c r="AE174" i="1" a="1"/>
  <c r="AE174" i="1"/>
  <c r="AE175" i="1" a="1"/>
  <c r="AE175" i="1"/>
  <c r="AE176" i="1" a="1"/>
  <c r="AE176" i="1"/>
  <c r="AE177" i="1" a="1"/>
  <c r="AE177" i="1"/>
  <c r="AE178" i="1" a="1"/>
  <c r="AE178" i="1"/>
  <c r="AE179" i="1" a="1"/>
  <c r="AE179" i="1"/>
  <c r="AE180" i="1" a="1"/>
  <c r="AE180" i="1"/>
  <c r="AE181" i="1" a="1"/>
  <c r="AE181" i="1"/>
  <c r="AE182" i="1" a="1"/>
  <c r="AE182" i="1"/>
  <c r="AE183" i="1" a="1"/>
  <c r="AE183" i="1"/>
  <c r="AE184" i="1" a="1"/>
  <c r="AE184" i="1"/>
  <c r="AE185" i="1" a="1"/>
  <c r="AE185" i="1"/>
  <c r="AE186" i="1" a="1"/>
  <c r="AE186" i="1"/>
  <c r="AE187" i="1" a="1"/>
  <c r="AE187" i="1"/>
  <c r="AE188" i="1" a="1"/>
  <c r="AE188" i="1"/>
  <c r="AE189" i="1" a="1"/>
  <c r="AE189" i="1"/>
  <c r="AE190" i="1" a="1"/>
  <c r="AE190" i="1"/>
  <c r="AE191" i="1" a="1"/>
  <c r="AE191" i="1"/>
  <c r="AE192" i="1" a="1"/>
  <c r="AE192" i="1"/>
  <c r="AE193" i="1" a="1"/>
  <c r="AE193" i="1"/>
  <c r="AE194" i="1" a="1"/>
  <c r="AE194" i="1"/>
  <c r="AE195" i="1" a="1"/>
  <c r="AE195" i="1"/>
  <c r="AE196" i="1" a="1"/>
  <c r="AE196" i="1"/>
  <c r="AE197" i="1" a="1"/>
  <c r="AE197" i="1"/>
  <c r="AE198" i="1" a="1"/>
  <c r="AE198" i="1"/>
  <c r="AE199" i="1" a="1"/>
  <c r="AE199" i="1"/>
  <c r="AE200" i="1" a="1"/>
  <c r="AE200" i="1"/>
  <c r="AE201" i="1" a="1"/>
  <c r="AE201" i="1"/>
  <c r="AE202" i="1" a="1"/>
  <c r="AE202" i="1"/>
  <c r="AE203" i="1" a="1"/>
  <c r="AE203" i="1"/>
  <c r="AE204" i="1" a="1"/>
  <c r="AE204" i="1"/>
  <c r="AE205" i="1" a="1"/>
  <c r="AE205" i="1"/>
  <c r="AE206" i="1" a="1"/>
  <c r="AE206" i="1"/>
  <c r="AE207" i="1" a="1"/>
  <c r="AE207" i="1"/>
  <c r="AE208" i="1" a="1"/>
  <c r="AE208" i="1"/>
  <c r="AE209" i="1" a="1"/>
  <c r="AE209" i="1"/>
  <c r="AE210" i="1" a="1"/>
  <c r="AE210" i="1"/>
  <c r="AE211" i="1" a="1"/>
  <c r="AE211" i="1"/>
  <c r="AE212" i="1" a="1"/>
  <c r="AE212" i="1"/>
  <c r="AE213" i="1" a="1"/>
  <c r="AE213" i="1"/>
  <c r="AE214" i="1" a="1"/>
  <c r="AE214" i="1"/>
  <c r="AE215" i="1" a="1"/>
  <c r="AE215" i="1"/>
  <c r="AE216" i="1" a="1"/>
  <c r="AE216" i="1"/>
  <c r="AE217" i="1" a="1"/>
  <c r="AE217" i="1"/>
  <c r="AE218" i="1" a="1"/>
  <c r="AE218" i="1"/>
  <c r="AE219" i="1" a="1"/>
  <c r="AE219" i="1"/>
  <c r="AE220" i="1" a="1"/>
  <c r="AE220" i="1"/>
  <c r="AE221" i="1" a="1"/>
  <c r="AE221" i="1"/>
  <c r="AE222" i="1" a="1"/>
  <c r="AE222" i="1"/>
  <c r="AE223" i="1" a="1"/>
  <c r="AE223" i="1"/>
  <c r="C29" i="12"/>
  <c r="X10" i="10" a="1"/>
  <c r="X10" i="10"/>
  <c r="G10" i="10" a="1"/>
  <c r="G10" i="10"/>
  <c r="J315" i="22"/>
  <c r="J159" i="22"/>
  <c r="G315" i="9" a="1"/>
  <c r="G315" i="9"/>
  <c r="I299" i="9" a="1"/>
  <c r="I299" i="9"/>
  <c r="F299" i="9" a="1"/>
  <c r="F299" i="9"/>
  <c r="I246" i="9" a="1"/>
  <c r="I246" i="9"/>
  <c r="F224" i="9" a="1"/>
  <c r="F224" i="9"/>
  <c r="J295" i="9" a="1"/>
  <c r="J295" i="9"/>
  <c r="F295" i="9" a="1"/>
  <c r="F295" i="9"/>
  <c r="J203" i="9" a="1"/>
  <c r="J203" i="9"/>
  <c r="G241" i="9" a="1"/>
  <c r="G241" i="9"/>
  <c r="J278" i="9" a="1"/>
  <c r="J278" i="9"/>
  <c r="G301" i="9" a="1"/>
  <c r="G301" i="9"/>
  <c r="H284" i="9" a="1"/>
  <c r="H284" i="9"/>
  <c r="I268" i="9" a="1"/>
  <c r="I268" i="9"/>
  <c r="F268" i="9" a="1"/>
  <c r="F268" i="9"/>
  <c r="J249" i="9" a="1"/>
  <c r="J249" i="9"/>
  <c r="F249" i="9" a="1"/>
  <c r="F249" i="9"/>
  <c r="G303" i="9" a="1"/>
  <c r="G303" i="9"/>
  <c r="J303" i="9" a="1"/>
  <c r="J303" i="9"/>
  <c r="G287" i="9" a="1"/>
  <c r="G287" i="9"/>
  <c r="E287" i="9" a="1"/>
  <c r="E287" i="9"/>
  <c r="G275" i="9" a="1"/>
  <c r="G275" i="9"/>
  <c r="J227" i="9" a="1"/>
  <c r="J227" i="9"/>
  <c r="F227" i="9" a="1"/>
  <c r="F227" i="9"/>
  <c r="G194" i="9" a="1"/>
  <c r="G194" i="9"/>
  <c r="J237" i="9" a="1"/>
  <c r="J237" i="9"/>
  <c r="E237" i="9" a="1"/>
  <c r="E237" i="9"/>
  <c r="J260" i="9" a="1"/>
  <c r="J260" i="9"/>
  <c r="H260" i="9" a="1"/>
  <c r="H260" i="9"/>
  <c r="F244" i="9" a="1"/>
  <c r="F244" i="9"/>
  <c r="E240" i="9" a="1"/>
  <c r="E240" i="9"/>
  <c r="H307" i="9" a="1"/>
  <c r="H307" i="9"/>
  <c r="H279" i="9" a="1"/>
  <c r="H279" i="9"/>
  <c r="I263" i="9" a="1"/>
  <c r="I263" i="9"/>
  <c r="E263" i="9" a="1"/>
  <c r="E263" i="9"/>
  <c r="J247" i="9" a="1"/>
  <c r="J247" i="9"/>
  <c r="I315" i="9" a="1"/>
  <c r="I315" i="9"/>
  <c r="G299" i="9" a="1"/>
  <c r="G299" i="9"/>
  <c r="J246" i="9" a="1"/>
  <c r="J246" i="9"/>
  <c r="J224" i="9" a="1"/>
  <c r="J224" i="9"/>
  <c r="G311" i="9" a="1"/>
  <c r="G311" i="9"/>
  <c r="E295" i="9" a="1"/>
  <c r="E295" i="9"/>
  <c r="E278" i="9" a="1"/>
  <c r="E278" i="9"/>
  <c r="E301" i="9" a="1"/>
  <c r="E301" i="9"/>
  <c r="G284" i="9" a="1"/>
  <c r="G284" i="9"/>
  <c r="G268" i="9" a="1"/>
  <c r="G268" i="9"/>
  <c r="H249" i="9" a="1"/>
  <c r="H249" i="9"/>
  <c r="I303" i="9" a="1"/>
  <c r="I303" i="9"/>
  <c r="J287" i="9" a="1"/>
  <c r="J287" i="9"/>
  <c r="J275" i="9" a="1"/>
  <c r="J275" i="9"/>
  <c r="E275" i="9" a="1"/>
  <c r="E275" i="9"/>
  <c r="E227" i="9" a="1"/>
  <c r="E227" i="9"/>
  <c r="J194" i="9" a="1"/>
  <c r="J194" i="9"/>
  <c r="E194" i="9" a="1"/>
  <c r="E194" i="9"/>
  <c r="F237" i="9" a="1"/>
  <c r="F237" i="9"/>
  <c r="E260" i="9" a="1"/>
  <c r="E260" i="9"/>
  <c r="G244" i="9" a="1"/>
  <c r="G244" i="9"/>
  <c r="F307" i="9" a="1"/>
  <c r="F307" i="9"/>
  <c r="I279" i="9" a="1"/>
  <c r="I279" i="9"/>
  <c r="H263" i="9" a="1"/>
  <c r="H263" i="9"/>
  <c r="F247" i="9" a="1"/>
  <c r="F247" i="9"/>
  <c r="I233" i="9" a="1"/>
  <c r="I233" i="9"/>
  <c r="I189" i="9" a="1"/>
  <c r="I189" i="9"/>
  <c r="F189" i="9" a="1"/>
  <c r="F189" i="9"/>
  <c r="G290" i="9" a="1"/>
  <c r="G290" i="9"/>
  <c r="J270" i="9" a="1"/>
  <c r="J270" i="9"/>
  <c r="E270" i="9" a="1"/>
  <c r="E270" i="9"/>
  <c r="G258" i="9" a="1"/>
  <c r="G258" i="9"/>
  <c r="H242" i="9" a="1"/>
  <c r="H242" i="9"/>
  <c r="E242" i="9" a="1"/>
  <c r="E242" i="9"/>
  <c r="E238" i="9" a="1"/>
  <c r="E238" i="9"/>
  <c r="F222" i="9" a="1"/>
  <c r="F222" i="9"/>
  <c r="I269" i="9" a="1"/>
  <c r="I269" i="9"/>
  <c r="J245" i="9" a="1"/>
  <c r="J245" i="9"/>
  <c r="E245" i="9" a="1"/>
  <c r="E245" i="9"/>
  <c r="H281" i="9" a="1"/>
  <c r="H281" i="9"/>
  <c r="J193" i="9" a="1"/>
  <c r="J193" i="9"/>
  <c r="F193" i="9" a="1"/>
  <c r="F193" i="9"/>
  <c r="H232" i="9" a="1"/>
  <c r="H232" i="9"/>
  <c r="H220" i="9" a="1"/>
  <c r="H220" i="9"/>
  <c r="J188" i="9" a="1"/>
  <c r="J188" i="9"/>
  <c r="H315" i="9" a="1"/>
  <c r="H315" i="9"/>
  <c r="J299" i="9" a="1"/>
  <c r="J299" i="9"/>
  <c r="E246" i="9" a="1"/>
  <c r="E246" i="9"/>
  <c r="G224" i="9" a="1"/>
  <c r="G224" i="9"/>
  <c r="I295" i="9" a="1"/>
  <c r="I295" i="9"/>
  <c r="F278" i="9" a="1"/>
  <c r="F278" i="9"/>
  <c r="J301" i="9" a="1"/>
  <c r="J301" i="9"/>
  <c r="F301" i="9" a="1"/>
  <c r="F301" i="9"/>
  <c r="E284" i="9" a="1"/>
  <c r="E284" i="9"/>
  <c r="H268" i="9" a="1"/>
  <c r="H268" i="9"/>
  <c r="I249" i="9" a="1"/>
  <c r="I249" i="9"/>
  <c r="H285" i="9" a="1"/>
  <c r="H285" i="9"/>
  <c r="H303" i="9" a="1"/>
  <c r="H303" i="9"/>
  <c r="I287" i="9" a="1"/>
  <c r="I287" i="9"/>
  <c r="I275" i="9" a="1"/>
  <c r="I275" i="9"/>
  <c r="I227" i="9" a="1"/>
  <c r="I227" i="9"/>
  <c r="E225" i="9" a="1"/>
  <c r="E225" i="9"/>
  <c r="H194" i="9" a="1"/>
  <c r="H194" i="9"/>
  <c r="H237" i="9" a="1"/>
  <c r="H237" i="9"/>
  <c r="G221" i="9" a="1"/>
  <c r="G221" i="9"/>
  <c r="G260" i="9" a="1"/>
  <c r="G260" i="9"/>
  <c r="E244" i="9" a="1"/>
  <c r="E244" i="9"/>
  <c r="J307" i="9" a="1"/>
  <c r="J307" i="9"/>
  <c r="E307" i="9" a="1"/>
  <c r="E307" i="9"/>
  <c r="G279" i="9" a="1"/>
  <c r="G279" i="9"/>
  <c r="F263" i="9" a="1"/>
  <c r="F263" i="9"/>
  <c r="G247" i="9" a="1"/>
  <c r="G247" i="9"/>
  <c r="J233" i="9" a="1"/>
  <c r="J233" i="9"/>
  <c r="E233" i="9" a="1"/>
  <c r="E233" i="9"/>
  <c r="G189" i="9" a="1"/>
  <c r="G189" i="9"/>
  <c r="G314" i="9" a="1"/>
  <c r="G314" i="9"/>
  <c r="I290" i="9" a="1"/>
  <c r="I290" i="9"/>
  <c r="H270" i="9" a="1"/>
  <c r="H270" i="9"/>
  <c r="I270" i="9" a="1"/>
  <c r="I270" i="9"/>
  <c r="I258" i="9" a="1"/>
  <c r="I258" i="9"/>
  <c r="J242" i="9" a="1"/>
  <c r="J242" i="9"/>
  <c r="J238" i="9" a="1"/>
  <c r="J238" i="9"/>
  <c r="I238" i="9" a="1"/>
  <c r="I238" i="9"/>
  <c r="G269" i="9" a="1"/>
  <c r="G269" i="9"/>
  <c r="H245" i="9" a="1"/>
  <c r="H245" i="9"/>
  <c r="F245" i="9" a="1"/>
  <c r="F245" i="9"/>
  <c r="I281" i="9" a="1"/>
  <c r="I281" i="9"/>
  <c r="H193" i="9" a="1"/>
  <c r="H193" i="9"/>
  <c r="E193" i="9" a="1"/>
  <c r="E193" i="9"/>
  <c r="I220" i="9" a="1"/>
  <c r="I220" i="9"/>
  <c r="E220" i="9" a="1"/>
  <c r="E220" i="9"/>
  <c r="H188" i="9" a="1"/>
  <c r="H188" i="9"/>
  <c r="F315" i="9" a="1"/>
  <c r="F315" i="9"/>
  <c r="H299" i="9" a="1"/>
  <c r="H299" i="9"/>
  <c r="H246" i="9" a="1"/>
  <c r="H246" i="9"/>
  <c r="F246" i="9" a="1"/>
  <c r="F246" i="9"/>
  <c r="E224" i="9" a="1"/>
  <c r="E224" i="9"/>
  <c r="H295" i="9" a="1"/>
  <c r="H295" i="9"/>
  <c r="H278" i="9" a="1"/>
  <c r="H278" i="9"/>
  <c r="H301" i="9" a="1"/>
  <c r="H301" i="9"/>
  <c r="J284" i="9" a="1"/>
  <c r="J284" i="9"/>
  <c r="F284" i="9" a="1"/>
  <c r="F284" i="9"/>
  <c r="E268" i="9" a="1"/>
  <c r="E268" i="9"/>
  <c r="J289" i="9" a="1"/>
  <c r="J289" i="9"/>
  <c r="E249" i="9" a="1"/>
  <c r="E249" i="9"/>
  <c r="F262" i="9" a="1"/>
  <c r="F262" i="9"/>
  <c r="G285" i="9" a="1"/>
  <c r="G285" i="9"/>
  <c r="E303" i="9" a="1"/>
  <c r="E303" i="9"/>
  <c r="H287" i="9" a="1"/>
  <c r="H287" i="9"/>
  <c r="H275" i="9" a="1"/>
  <c r="H275" i="9"/>
  <c r="H227" i="9" a="1"/>
  <c r="H227" i="9"/>
  <c r="I302" i="9" a="1"/>
  <c r="I302" i="9"/>
  <c r="I194" i="9" a="1"/>
  <c r="I194" i="9"/>
  <c r="I237" i="9" a="1"/>
  <c r="I237" i="9"/>
  <c r="I260" i="9" a="1"/>
  <c r="I260" i="9"/>
  <c r="J244" i="9" a="1"/>
  <c r="J244" i="9"/>
  <c r="H244" i="9" a="1"/>
  <c r="H244" i="9"/>
  <c r="I307" i="9" a="1"/>
  <c r="I307" i="9"/>
  <c r="E279" i="9" a="1"/>
  <c r="E279" i="9"/>
  <c r="G263" i="9" a="1"/>
  <c r="G263" i="9"/>
  <c r="I247" i="9" a="1"/>
  <c r="I247" i="9"/>
  <c r="E247" i="9" a="1"/>
  <c r="E247" i="9"/>
  <c r="H215" i="9" a="1"/>
  <c r="H215" i="9"/>
  <c r="G233" i="9" a="1"/>
  <c r="G233" i="9"/>
  <c r="F233" i="9" a="1"/>
  <c r="F233" i="9"/>
  <c r="J189" i="9" a="1"/>
  <c r="J189" i="9"/>
  <c r="J290" i="9" a="1"/>
  <c r="J290" i="9"/>
  <c r="F290" i="9" a="1"/>
  <c r="F290" i="9"/>
  <c r="G270" i="9" a="1"/>
  <c r="G270" i="9"/>
  <c r="J258" i="9" a="1"/>
  <c r="J258" i="9"/>
  <c r="F258" i="9" a="1"/>
  <c r="F258" i="9"/>
  <c r="I242" i="9" a="1"/>
  <c r="I242" i="9"/>
  <c r="H238" i="9" a="1"/>
  <c r="H238" i="9"/>
  <c r="G238" i="9" a="1"/>
  <c r="G238" i="9"/>
  <c r="J269" i="9" a="1"/>
  <c r="J269" i="9"/>
  <c r="E269" i="9" a="1"/>
  <c r="E269" i="9"/>
  <c r="G245" i="9" a="1"/>
  <c r="G245" i="9"/>
  <c r="J281" i="9" a="1"/>
  <c r="J281" i="9"/>
  <c r="E281" i="9" a="1"/>
  <c r="E281" i="9"/>
  <c r="I193" i="9" a="1"/>
  <c r="I193" i="9"/>
  <c r="G220" i="9" a="1"/>
  <c r="G220" i="9"/>
  <c r="F220" i="9" a="1"/>
  <c r="F220" i="9"/>
  <c r="I188" i="9" a="1"/>
  <c r="I188" i="9"/>
  <c r="J315" i="9" a="1"/>
  <c r="J315" i="9"/>
  <c r="E315" i="9" a="1"/>
  <c r="E315" i="9"/>
  <c r="E299" i="9" a="1"/>
  <c r="E299" i="9"/>
  <c r="G246" i="9" a="1"/>
  <c r="G246" i="9"/>
  <c r="I224" i="9" a="1"/>
  <c r="I224" i="9"/>
  <c r="H224" i="9" a="1"/>
  <c r="H224" i="9"/>
  <c r="G295" i="9" a="1"/>
  <c r="G295" i="9"/>
  <c r="G278" i="9" a="1"/>
  <c r="G278" i="9"/>
  <c r="I301" i="9" a="1"/>
  <c r="I301" i="9"/>
  <c r="I284" i="9" a="1"/>
  <c r="I284" i="9"/>
  <c r="J268" i="9" a="1"/>
  <c r="J268" i="9"/>
  <c r="G249" i="9" a="1"/>
  <c r="G249" i="9"/>
  <c r="J306" i="9" a="1"/>
  <c r="J306" i="9"/>
  <c r="G291" i="9" a="1"/>
  <c r="G291" i="9"/>
  <c r="I244" i="9" a="1"/>
  <c r="I244" i="9"/>
  <c r="J263" i="9" a="1"/>
  <c r="J263" i="9"/>
  <c r="E189" i="9" a="1"/>
  <c r="E189" i="9"/>
  <c r="H258" i="9" a="1"/>
  <c r="H258" i="9"/>
  <c r="H222" i="9" a="1"/>
  <c r="H222" i="9"/>
  <c r="I245" i="9" a="1"/>
  <c r="I245" i="9"/>
  <c r="G188" i="9" a="1"/>
  <c r="G188" i="9"/>
  <c r="F287" i="9" a="1"/>
  <c r="F287" i="9"/>
  <c r="F194" i="9" a="1"/>
  <c r="F194" i="9"/>
  <c r="J240" i="9" a="1"/>
  <c r="J240" i="9"/>
  <c r="H290" i="9" a="1"/>
  <c r="H290" i="9"/>
  <c r="E258" i="9" a="1"/>
  <c r="E258" i="9"/>
  <c r="G281" i="9" a="1"/>
  <c r="G281" i="9"/>
  <c r="E188" i="9" a="1"/>
  <c r="E188" i="9"/>
  <c r="E285" i="9" a="1"/>
  <c r="E285" i="9"/>
  <c r="F275" i="9" a="1"/>
  <c r="F275" i="9"/>
  <c r="G237" i="9" a="1"/>
  <c r="G237" i="9"/>
  <c r="G307" i="9" a="1"/>
  <c r="G307" i="9"/>
  <c r="H247" i="9" a="1"/>
  <c r="H247" i="9"/>
  <c r="H233" i="9" a="1"/>
  <c r="H233" i="9"/>
  <c r="E290" i="9" a="1"/>
  <c r="E290" i="9"/>
  <c r="F242" i="9" a="1"/>
  <c r="F242" i="9"/>
  <c r="H269" i="9" a="1"/>
  <c r="H269" i="9"/>
  <c r="F281" i="9" a="1"/>
  <c r="F281" i="9"/>
  <c r="J220" i="9" a="1"/>
  <c r="J220" i="9"/>
  <c r="F188" i="9" a="1"/>
  <c r="F188" i="9"/>
  <c r="F303" i="9" a="1"/>
  <c r="F303" i="9"/>
  <c r="G227" i="9" a="1"/>
  <c r="G227" i="9"/>
  <c r="F260" i="9" a="1"/>
  <c r="F260" i="9"/>
  <c r="H189" i="9" a="1"/>
  <c r="H189" i="9"/>
  <c r="F270" i="9" a="1"/>
  <c r="F270" i="9"/>
  <c r="F238" i="9" a="1"/>
  <c r="F238" i="9"/>
  <c r="F269" i="9" a="1"/>
  <c r="F269" i="9"/>
  <c r="G193" i="9" a="1"/>
  <c r="G193" i="9"/>
  <c r="J235" i="9" a="1"/>
  <c r="J235" i="9"/>
  <c r="F191" i="9" a="1"/>
  <c r="F191" i="9"/>
  <c r="F298" i="9" a="1"/>
  <c r="F298" i="9"/>
  <c r="I264" i="9" a="1"/>
  <c r="I264" i="9"/>
  <c r="H195" i="9" a="1"/>
  <c r="H195" i="9"/>
  <c r="I262" i="9" a="1"/>
  <c r="I262" i="9"/>
  <c r="J256" i="9" a="1"/>
  <c r="J256" i="9"/>
  <c r="I272" i="9" a="1"/>
  <c r="I272" i="9"/>
  <c r="I208" i="9" a="1"/>
  <c r="I208" i="9"/>
  <c r="F273" i="9" a="1"/>
  <c r="F273" i="9"/>
  <c r="H229" i="9" a="1"/>
  <c r="H229" i="9"/>
  <c r="H274" i="9" a="1"/>
  <c r="H274" i="9"/>
  <c r="J228" i="9" a="1"/>
  <c r="J228" i="9"/>
  <c r="I278" i="9" a="1"/>
  <c r="I278" i="9"/>
  <c r="J271" i="9" a="1"/>
  <c r="J271" i="9"/>
  <c r="H311" i="9" a="1"/>
  <c r="H311" i="9"/>
  <c r="H288" i="9" a="1"/>
  <c r="H288" i="9"/>
  <c r="G226" i="9" a="1"/>
  <c r="G226" i="9"/>
  <c r="H265" i="9" a="1"/>
  <c r="H265" i="9"/>
  <c r="F226" i="9" a="1"/>
  <c r="F226" i="9"/>
  <c r="F261" i="9" a="1"/>
  <c r="F261" i="9"/>
  <c r="I288" i="9" a="1"/>
  <c r="I288" i="9"/>
  <c r="F276" i="9" a="1"/>
  <c r="F276" i="9"/>
  <c r="H214" i="9" a="1"/>
  <c r="H214" i="9"/>
  <c r="E272" i="9" a="1"/>
  <c r="E272" i="9"/>
  <c r="E217" i="9" a="1"/>
  <c r="E217" i="9"/>
  <c r="F230" i="9" a="1"/>
  <c r="F230" i="9"/>
  <c r="G235" i="9" a="1"/>
  <c r="G235" i="9"/>
  <c r="I280" i="9" a="1"/>
  <c r="I280" i="9"/>
  <c r="G280" i="9" a="1"/>
  <c r="G280" i="9"/>
  <c r="H280" i="9" a="1"/>
  <c r="H280" i="9"/>
  <c r="I196" i="9" a="1"/>
  <c r="I196" i="9"/>
  <c r="I285" i="9" a="1"/>
  <c r="I285" i="9"/>
  <c r="G239" i="9" a="1"/>
  <c r="G239" i="9"/>
  <c r="F221" i="9" a="1"/>
  <c r="F221" i="9"/>
  <c r="E305" i="9" a="1"/>
  <c r="E305" i="9"/>
  <c r="H223" i="9" a="1"/>
  <c r="H223" i="9"/>
  <c r="H236" i="9" a="1"/>
  <c r="H236" i="9"/>
  <c r="G288" i="9" a="1"/>
  <c r="G288" i="9"/>
  <c r="G214" i="9" a="1"/>
  <c r="G214" i="9"/>
  <c r="G304" i="9" a="1"/>
  <c r="G304" i="9"/>
  <c r="G300" i="9" a="1"/>
  <c r="G300" i="9"/>
  <c r="F202" i="9" a="1"/>
  <c r="F202" i="9"/>
  <c r="I203" i="9" a="1"/>
  <c r="I203" i="9"/>
  <c r="I292" i="9" a="1"/>
  <c r="I292" i="9"/>
  <c r="H309" i="9" a="1"/>
  <c r="H309" i="9"/>
  <c r="G215" i="9" a="1"/>
  <c r="G215" i="9"/>
  <c r="I226" i="9" a="1"/>
  <c r="I226" i="9"/>
  <c r="J274" i="9" a="1"/>
  <c r="J274" i="9"/>
  <c r="E241" i="9" a="1"/>
  <c r="E241" i="9"/>
  <c r="G202" i="9" a="1"/>
  <c r="G202" i="9"/>
  <c r="H261" i="9" a="1"/>
  <c r="H261" i="9"/>
  <c r="E288" i="9" a="1"/>
  <c r="E288" i="9"/>
  <c r="J286" i="9" a="1"/>
  <c r="J286" i="9"/>
  <c r="J272" i="9" a="1"/>
  <c r="J272" i="9"/>
  <c r="H262" i="9" a="1"/>
  <c r="H262" i="9"/>
  <c r="H230" i="9" a="1"/>
  <c r="H230" i="9"/>
  <c r="G223" i="9" a="1"/>
  <c r="G223" i="9"/>
  <c r="G262" i="9" a="1"/>
  <c r="G262" i="9"/>
  <c r="F235" i="9" a="1"/>
  <c r="F235" i="9"/>
  <c r="H291" i="9" a="1"/>
  <c r="H291" i="9"/>
  <c r="H302" i="9" a="1"/>
  <c r="H302" i="9"/>
  <c r="G242" i="9" a="1"/>
  <c r="G242" i="9"/>
  <c r="I243" i="9" a="1"/>
  <c r="I243" i="9"/>
  <c r="G267" i="9" a="1"/>
  <c r="G267" i="9"/>
  <c r="I192" i="9" a="1"/>
  <c r="I192" i="9"/>
  <c r="H286" i="9" a="1"/>
  <c r="H286" i="9"/>
  <c r="G282" i="9" a="1"/>
  <c r="G282" i="9"/>
  <c r="G234" i="9" a="1"/>
  <c r="G234" i="9"/>
  <c r="G252" i="9" a="1"/>
  <c r="G252" i="9"/>
  <c r="H225" i="9" a="1"/>
  <c r="H225" i="9"/>
  <c r="J190" i="9" a="1"/>
  <c r="J190" i="9"/>
  <c r="G222" i="9" a="1"/>
  <c r="G222" i="9"/>
  <c r="F241" i="9" a="1"/>
  <c r="F241" i="9"/>
  <c r="I240" i="9" a="1"/>
  <c r="I240" i="9"/>
  <c r="H283" i="9" a="1"/>
  <c r="H283" i="9"/>
  <c r="G312" i="9" a="1"/>
  <c r="G312" i="9"/>
  <c r="F306" i="9" a="1"/>
  <c r="F306" i="9"/>
  <c r="J297" i="9" a="1"/>
  <c r="J297" i="9"/>
  <c r="I314" i="9" a="1"/>
  <c r="I314" i="9"/>
  <c r="H231" i="9" a="1"/>
  <c r="H231" i="9"/>
  <c r="E226" i="9" a="1"/>
  <c r="E226" i="9"/>
  <c r="H276" i="9" a="1"/>
  <c r="H276" i="9"/>
  <c r="J288" i="9" a="1"/>
  <c r="J288" i="9"/>
  <c r="G276" i="9" a="1"/>
  <c r="G276" i="9"/>
  <c r="E286" i="9" a="1"/>
  <c r="E286" i="9"/>
  <c r="I305" i="9" a="1"/>
  <c r="I305" i="9"/>
  <c r="E214" i="9" a="1"/>
  <c r="E214" i="9"/>
  <c r="J262" i="9" a="1"/>
  <c r="J262" i="9"/>
  <c r="J225" i="9" a="1"/>
  <c r="J225" i="9"/>
  <c r="E304" i="9" a="1"/>
  <c r="E304" i="9"/>
  <c r="F236" i="9" a="1"/>
  <c r="F236" i="9"/>
  <c r="J266" i="9" a="1"/>
  <c r="J266" i="9"/>
  <c r="J302" i="9" a="1"/>
  <c r="J302" i="9"/>
  <c r="H219" i="9" a="1"/>
  <c r="H219" i="9"/>
  <c r="G197" i="9" a="1"/>
  <c r="G197" i="9"/>
  <c r="J276" i="9" a="1"/>
  <c r="J276" i="9"/>
  <c r="I232" i="9" a="1"/>
  <c r="I232" i="9"/>
  <c r="J230" i="9" a="1"/>
  <c r="J230" i="9"/>
  <c r="H217" i="9" a="1"/>
  <c r="H217" i="9"/>
  <c r="G261" i="9" a="1"/>
  <c r="G261" i="9"/>
  <c r="I231" i="9" a="1"/>
  <c r="I231" i="9"/>
  <c r="J259" i="9" a="1"/>
  <c r="J259" i="9"/>
  <c r="I265" i="9" a="1"/>
  <c r="I265" i="9"/>
  <c r="H218" i="9" a="1"/>
  <c r="H218" i="9"/>
  <c r="J226" i="9" a="1"/>
  <c r="J226" i="9"/>
  <c r="G207" i="9" a="1"/>
  <c r="G207" i="9"/>
  <c r="H277" i="9" a="1"/>
  <c r="H277" i="9"/>
  <c r="I289" i="9" a="1"/>
  <c r="I289" i="9"/>
  <c r="I252" i="9" a="1"/>
  <c r="I252" i="9"/>
  <c r="H241" i="9" a="1"/>
  <c r="H241" i="9"/>
  <c r="H226" i="9" a="1"/>
  <c r="H226" i="9"/>
  <c r="E222" i="9" a="1"/>
  <c r="E222" i="9"/>
  <c r="G259" i="9" a="1"/>
  <c r="G259" i="9"/>
  <c r="F288" i="9" a="1"/>
  <c r="F288" i="9"/>
  <c r="E276" i="9" a="1"/>
  <c r="E276" i="9"/>
  <c r="I276" i="9" a="1"/>
  <c r="I276" i="9"/>
  <c r="H197" i="9" a="1"/>
  <c r="H197" i="9"/>
  <c r="I230" i="9" a="1"/>
  <c r="I230" i="9"/>
  <c r="G217" i="9" a="1"/>
  <c r="G217" i="9"/>
  <c r="F252" i="9" a="1"/>
  <c r="F252" i="9"/>
  <c r="G230" i="9" a="1"/>
  <c r="G230" i="9"/>
  <c r="E230" i="9" a="1"/>
  <c r="E230" i="9"/>
  <c r="F280" i="9" a="1"/>
  <c r="F280" i="9"/>
  <c r="I219" i="9" a="1"/>
  <c r="I219" i="9"/>
  <c r="E262" i="9" a="1"/>
  <c r="E262" i="9"/>
  <c r="G248" i="9" a="1"/>
  <c r="G248" i="9"/>
  <c r="I248" i="9" a="1"/>
  <c r="I248" i="9"/>
  <c r="F256" i="9" a="1"/>
  <c r="F256" i="9"/>
  <c r="H273" i="9" a="1"/>
  <c r="H273" i="9"/>
  <c r="E266" i="9" a="1"/>
  <c r="E266" i="9"/>
  <c r="J222" i="9" a="1"/>
  <c r="J222" i="9"/>
  <c r="H221" i="9" a="1"/>
  <c r="H221" i="9"/>
  <c r="G243" i="9" a="1"/>
  <c r="G243" i="9"/>
  <c r="H305" i="9" a="1"/>
  <c r="H305" i="9"/>
  <c r="I259" i="9" a="1"/>
  <c r="I259" i="9"/>
  <c r="J221" i="9" a="1"/>
  <c r="J221" i="9"/>
  <c r="G225" i="9" a="1"/>
  <c r="G225" i="9"/>
  <c r="I234" i="9" a="1"/>
  <c r="I234" i="9"/>
  <c r="J252" i="9" a="1"/>
  <c r="J252" i="9"/>
  <c r="I312" i="9" a="1"/>
  <c r="I312" i="9"/>
  <c r="J309" i="9" a="1"/>
  <c r="J309" i="9"/>
  <c r="I283" i="9" a="1"/>
  <c r="I283" i="9"/>
  <c r="F197" i="9" a="1"/>
  <c r="F197" i="9"/>
  <c r="F215" i="9" a="1"/>
  <c r="F215" i="9"/>
  <c r="F234" i="9" a="1"/>
  <c r="F234" i="9"/>
  <c r="H312" i="9" a="1"/>
  <c r="H312" i="9"/>
  <c r="H202" i="9" a="1"/>
  <c r="H202" i="9"/>
  <c r="H266" i="9" a="1"/>
  <c r="H266" i="9"/>
  <c r="E265" i="9" a="1"/>
  <c r="E265" i="9"/>
  <c r="H256" i="9" a="1"/>
  <c r="H256" i="9"/>
  <c r="E256" i="9" a="1"/>
  <c r="E256" i="9"/>
  <c r="F311" i="9" a="1"/>
  <c r="F311" i="9"/>
  <c r="E314" i="9" a="1"/>
  <c r="E314" i="9"/>
  <c r="G240" i="9" a="1"/>
  <c r="G240" i="9"/>
  <c r="I311" i="9" a="1"/>
  <c r="I311" i="9"/>
  <c r="F266" i="9" a="1"/>
  <c r="F266" i="9"/>
  <c r="J232" i="9" a="1"/>
  <c r="J232" i="9"/>
  <c r="E232" i="9" a="1"/>
  <c r="E232" i="9"/>
  <c r="H272" i="9" a="1"/>
  <c r="H272" i="9"/>
  <c r="E289" i="9" a="1"/>
  <c r="E289" i="9"/>
  <c r="F271" i="9" a="1"/>
  <c r="F271" i="9"/>
  <c r="G191" i="9" a="1"/>
  <c r="G191" i="9"/>
  <c r="F291" i="9" a="1"/>
  <c r="F291" i="9"/>
  <c r="J191" i="9" a="1"/>
  <c r="J191" i="9"/>
  <c r="H298" i="9" a="1"/>
  <c r="H298" i="9"/>
  <c r="G294" i="9" a="1"/>
  <c r="G294" i="9"/>
  <c r="J291" i="9" a="1"/>
  <c r="J291" i="9"/>
  <c r="I191" i="9" a="1"/>
  <c r="I191" i="9"/>
  <c r="F279" i="9" a="1"/>
  <c r="F279" i="9"/>
  <c r="G236" i="9" a="1"/>
  <c r="G236" i="9"/>
  <c r="E235" i="9" a="1"/>
  <c r="E235" i="9"/>
  <c r="J241" i="9" a="1"/>
  <c r="J241" i="9"/>
  <c r="J285" i="9" a="1"/>
  <c r="J285" i="9"/>
  <c r="I228" i="9" a="1"/>
  <c r="I228" i="9"/>
  <c r="I218" i="9" a="1"/>
  <c r="I218" i="9"/>
  <c r="E248" i="9" a="1"/>
  <c r="E248" i="9"/>
  <c r="H248" i="9" a="1"/>
  <c r="H248" i="9"/>
  <c r="I309" i="9" a="1"/>
  <c r="I309" i="9"/>
  <c r="J234" i="9" a="1"/>
  <c r="J234" i="9"/>
  <c r="H259" i="9" a="1"/>
  <c r="H259" i="9"/>
  <c r="I225" i="9" a="1"/>
  <c r="I225" i="9"/>
  <c r="G305" i="9" a="1"/>
  <c r="G305" i="9"/>
  <c r="E259" i="9" a="1"/>
  <c r="E259" i="9"/>
  <c r="E261" i="9" a="1"/>
  <c r="E261" i="9"/>
  <c r="H234" i="9" a="1"/>
  <c r="H234" i="9"/>
  <c r="H300" i="9" a="1"/>
  <c r="H300" i="9"/>
  <c r="J217" i="9" a="1"/>
  <c r="J217" i="9"/>
  <c r="H203" i="9" a="1"/>
  <c r="H203" i="9"/>
  <c r="E215" i="9" a="1"/>
  <c r="E215" i="9"/>
  <c r="J215" i="9" a="1"/>
  <c r="J215" i="9"/>
  <c r="J312" i="9" a="1"/>
  <c r="J312" i="9"/>
  <c r="G273" i="9" a="1"/>
  <c r="G273" i="9"/>
  <c r="F265" i="9" a="1"/>
  <c r="F265" i="9"/>
  <c r="E274" i="9" a="1"/>
  <c r="E274" i="9"/>
  <c r="J265" i="9" a="1"/>
  <c r="J265" i="9"/>
  <c r="I256" i="9" a="1"/>
  <c r="I256" i="9"/>
  <c r="F203" i="9" a="1"/>
  <c r="F203" i="9"/>
  <c r="I271" i="9" a="1"/>
  <c r="I271" i="9"/>
  <c r="F272" i="9" a="1"/>
  <c r="F272" i="9"/>
  <c r="J314" i="9" a="1"/>
  <c r="J314" i="9"/>
  <c r="G272" i="9" a="1"/>
  <c r="G272" i="9"/>
  <c r="E271" i="9" a="1"/>
  <c r="E271" i="9"/>
  <c r="F240" i="9" a="1"/>
  <c r="F240" i="9"/>
  <c r="I286" i="9" a="1"/>
  <c r="I286" i="9"/>
  <c r="E311" i="9" a="1"/>
  <c r="E311" i="9"/>
  <c r="E191" i="9" a="1"/>
  <c r="E191" i="9"/>
  <c r="H304" i="9" a="1"/>
  <c r="H304" i="9"/>
  <c r="I239" i="9" a="1"/>
  <c r="I239" i="9"/>
  <c r="E298" i="9" a="1"/>
  <c r="E298" i="9"/>
  <c r="E221" i="9" a="1"/>
  <c r="E221" i="9"/>
  <c r="H296" i="9" a="1"/>
  <c r="H296" i="9"/>
  <c r="H191" i="9" a="1"/>
  <c r="H191" i="9"/>
  <c r="E291" i="9" a="1"/>
  <c r="E291" i="9"/>
  <c r="G228" i="9" a="1"/>
  <c r="G228" i="9"/>
  <c r="I293" i="9" a="1"/>
  <c r="I293" i="9"/>
  <c r="I297" i="9" a="1"/>
  <c r="I297" i="9"/>
  <c r="E297" i="9" a="1"/>
  <c r="E297" i="9"/>
  <c r="J280" i="9" a="1"/>
  <c r="J280" i="9"/>
  <c r="J236" i="9" a="1"/>
  <c r="J236" i="9"/>
  <c r="J282" i="9" a="1"/>
  <c r="J282" i="9"/>
  <c r="F218" i="9" a="1"/>
  <c r="F218" i="9"/>
  <c r="J248" i="9" a="1"/>
  <c r="J248" i="9"/>
  <c r="E234" i="9" a="1"/>
  <c r="E234" i="9"/>
  <c r="G298" i="9" a="1"/>
  <c r="G298" i="9"/>
  <c r="I300" i="9" a="1"/>
  <c r="I300" i="9"/>
  <c r="F225" i="9" a="1"/>
  <c r="F225" i="9"/>
  <c r="I195" i="9" a="1"/>
  <c r="I195" i="9"/>
  <c r="J305" i="9" a="1"/>
  <c r="J305" i="9"/>
  <c r="E223" i="9" a="1"/>
  <c r="E223" i="9"/>
  <c r="J261" i="9" a="1"/>
  <c r="J261" i="9"/>
  <c r="I236" i="9" a="1"/>
  <c r="I236" i="9"/>
  <c r="J300" i="9" a="1"/>
  <c r="J300" i="9"/>
  <c r="E202" i="9" a="1"/>
  <c r="E202" i="9"/>
  <c r="G266" i="9" a="1"/>
  <c r="G266" i="9"/>
  <c r="I215" i="9" a="1"/>
  <c r="I215" i="9"/>
  <c r="G256" i="9" a="1"/>
  <c r="G256" i="9"/>
  <c r="I261" i="9" a="1"/>
  <c r="I261" i="9"/>
  <c r="H252" i="9" a="1"/>
  <c r="H252" i="9"/>
  <c r="I217" i="9" a="1"/>
  <c r="I217" i="9"/>
  <c r="E203" i="9" a="1"/>
  <c r="E203" i="9"/>
  <c r="I274" i="9" a="1"/>
  <c r="I274" i="9"/>
  <c r="G265" i="9" a="1"/>
  <c r="G265" i="9"/>
  <c r="G274" i="9" a="1"/>
  <c r="G274" i="9"/>
  <c r="F283" i="9" a="1"/>
  <c r="F283" i="9"/>
  <c r="F214" i="9" a="1"/>
  <c r="F214" i="9"/>
  <c r="E218" i="9" a="1"/>
  <c r="E218" i="9"/>
  <c r="F314" i="9" a="1"/>
  <c r="F314" i="9"/>
  <c r="F232" i="9" a="1"/>
  <c r="F232" i="9"/>
  <c r="F297" i="9" a="1"/>
  <c r="F297" i="9"/>
  <c r="F286" i="9" a="1"/>
  <c r="F286" i="9"/>
  <c r="E306" i="9" a="1"/>
  <c r="E306" i="9"/>
  <c r="I229" i="9" a="1"/>
  <c r="I229" i="9"/>
  <c r="G271" i="9" a="1"/>
  <c r="G271" i="9"/>
  <c r="E302" i="9" a="1"/>
  <c r="E302" i="9"/>
  <c r="G297" i="9" a="1"/>
  <c r="G297" i="9"/>
  <c r="G302" i="9" a="1"/>
  <c r="G302" i="9"/>
  <c r="J311" i="9" a="1"/>
  <c r="J311" i="9"/>
  <c r="J304" i="9" a="1"/>
  <c r="J304" i="9"/>
  <c r="J197" i="9" a="1"/>
  <c r="J197" i="9"/>
  <c r="I221" i="9" a="1"/>
  <c r="I221" i="9"/>
  <c r="I296" i="9" a="1"/>
  <c r="I296" i="9"/>
  <c r="F296" i="9" a="1"/>
  <c r="F296" i="9"/>
  <c r="E228" i="9" a="1"/>
  <c r="E228" i="9"/>
  <c r="I291" i="9" a="1"/>
  <c r="I291" i="9"/>
  <c r="H239" i="9" a="1"/>
  <c r="H239" i="9"/>
  <c r="H293" i="9" a="1"/>
  <c r="H293" i="9"/>
  <c r="J273" i="9" a="1"/>
  <c r="J273" i="9"/>
  <c r="H306" i="9" a="1"/>
  <c r="H306" i="9"/>
  <c r="F248" i="9" a="1"/>
  <c r="F248" i="9"/>
  <c r="E300" i="9" a="1"/>
  <c r="E300" i="9"/>
  <c r="G283" i="9" a="1"/>
  <c r="G283" i="9"/>
  <c r="F312" i="9" a="1"/>
  <c r="F312" i="9"/>
  <c r="I222" i="9" a="1"/>
  <c r="I222" i="9"/>
  <c r="F292" i="9" a="1"/>
  <c r="F292" i="9"/>
  <c r="E195" i="9" a="1"/>
  <c r="E195" i="9"/>
  <c r="F305" i="9" a="1"/>
  <c r="F305" i="9"/>
  <c r="F259" i="9" a="1"/>
  <c r="F259" i="9"/>
  <c r="G264" i="9" a="1"/>
  <c r="G264" i="9"/>
  <c r="J214" i="9" a="1"/>
  <c r="J214" i="9"/>
  <c r="E252" i="9" a="1"/>
  <c r="E252" i="9"/>
  <c r="E312" i="9" a="1"/>
  <c r="E312" i="9"/>
  <c r="J202" i="9" a="1"/>
  <c r="J202" i="9"/>
  <c r="H271" i="9" a="1"/>
  <c r="H271" i="9"/>
  <c r="E283" i="9" a="1"/>
  <c r="E283" i="9"/>
  <c r="I298" i="9" a="1"/>
  <c r="I298" i="9"/>
  <c r="I197" i="9" a="1"/>
  <c r="I197" i="9"/>
  <c r="I214" i="9" a="1"/>
  <c r="I214" i="9"/>
  <c r="F300" i="9" a="1"/>
  <c r="F300" i="9"/>
  <c r="I202" i="9" a="1"/>
  <c r="I202" i="9"/>
  <c r="G203" i="9" a="1"/>
  <c r="G203" i="9"/>
  <c r="J298" i="9" a="1"/>
  <c r="J298" i="9"/>
  <c r="J283" i="9" a="1"/>
  <c r="J283" i="9"/>
  <c r="F274" i="9" a="1"/>
  <c r="F274" i="9"/>
  <c r="F217" i="9" a="1"/>
  <c r="F217" i="9"/>
  <c r="H314" i="9" a="1"/>
  <c r="H314" i="9"/>
  <c r="G286" i="9" a="1"/>
  <c r="G286" i="9"/>
  <c r="G232" i="9" a="1"/>
  <c r="G232" i="9"/>
  <c r="F302" i="9" a="1"/>
  <c r="F302" i="9"/>
  <c r="I277" i="9" a="1"/>
  <c r="I277" i="9"/>
  <c r="G218" i="9" a="1"/>
  <c r="G218" i="9"/>
  <c r="H240" i="9" a="1"/>
  <c r="H240" i="9"/>
  <c r="G306" i="9" a="1"/>
  <c r="G306" i="9"/>
  <c r="J218" i="9" a="1"/>
  <c r="J218" i="9"/>
  <c r="E197" i="9" a="1"/>
  <c r="E197" i="9"/>
  <c r="J294" i="9" a="1"/>
  <c r="J294" i="9"/>
  <c r="F304" i="9" a="1"/>
  <c r="F304" i="9"/>
  <c r="E239" i="9" a="1"/>
  <c r="E239" i="9"/>
  <c r="I304" i="9" a="1"/>
  <c r="I304" i="9"/>
  <c r="J279" i="9" a="1"/>
  <c r="J279" i="9"/>
  <c r="H297" i="9" a="1"/>
  <c r="H297" i="9"/>
  <c r="I273" i="9" a="1"/>
  <c r="I273" i="9"/>
  <c r="I306" i="9" a="1"/>
  <c r="I306" i="9"/>
  <c r="I235" i="9" a="1"/>
  <c r="I235" i="9"/>
  <c r="I241" i="9" a="1"/>
  <c r="I241" i="9"/>
  <c r="F285" i="9" a="1"/>
  <c r="F285" i="9"/>
  <c r="H228" i="9" a="1"/>
  <c r="H228" i="9"/>
  <c r="F228" i="9" a="1"/>
  <c r="F228" i="9"/>
  <c r="E273" i="9" a="1"/>
  <c r="E273" i="9"/>
  <c r="E236" i="9" a="1"/>
  <c r="E236" i="9"/>
  <c r="I266" i="9" a="1"/>
  <c r="I266" i="9"/>
  <c r="G292" i="9" a="1"/>
  <c r="G292" i="9"/>
  <c r="F192" i="9" a="1"/>
  <c r="F192" i="9"/>
  <c r="H292" i="9" a="1"/>
  <c r="H292" i="9"/>
  <c r="F277" i="9" a="1"/>
  <c r="F277" i="9"/>
  <c r="H207" i="9" a="1"/>
  <c r="H207" i="9"/>
  <c r="E190" i="9" a="1"/>
  <c r="E190" i="9"/>
  <c r="J257" i="9" a="1"/>
  <c r="J257" i="9"/>
  <c r="E267" i="9" a="1"/>
  <c r="E267" i="9"/>
  <c r="E229" i="9" a="1"/>
  <c r="E229" i="9"/>
  <c r="I257" i="9" a="1"/>
  <c r="I257" i="9"/>
  <c r="F219" i="9" a="1"/>
  <c r="F219" i="9"/>
  <c r="F196" i="9" a="1"/>
  <c r="F196" i="9"/>
  <c r="I207" i="9" a="1"/>
  <c r="I207" i="9"/>
  <c r="E294" i="9" a="1"/>
  <c r="E294" i="9"/>
  <c r="G208" i="9" a="1"/>
  <c r="G208" i="9"/>
  <c r="G231" i="9" a="1"/>
  <c r="G231" i="9"/>
  <c r="E243" i="9" a="1"/>
  <c r="E243" i="9"/>
  <c r="I223" i="9" a="1"/>
  <c r="I223" i="9"/>
  <c r="J231" i="9" a="1"/>
  <c r="J231" i="9"/>
  <c r="H243" i="9" a="1"/>
  <c r="H243" i="9"/>
  <c r="F231" i="9" a="1"/>
  <c r="F231" i="9"/>
  <c r="J277" i="9" a="1"/>
  <c r="J277" i="9"/>
  <c r="J192" i="9" a="1"/>
  <c r="J192" i="9"/>
  <c r="E192" i="9" a="1"/>
  <c r="E192" i="9"/>
  <c r="I294" i="9" a="1"/>
  <c r="I294" i="9"/>
  <c r="G309" i="9" a="1"/>
  <c r="G309" i="9"/>
  <c r="H282" i="9" a="1"/>
  <c r="H282" i="9"/>
  <c r="G195" i="9" a="1"/>
  <c r="G195" i="9"/>
  <c r="H235" i="9" a="1"/>
  <c r="H235" i="9"/>
  <c r="I282" i="9" a="1"/>
  <c r="I282" i="9"/>
  <c r="J239" i="9" a="1"/>
  <c r="J239" i="9"/>
  <c r="F239" i="9" a="1"/>
  <c r="F239" i="9"/>
  <c r="F293" i="9" a="1"/>
  <c r="F293" i="9"/>
  <c r="E219" i="9" a="1"/>
  <c r="E219" i="9"/>
  <c r="E196" i="9" a="1"/>
  <c r="E196" i="9"/>
  <c r="J292" i="9" a="1"/>
  <c r="J292" i="9"/>
  <c r="F267" i="9" a="1"/>
  <c r="F267" i="9"/>
  <c r="H190" i="9" a="1"/>
  <c r="H190" i="9"/>
  <c r="E309" i="9" a="1"/>
  <c r="E309" i="9"/>
  <c r="I267" i="9" a="1"/>
  <c r="I267" i="9"/>
  <c r="J229" i="9" a="1"/>
  <c r="J229" i="9"/>
  <c r="E293" i="9" a="1"/>
  <c r="E293" i="9"/>
  <c r="F264" i="9" a="1"/>
  <c r="F264" i="9"/>
  <c r="F294" i="9" a="1"/>
  <c r="F294" i="9"/>
  <c r="J219" i="9" a="1"/>
  <c r="J219" i="9"/>
  <c r="J196" i="9" a="1"/>
  <c r="J196" i="9"/>
  <c r="J243" i="9" a="1"/>
  <c r="J243" i="9"/>
  <c r="F208" i="9" a="1"/>
  <c r="F208" i="9"/>
  <c r="E296" i="9" a="1"/>
  <c r="E296" i="9"/>
  <c r="F282" i="9" a="1"/>
  <c r="F282" i="9"/>
  <c r="H208" i="9" a="1"/>
  <c r="H208" i="9"/>
  <c r="F243" i="9" a="1"/>
  <c r="F243" i="9"/>
  <c r="J267" i="9" a="1"/>
  <c r="J267" i="9"/>
  <c r="G277" i="9" a="1"/>
  <c r="G277" i="9"/>
  <c r="G293" i="9" a="1"/>
  <c r="G293" i="9"/>
  <c r="G219" i="9" a="1"/>
  <c r="G219" i="9"/>
  <c r="F190" i="9" a="1"/>
  <c r="F190" i="9"/>
  <c r="E207" i="9" a="1"/>
  <c r="E207" i="9"/>
  <c r="F207" i="9" a="1"/>
  <c r="F207" i="9"/>
  <c r="J223" i="9" a="1"/>
  <c r="J223" i="9"/>
  <c r="E280" i="9" a="1"/>
  <c r="E280" i="9"/>
  <c r="G192" i="9" a="1"/>
  <c r="G192" i="9"/>
  <c r="G289" i="9" a="1"/>
  <c r="G289" i="9"/>
  <c r="E277" i="9" a="1"/>
  <c r="E277" i="9"/>
  <c r="F289" i="9" a="1"/>
  <c r="F289" i="9"/>
  <c r="H192" i="9" a="1"/>
  <c r="H192" i="9"/>
  <c r="E292" i="9" a="1"/>
  <c r="E292" i="9"/>
  <c r="F309" i="9" a="1"/>
  <c r="F309" i="9"/>
  <c r="J207" i="9" a="1"/>
  <c r="J207" i="9"/>
  <c r="J293" i="9" a="1"/>
  <c r="J293" i="9"/>
  <c r="J264" i="9" a="1"/>
  <c r="J264" i="9"/>
  <c r="H294" i="9" a="1"/>
  <c r="H294" i="9"/>
  <c r="H267" i="9" a="1"/>
  <c r="H267" i="9"/>
  <c r="G229" i="9" a="1"/>
  <c r="G229" i="9"/>
  <c r="I190" i="9" a="1"/>
  <c r="I190" i="9"/>
  <c r="F229" i="9" a="1"/>
  <c r="F229" i="9"/>
  <c r="G296" i="9" a="1"/>
  <c r="G296" i="9"/>
  <c r="F195" i="9" a="1"/>
  <c r="F195" i="9"/>
  <c r="E282" i="9" a="1"/>
  <c r="E282" i="9"/>
  <c r="J296" i="9" a="1"/>
  <c r="J296" i="9"/>
  <c r="I317" i="9" a="1"/>
  <c r="I317" i="9"/>
  <c r="F223" i="9" a="1"/>
  <c r="F223" i="9"/>
  <c r="J208" i="9" a="1"/>
  <c r="J208" i="9"/>
  <c r="E208" i="9" a="1"/>
  <c r="E208" i="9"/>
  <c r="H289" i="9" a="1"/>
  <c r="H289" i="9"/>
  <c r="G190" i="9" a="1"/>
  <c r="G190" i="9"/>
  <c r="H264" i="9" a="1"/>
  <c r="H264" i="9"/>
  <c r="G196" i="9" a="1"/>
  <c r="G196" i="9"/>
  <c r="H196" i="9" a="1"/>
  <c r="H196" i="9"/>
  <c r="E264" i="9" a="1"/>
  <c r="E264" i="9"/>
  <c r="J195" i="9" a="1"/>
  <c r="J195" i="9"/>
  <c r="E231" i="9" a="1"/>
  <c r="E231" i="9"/>
  <c r="H250" i="9" a="1"/>
  <c r="H250" i="9"/>
  <c r="J317" i="9" a="1"/>
  <c r="J317" i="9"/>
  <c r="G257" i="9" a="1"/>
  <c r="G257" i="9"/>
  <c r="I251" i="9" a="1"/>
  <c r="I251" i="9"/>
  <c r="J213" i="9" a="1"/>
  <c r="J213" i="9"/>
  <c r="H313" i="9" a="1"/>
  <c r="H313" i="9"/>
  <c r="I250" i="9" a="1"/>
  <c r="I250" i="9"/>
  <c r="E211" i="9" a="1"/>
  <c r="E211" i="9"/>
  <c r="I206" i="9" a="1"/>
  <c r="I206" i="9"/>
  <c r="J251" i="9" a="1"/>
  <c r="J251" i="9"/>
  <c r="G200" i="9" a="1"/>
  <c r="G200" i="9"/>
  <c r="I210" i="9" a="1"/>
  <c r="I210" i="9"/>
  <c r="G310" i="9" a="1"/>
  <c r="G310" i="9"/>
  <c r="G316" i="9" a="1"/>
  <c r="G316" i="9"/>
  <c r="E316" i="9" a="1"/>
  <c r="E316" i="9"/>
  <c r="J209" i="9" a="1"/>
  <c r="J209" i="9"/>
  <c r="H209" i="9" a="1"/>
  <c r="H209" i="9"/>
  <c r="J255" i="9" a="1"/>
  <c r="J255" i="9"/>
  <c r="F254" i="9" a="1"/>
  <c r="F254" i="9"/>
  <c r="H254" i="9" a="1"/>
  <c r="H254" i="9"/>
  <c r="G253" i="9" a="1"/>
  <c r="G253" i="9"/>
  <c r="I213" i="9" a="1"/>
  <c r="I213" i="9"/>
  <c r="I205" i="9" a="1"/>
  <c r="I205" i="9"/>
  <c r="H205" i="9" a="1"/>
  <c r="H205" i="9"/>
  <c r="E257" i="9" a="1"/>
  <c r="E257" i="9"/>
  <c r="F317" i="9" a="1"/>
  <c r="F317" i="9"/>
  <c r="F313" i="9" a="1"/>
  <c r="F313" i="9"/>
  <c r="E210" i="9" a="1"/>
  <c r="E210" i="9"/>
  <c r="J313" i="9" a="1"/>
  <c r="J313" i="9"/>
  <c r="J250" i="9" a="1"/>
  <c r="J250" i="9"/>
  <c r="G210" i="9" a="1"/>
  <c r="G210" i="9"/>
  <c r="E313" i="9" a="1"/>
  <c r="E313" i="9"/>
  <c r="F206" i="9" a="1"/>
  <c r="F206" i="9"/>
  <c r="G206" i="9" a="1"/>
  <c r="G206" i="9"/>
  <c r="G251" i="9" a="1"/>
  <c r="G251" i="9"/>
  <c r="I200" i="9" a="1"/>
  <c r="I200" i="9"/>
  <c r="J200" i="9" a="1"/>
  <c r="J200" i="9"/>
  <c r="J310" i="9" a="1"/>
  <c r="J310" i="9"/>
  <c r="E310" i="9" a="1"/>
  <c r="E310" i="9"/>
  <c r="H316" i="9" a="1"/>
  <c r="H316" i="9"/>
  <c r="G209" i="9" a="1"/>
  <c r="G209" i="9"/>
  <c r="F209" i="9" a="1"/>
  <c r="F209" i="9"/>
  <c r="I255" i="9" a="1"/>
  <c r="I255" i="9"/>
  <c r="G254" i="9" a="1"/>
  <c r="G254" i="9"/>
  <c r="I254" i="9" a="1"/>
  <c r="I254" i="9"/>
  <c r="E253" i="9" a="1"/>
  <c r="E253" i="9"/>
  <c r="F213" i="9" a="1"/>
  <c r="F213" i="9"/>
  <c r="G205" i="9" a="1"/>
  <c r="G205" i="9"/>
  <c r="F205" i="9" a="1"/>
  <c r="F205" i="9"/>
  <c r="I201" i="9" a="1"/>
  <c r="I201" i="9"/>
  <c r="J199" i="9" a="1"/>
  <c r="J199" i="9"/>
  <c r="I199" i="9" a="1"/>
  <c r="I199" i="9"/>
  <c r="J211" i="9" a="1"/>
  <c r="J211" i="9"/>
  <c r="E213" i="9" a="1"/>
  <c r="E213" i="9"/>
  <c r="F210" i="9" a="1"/>
  <c r="F210" i="9"/>
  <c r="E317" i="9" a="1"/>
  <c r="E317" i="9"/>
  <c r="J210" i="9" a="1"/>
  <c r="J210" i="9"/>
  <c r="E250" i="9" a="1"/>
  <c r="E250" i="9"/>
  <c r="E251" i="9" a="1"/>
  <c r="E251" i="9"/>
  <c r="H317" i="9" a="1"/>
  <c r="H317" i="9"/>
  <c r="G250" i="9" a="1"/>
  <c r="G250" i="9"/>
  <c r="E206" i="9" a="1"/>
  <c r="E206" i="9"/>
  <c r="J206" i="9" a="1"/>
  <c r="J206" i="9"/>
  <c r="E200" i="9" a="1"/>
  <c r="E200" i="9"/>
  <c r="F200" i="9" a="1"/>
  <c r="F200" i="9"/>
  <c r="I310" i="9" a="1"/>
  <c r="I310" i="9"/>
  <c r="F310" i="9" a="1"/>
  <c r="F310" i="9"/>
  <c r="J316" i="9" a="1"/>
  <c r="J316" i="9"/>
  <c r="E209" i="9" a="1"/>
  <c r="E209" i="9"/>
  <c r="G255" i="9" a="1"/>
  <c r="G255" i="9"/>
  <c r="H255" i="9" a="1"/>
  <c r="H255" i="9"/>
  <c r="J254" i="9" a="1"/>
  <c r="J254" i="9"/>
  <c r="H253" i="9" a="1"/>
  <c r="H253" i="9"/>
  <c r="I253" i="9" a="1"/>
  <c r="I253" i="9"/>
  <c r="G213" i="9" a="1"/>
  <c r="G213" i="9"/>
  <c r="J205" i="9" a="1"/>
  <c r="J205" i="9"/>
  <c r="G201" i="9" a="1"/>
  <c r="G201" i="9"/>
  <c r="G199" i="9" a="1"/>
  <c r="G199" i="9"/>
  <c r="E199" i="9" a="1"/>
  <c r="E199" i="9"/>
  <c r="H251" i="9" a="1"/>
  <c r="H251" i="9"/>
  <c r="I313" i="9" a="1"/>
  <c r="I313" i="9"/>
  <c r="F257" i="9" a="1"/>
  <c r="F257" i="9"/>
  <c r="G313" i="9" a="1"/>
  <c r="G313" i="9"/>
  <c r="H257" i="9" a="1"/>
  <c r="H257" i="9"/>
  <c r="F251" i="9" a="1"/>
  <c r="F251" i="9"/>
  <c r="H213" i="9" a="1"/>
  <c r="H213" i="9"/>
  <c r="I211" i="9" a="1"/>
  <c r="I211" i="9"/>
  <c r="H310" i="9" a="1"/>
  <c r="H310" i="9"/>
  <c r="F255" i="9" a="1"/>
  <c r="F255" i="9"/>
  <c r="E205" i="9" a="1"/>
  <c r="E205" i="9"/>
  <c r="E201" i="9" a="1"/>
  <c r="E201" i="9"/>
  <c r="F199" i="9" a="1"/>
  <c r="F199" i="9"/>
  <c r="F204" i="9" a="1"/>
  <c r="F204" i="9"/>
  <c r="E204" i="9" a="1"/>
  <c r="E204" i="9"/>
  <c r="I216" i="9" a="1"/>
  <c r="I216" i="9"/>
  <c r="H198" i="9" a="1"/>
  <c r="H198" i="9"/>
  <c r="I212" i="9" a="1"/>
  <c r="I212" i="9"/>
  <c r="F211" i="9" a="1"/>
  <c r="F211" i="9"/>
  <c r="I308" i="9" a="1"/>
  <c r="I308" i="9"/>
  <c r="G317" i="9" a="1"/>
  <c r="G317" i="9"/>
  <c r="H206" i="9" a="1"/>
  <c r="H206" i="9"/>
  <c r="F316" i="9" a="1"/>
  <c r="F316" i="9"/>
  <c r="E254" i="9" a="1"/>
  <c r="E254" i="9"/>
  <c r="F201" i="9" a="1"/>
  <c r="F201" i="9"/>
  <c r="J204" i="9" a="1"/>
  <c r="J204" i="9"/>
  <c r="H216" i="9" a="1"/>
  <c r="H216" i="9"/>
  <c r="F216" i="9" a="1"/>
  <c r="F216" i="9"/>
  <c r="F198" i="9" a="1"/>
  <c r="F198" i="9"/>
  <c r="G212" i="9" a="1"/>
  <c r="G212" i="9"/>
  <c r="F308" i="9" a="1"/>
  <c r="F308" i="9"/>
  <c r="H308" i="9" a="1"/>
  <c r="H308" i="9"/>
  <c r="F250" i="9" a="1"/>
  <c r="F250" i="9"/>
  <c r="I316" i="9" a="1"/>
  <c r="I316" i="9"/>
  <c r="I209" i="9" a="1"/>
  <c r="I209" i="9"/>
  <c r="F253" i="9" a="1"/>
  <c r="F253" i="9"/>
  <c r="H201" i="9" a="1"/>
  <c r="H201" i="9"/>
  <c r="H204" i="9" a="1"/>
  <c r="H204" i="9"/>
  <c r="J216" i="9" a="1"/>
  <c r="J216" i="9"/>
  <c r="G216" i="9" a="1"/>
  <c r="G216" i="9"/>
  <c r="J198" i="9" a="1"/>
  <c r="J198" i="9"/>
  <c r="G198" i="9" a="1"/>
  <c r="G198" i="9"/>
  <c r="F212" i="9" a="1"/>
  <c r="F212" i="9"/>
  <c r="E212" i="9" a="1"/>
  <c r="E212" i="9"/>
  <c r="J308" i="9" a="1"/>
  <c r="J308" i="9"/>
  <c r="G308" i="9" a="1"/>
  <c r="G308" i="9"/>
  <c r="G211" i="9" a="1"/>
  <c r="G211" i="9"/>
  <c r="H200" i="9" a="1"/>
  <c r="H200" i="9"/>
  <c r="H210" i="9" a="1"/>
  <c r="H210" i="9"/>
  <c r="E255" i="9" a="1"/>
  <c r="E255" i="9"/>
  <c r="J253" i="9" a="1"/>
  <c r="J253" i="9"/>
  <c r="J201" i="9" a="1"/>
  <c r="J201" i="9"/>
  <c r="H199" i="9" a="1"/>
  <c r="H199" i="9"/>
  <c r="G204" i="9" a="1"/>
  <c r="G204" i="9"/>
  <c r="I204" i="9" a="1"/>
  <c r="I204" i="9"/>
  <c r="E216" i="9" a="1"/>
  <c r="E216" i="9"/>
  <c r="E198" i="9" a="1"/>
  <c r="E198" i="9"/>
  <c r="I198" i="9" a="1"/>
  <c r="I198" i="9"/>
  <c r="J212" i="9" a="1"/>
  <c r="J212" i="9"/>
  <c r="H212" i="9" a="1"/>
  <c r="H212" i="9"/>
  <c r="H211" i="9" a="1"/>
  <c r="H211" i="9"/>
  <c r="E308" i="9" a="1"/>
  <c r="E308" i="9"/>
  <c r="E573" i="9" a="1"/>
  <c r="E573" i="9"/>
  <c r="I612" i="9" a="1"/>
  <c r="I612" i="9"/>
  <c r="F612" i="9" a="1"/>
  <c r="F612" i="9"/>
  <c r="H454" i="9" a="1"/>
  <c r="H454" i="9"/>
  <c r="E612" i="9" a="1"/>
  <c r="E612" i="9"/>
  <c r="U612" i="9" a="1"/>
  <c r="U612" i="9"/>
  <c r="F492" i="9" a="1"/>
  <c r="F492" i="9"/>
  <c r="V612" i="9" a="1"/>
  <c r="V612" i="9"/>
  <c r="E454" i="9" a="1"/>
  <c r="E454" i="9"/>
  <c r="I593" i="9" a="1"/>
  <c r="I593" i="9"/>
  <c r="J3" i="22"/>
  <c r="F58" i="9" a="1"/>
  <c r="F58" i="9"/>
  <c r="G141" i="9" a="1"/>
  <c r="G141" i="9"/>
  <c r="H61" i="9" a="1"/>
  <c r="H61" i="9"/>
  <c r="E49" i="9" a="1"/>
  <c r="E49" i="9"/>
  <c r="F28" i="9" a="1"/>
  <c r="F28" i="9"/>
  <c r="H147" i="9" a="1"/>
  <c r="H147" i="9"/>
  <c r="G83" i="9" a="1"/>
  <c r="G83" i="9"/>
  <c r="H43" i="9" a="1"/>
  <c r="H43" i="9"/>
  <c r="E101" i="9" a="1"/>
  <c r="E101" i="9"/>
  <c r="I57" i="9" a="1"/>
  <c r="I57" i="9"/>
  <c r="E57" i="9" a="1"/>
  <c r="E57" i="9"/>
  <c r="F20" i="9" a="1"/>
  <c r="F20" i="9"/>
  <c r="H62" i="9" a="1"/>
  <c r="H62" i="9"/>
  <c r="J134" i="9" a="1"/>
  <c r="J134" i="9"/>
  <c r="J86" i="9" a="1"/>
  <c r="J86" i="9"/>
  <c r="E86" i="9" a="1"/>
  <c r="E86" i="9"/>
  <c r="I140" i="9" a="1"/>
  <c r="I140" i="9"/>
  <c r="J58" i="9" a="1"/>
  <c r="J58" i="9"/>
  <c r="F13" i="9" a="1"/>
  <c r="F13" i="9"/>
  <c r="G147" i="9" a="1"/>
  <c r="G147" i="9"/>
  <c r="I67" i="9" a="1"/>
  <c r="I67" i="9"/>
  <c r="J27" i="9" a="1"/>
  <c r="J27" i="9"/>
  <c r="G27" i="9" a="1"/>
  <c r="G27" i="9"/>
  <c r="G82" i="9" a="1"/>
  <c r="G82" i="9"/>
  <c r="H57" i="9" a="1"/>
  <c r="H57" i="9"/>
  <c r="G53" i="9" a="1"/>
  <c r="G53" i="9"/>
  <c r="I134" i="9" a="1"/>
  <c r="I134" i="9"/>
  <c r="H86" i="9" a="1"/>
  <c r="H86" i="9"/>
  <c r="G86" i="9" a="1"/>
  <c r="G86" i="9"/>
  <c r="G140" i="9" a="1"/>
  <c r="G140" i="9"/>
  <c r="F143" i="9" a="1"/>
  <c r="F143" i="9"/>
  <c r="G58" i="9" a="1"/>
  <c r="G58" i="9"/>
  <c r="I49" i="9"/>
  <c r="J147" i="9" a="1"/>
  <c r="J147" i="9"/>
  <c r="E147" i="9" a="1"/>
  <c r="E147" i="9"/>
  <c r="H67" i="9" a="1"/>
  <c r="H67" i="9"/>
  <c r="I27" i="9" a="1"/>
  <c r="I27" i="9"/>
  <c r="F27" i="9" a="1"/>
  <c r="F27" i="9"/>
  <c r="H82" i="9" a="1"/>
  <c r="H82" i="9"/>
  <c r="G57" i="9" a="1"/>
  <c r="G57" i="9"/>
  <c r="J62" i="9" a="1"/>
  <c r="J62" i="9"/>
  <c r="G62" i="9" a="1"/>
  <c r="G62" i="9"/>
  <c r="F134" i="9" a="1"/>
  <c r="F134" i="9"/>
  <c r="I86" i="9" a="1"/>
  <c r="I86" i="9"/>
  <c r="H140" i="9" a="1"/>
  <c r="H140" i="9"/>
  <c r="H51" i="9" a="1"/>
  <c r="H51" i="9"/>
  <c r="I141" i="9" a="1"/>
  <c r="I141" i="9"/>
  <c r="E141" i="9" a="1"/>
  <c r="E141" i="9"/>
  <c r="H49" i="9" a="1"/>
  <c r="H49" i="9"/>
  <c r="G28" i="9" a="1"/>
  <c r="G28" i="9"/>
  <c r="I147" i="9" a="1"/>
  <c r="I147" i="9"/>
  <c r="F147" i="9" a="1"/>
  <c r="F147" i="9"/>
  <c r="G67" i="9" a="1"/>
  <c r="G67" i="9"/>
  <c r="F55" i="9" a="1"/>
  <c r="F55" i="9"/>
  <c r="I19" i="9" a="1"/>
  <c r="I19" i="9"/>
  <c r="H27" i="9" a="1"/>
  <c r="H27" i="9"/>
  <c r="G68" i="9" a="1"/>
  <c r="G68" i="9"/>
  <c r="F82" i="9" a="1"/>
  <c r="F82" i="9"/>
  <c r="I101" i="9" a="1"/>
  <c r="I101" i="9"/>
  <c r="J57" i="9" a="1"/>
  <c r="J57" i="9"/>
  <c r="F57" i="9" a="1"/>
  <c r="F57" i="9"/>
  <c r="I20" i="9" a="1"/>
  <c r="I20" i="9"/>
  <c r="I62" i="9" a="1"/>
  <c r="I62" i="9"/>
  <c r="F62" i="9" a="1"/>
  <c r="F62" i="9"/>
  <c r="E134" i="9" a="1"/>
  <c r="E134" i="9"/>
  <c r="F102" i="9" a="1"/>
  <c r="F102" i="9"/>
  <c r="F86" i="9" a="1"/>
  <c r="F86" i="9"/>
  <c r="J140" i="9" a="1"/>
  <c r="J140" i="9"/>
  <c r="E140" i="9" a="1"/>
  <c r="E140" i="9"/>
  <c r="J131" i="9" a="1"/>
  <c r="J131" i="9"/>
  <c r="H83" i="9" a="1"/>
  <c r="H83" i="9"/>
  <c r="E46" i="9" a="1"/>
  <c r="E46" i="9"/>
  <c r="J24" i="9" a="1"/>
  <c r="J24" i="9"/>
  <c r="G143" i="9" a="1"/>
  <c r="G143" i="9"/>
  <c r="G49" i="9" a="1"/>
  <c r="G49" i="9"/>
  <c r="J138" i="9" a="1"/>
  <c r="J138" i="9"/>
  <c r="F46" i="9" a="1"/>
  <c r="F46" i="9"/>
  <c r="J143" i="9" a="1"/>
  <c r="J143" i="9"/>
  <c r="G20" i="9" a="1"/>
  <c r="G20" i="9"/>
  <c r="G19" i="9" a="1"/>
  <c r="G19" i="9"/>
  <c r="H96" i="9" a="1"/>
  <c r="H96" i="9"/>
  <c r="G61" i="9" a="1"/>
  <c r="G61" i="9"/>
  <c r="F67" i="9" a="1"/>
  <c r="F67" i="9"/>
  <c r="J10" i="9" a="1"/>
  <c r="J10" i="9"/>
  <c r="E43" i="9" a="1"/>
  <c r="E43" i="9"/>
  <c r="I83" i="9" a="1"/>
  <c r="I83" i="9"/>
  <c r="E24" i="9" a="1"/>
  <c r="E24" i="9"/>
  <c r="F91" i="9" a="1"/>
  <c r="F91" i="9"/>
  <c r="E20" i="9" a="1"/>
  <c r="E20" i="9"/>
  <c r="E53" i="9" a="1"/>
  <c r="E53" i="9"/>
  <c r="F96" i="9" a="1"/>
  <c r="F96" i="9"/>
  <c r="J20" i="9" a="1"/>
  <c r="J20" i="9"/>
  <c r="F10" i="9" a="1"/>
  <c r="F10" i="9"/>
  <c r="J91" i="9" a="1"/>
  <c r="J91" i="9"/>
  <c r="G134" i="9" a="1"/>
  <c r="G134" i="9"/>
  <c r="H20" i="9" a="1"/>
  <c r="H20" i="9"/>
  <c r="J90" i="9" a="1"/>
  <c r="J90" i="9"/>
  <c r="J105" i="9" a="1"/>
  <c r="J105" i="9"/>
  <c r="J53" i="9" a="1"/>
  <c r="J53" i="9"/>
  <c r="H50" i="9" a="1"/>
  <c r="H50" i="9"/>
  <c r="H53" i="9" a="1"/>
  <c r="H53" i="9"/>
  <c r="I91" i="9" a="1"/>
  <c r="I91" i="9"/>
  <c r="I53" i="9" a="1"/>
  <c r="I53" i="9"/>
  <c r="E50" i="9" a="1"/>
  <c r="E50" i="9"/>
  <c r="E67" i="9" a="1"/>
  <c r="E67" i="9"/>
  <c r="H46" i="9" a="1"/>
  <c r="H46" i="9"/>
  <c r="F53" i="9" a="1"/>
  <c r="F53" i="9"/>
  <c r="E40" i="9" a="1"/>
  <c r="E40" i="9"/>
  <c r="G96" i="9" a="1"/>
  <c r="G96" i="9"/>
  <c r="H101" i="9" a="1"/>
  <c r="H101" i="9"/>
  <c r="I106" i="9" a="1"/>
  <c r="I106" i="9"/>
  <c r="I51" i="9" a="1"/>
  <c r="I51" i="9"/>
  <c r="H19" i="9" a="1"/>
  <c r="H19" i="9"/>
  <c r="I102" i="9" a="1"/>
  <c r="I102" i="9"/>
  <c r="G133" i="9" a="1"/>
  <c r="G133" i="9"/>
  <c r="H134" i="9" a="1"/>
  <c r="H134" i="9"/>
  <c r="I46" i="9" a="1"/>
  <c r="I46" i="9"/>
  <c r="J67" i="9" a="1"/>
  <c r="J67" i="9"/>
  <c r="G91" i="9" a="1"/>
  <c r="G91" i="9"/>
  <c r="I133" i="9" a="1"/>
  <c r="I133" i="9"/>
  <c r="E133" i="9" a="1"/>
  <c r="E133" i="9"/>
  <c r="J83" i="9" a="1"/>
  <c r="J83" i="9"/>
  <c r="G43" i="9" a="1"/>
  <c r="G43" i="9"/>
  <c r="F83" i="9" a="1"/>
  <c r="F83" i="9"/>
  <c r="H133" i="9" a="1"/>
  <c r="H133" i="9"/>
  <c r="I96" i="9" a="1"/>
  <c r="I96" i="9"/>
  <c r="H131" i="9" a="1"/>
  <c r="H131" i="9"/>
  <c r="J133" i="9" a="1"/>
  <c r="J133" i="9"/>
  <c r="F43" i="9" a="1"/>
  <c r="F43" i="9"/>
  <c r="E19" i="9" a="1"/>
  <c r="E19" i="9"/>
  <c r="J43" i="9" a="1"/>
  <c r="J43" i="9"/>
  <c r="G10" i="9" a="1"/>
  <c r="G10" i="9"/>
  <c r="F49" i="9" a="1"/>
  <c r="F49" i="9"/>
  <c r="J96" i="9" a="1"/>
  <c r="J96" i="9"/>
  <c r="J50" i="9" a="1"/>
  <c r="J50" i="9"/>
  <c r="I43" i="9" a="1"/>
  <c r="I43" i="9"/>
  <c r="J19" i="9" a="1"/>
  <c r="J19" i="9"/>
  <c r="H10" i="9" a="1"/>
  <c r="H10" i="9"/>
  <c r="I10" i="9" a="1"/>
  <c r="I10" i="9"/>
  <c r="E10" i="9" a="1"/>
  <c r="E10" i="9"/>
  <c r="J49" i="9" a="1"/>
  <c r="J49" i="9"/>
  <c r="E96" i="9" a="1"/>
  <c r="E96" i="9"/>
  <c r="E83" i="9" a="1"/>
  <c r="E83" i="9"/>
  <c r="F133" i="9" a="1"/>
  <c r="F133" i="9"/>
  <c r="F19" i="9" a="1"/>
  <c r="F19" i="9"/>
  <c r="J61" i="9" a="1"/>
  <c r="J61" i="9"/>
  <c r="J40" i="9" a="1"/>
  <c r="J40" i="9"/>
  <c r="E51" i="9" a="1"/>
  <c r="E51" i="9"/>
  <c r="G101" i="9" a="1"/>
  <c r="G101" i="9"/>
  <c r="G131" i="9" a="1"/>
  <c r="G131" i="9"/>
  <c r="E131" i="9" a="1"/>
  <c r="E131" i="9"/>
  <c r="J101" i="9" a="1"/>
  <c r="J101" i="9"/>
  <c r="I24" i="9" a="1"/>
  <c r="I24" i="9"/>
  <c r="F51" i="9" a="1"/>
  <c r="F51" i="9"/>
  <c r="G138" i="9" a="1"/>
  <c r="G138" i="9"/>
  <c r="I105" i="9" a="1"/>
  <c r="I105" i="9"/>
  <c r="E105" i="9" a="1"/>
  <c r="E105" i="9"/>
  <c r="I50" i="9" a="1"/>
  <c r="I50" i="9"/>
  <c r="E138" i="9" a="1"/>
  <c r="E138" i="9"/>
  <c r="E90" i="9" a="1"/>
  <c r="E90" i="9"/>
  <c r="J46" i="9" a="1"/>
  <c r="J46" i="9"/>
  <c r="G50" i="9" a="1"/>
  <c r="G50" i="9"/>
  <c r="H138" i="9" a="1"/>
  <c r="H138" i="9"/>
  <c r="I90" i="9" a="1"/>
  <c r="I90" i="9"/>
  <c r="H143" i="9" a="1"/>
  <c r="H143" i="9"/>
  <c r="I61" i="9" a="1"/>
  <c r="I61" i="9"/>
  <c r="E143" i="9" a="1"/>
  <c r="E143" i="9"/>
  <c r="H102" i="9" a="1"/>
  <c r="H102" i="9"/>
  <c r="I131" i="9" a="1"/>
  <c r="I131" i="9"/>
  <c r="H105" i="9" a="1"/>
  <c r="H105" i="9"/>
  <c r="G24" i="9" a="1"/>
  <c r="G24" i="9"/>
  <c r="I40" i="9" a="1"/>
  <c r="I40" i="9"/>
  <c r="G105" i="9" a="1"/>
  <c r="G105" i="9"/>
  <c r="F40" i="9" a="1"/>
  <c r="F40" i="9"/>
  <c r="I138" i="9" a="1"/>
  <c r="I138" i="9"/>
  <c r="F138" i="9" a="1"/>
  <c r="F138" i="9"/>
  <c r="G46" i="9" a="1"/>
  <c r="G46" i="9"/>
  <c r="E102" i="9" a="1"/>
  <c r="E102" i="9"/>
  <c r="I143" i="9" a="1"/>
  <c r="I143" i="9"/>
  <c r="F61" i="9" a="1"/>
  <c r="F61" i="9"/>
  <c r="G102" i="9" a="1"/>
  <c r="G102" i="9"/>
  <c r="F131" i="9" a="1"/>
  <c r="F131" i="9"/>
  <c r="H24" i="9" a="1"/>
  <c r="H24" i="9"/>
  <c r="J51" i="9" a="1"/>
  <c r="J51" i="9"/>
  <c r="H40" i="9" a="1"/>
  <c r="H40" i="9"/>
  <c r="F105" i="9" a="1"/>
  <c r="F105" i="9"/>
  <c r="F90" i="9" a="1"/>
  <c r="F90" i="9"/>
  <c r="F50" i="9" a="1"/>
  <c r="F50" i="9"/>
  <c r="G90" i="9" a="1"/>
  <c r="G90" i="9"/>
  <c r="F101" i="9" a="1"/>
  <c r="F101" i="9"/>
  <c r="F24" i="9" a="1"/>
  <c r="F24" i="9"/>
  <c r="G51" i="9" a="1"/>
  <c r="G51" i="9"/>
  <c r="H90" i="9" a="1"/>
  <c r="H90" i="9"/>
  <c r="J102" i="9" a="1"/>
  <c r="J102" i="9"/>
  <c r="H120" i="9" a="1"/>
  <c r="H120" i="9"/>
  <c r="I120" i="9" a="1"/>
  <c r="I120" i="9"/>
  <c r="J120" i="9" a="1"/>
  <c r="J120" i="9"/>
  <c r="F120" i="9" a="1"/>
  <c r="F120" i="9"/>
  <c r="E121" i="9" a="1"/>
  <c r="E121" i="9"/>
  <c r="F121" i="9" a="1"/>
  <c r="F121" i="9"/>
  <c r="G120" i="9" a="1"/>
  <c r="G120" i="9"/>
  <c r="H121" i="9" a="1"/>
  <c r="H121" i="9"/>
  <c r="E120" i="9" a="1"/>
  <c r="E120" i="9"/>
  <c r="I121" i="9" a="1"/>
  <c r="I121" i="9"/>
  <c r="J142" i="9" a="1"/>
  <c r="J142" i="9"/>
  <c r="G142" i="9" a="1"/>
  <c r="G142" i="9"/>
  <c r="J145" i="9" a="1"/>
  <c r="J145" i="9"/>
  <c r="I72" i="9" a="1"/>
  <c r="I72" i="9"/>
  <c r="H35" i="9" a="1"/>
  <c r="H35" i="9"/>
  <c r="I35" i="9" a="1"/>
  <c r="I35" i="9"/>
  <c r="J149" i="9" a="1"/>
  <c r="J149" i="9"/>
  <c r="H114" i="9" a="1"/>
  <c r="H114" i="9"/>
  <c r="F114" i="9" a="1"/>
  <c r="F114" i="9"/>
  <c r="E73" i="9" a="1"/>
  <c r="E73" i="9"/>
  <c r="G37" i="9" a="1"/>
  <c r="G37" i="9"/>
  <c r="I156" i="9" a="1"/>
  <c r="I156" i="9"/>
  <c r="F110" i="9" a="1"/>
  <c r="F110" i="9"/>
  <c r="E110" i="9" a="1"/>
  <c r="E110" i="9"/>
  <c r="E69" i="9" a="1"/>
  <c r="E69" i="9"/>
  <c r="H69" i="9" a="1"/>
  <c r="H69" i="9"/>
  <c r="G121" i="9" a="1"/>
  <c r="G121" i="9"/>
  <c r="F142" i="9" a="1"/>
  <c r="F142" i="9"/>
  <c r="F145" i="9" a="1"/>
  <c r="F145" i="9"/>
  <c r="E72" i="9" a="1"/>
  <c r="E72" i="9"/>
  <c r="F35" i="9" a="1"/>
  <c r="F35" i="9"/>
  <c r="G35" i="9" a="1"/>
  <c r="G35" i="9"/>
  <c r="I149" i="9" a="1"/>
  <c r="I149" i="9"/>
  <c r="F149" i="9" a="1"/>
  <c r="F149" i="9"/>
  <c r="J114" i="9" a="1"/>
  <c r="J114" i="9"/>
  <c r="G114" i="9" a="1"/>
  <c r="G114" i="9"/>
  <c r="H73" i="9" a="1"/>
  <c r="H73" i="9"/>
  <c r="J37" i="9" a="1"/>
  <c r="J37" i="9"/>
  <c r="E156" i="9" a="1"/>
  <c r="E156" i="9"/>
  <c r="G110" i="9" a="1"/>
  <c r="G110" i="9"/>
  <c r="G69" i="9" a="1"/>
  <c r="G69" i="9"/>
  <c r="J121" i="9" a="1"/>
  <c r="J121" i="9"/>
  <c r="I142" i="9" a="1"/>
  <c r="I142" i="9"/>
  <c r="G145" i="9" a="1"/>
  <c r="G145" i="9"/>
  <c r="I145" i="9" a="1"/>
  <c r="I145" i="9"/>
  <c r="H72" i="9" a="1"/>
  <c r="H72" i="9"/>
  <c r="J72" i="9" a="1"/>
  <c r="J72" i="9"/>
  <c r="J35" i="9" a="1"/>
  <c r="J35" i="9"/>
  <c r="E149" i="9" a="1"/>
  <c r="E149" i="9"/>
  <c r="H149" i="9" a="1"/>
  <c r="H149" i="9"/>
  <c r="E114" i="9" a="1"/>
  <c r="E114" i="9"/>
  <c r="G73" i="9" a="1"/>
  <c r="G73" i="9"/>
  <c r="J73" i="9" a="1"/>
  <c r="J73" i="9"/>
  <c r="I37" i="9" a="1"/>
  <c r="I37" i="9"/>
  <c r="F37" i="9" a="1"/>
  <c r="F37" i="9"/>
  <c r="H156" i="9" a="1"/>
  <c r="H156" i="9"/>
  <c r="J156" i="9" a="1"/>
  <c r="J156" i="9"/>
  <c r="H110" i="9" a="1"/>
  <c r="H110" i="9"/>
  <c r="H142" i="9" a="1"/>
  <c r="H142" i="9"/>
  <c r="E142" i="9" a="1"/>
  <c r="E142" i="9"/>
  <c r="H145" i="9" a="1"/>
  <c r="H145" i="9"/>
  <c r="E145" i="9" a="1"/>
  <c r="E145" i="9"/>
  <c r="F72" i="9" a="1"/>
  <c r="F72" i="9"/>
  <c r="G72" i="9" a="1"/>
  <c r="G72" i="9"/>
  <c r="E35" i="9" a="1"/>
  <c r="E35" i="9"/>
  <c r="G149" i="9" a="1"/>
  <c r="G149" i="9"/>
  <c r="I114" i="9" a="1"/>
  <c r="I114" i="9"/>
  <c r="I73" i="9" a="1"/>
  <c r="I73" i="9"/>
  <c r="F73" i="9" a="1"/>
  <c r="F73" i="9"/>
  <c r="E37" i="9" a="1"/>
  <c r="E37" i="9"/>
  <c r="H37" i="9" a="1"/>
  <c r="H37" i="9"/>
  <c r="G156" i="9" a="1"/>
  <c r="G156" i="9"/>
  <c r="F156" i="9" a="1"/>
  <c r="F156" i="9"/>
  <c r="I110" i="9" a="1"/>
  <c r="I110" i="9"/>
  <c r="J110" i="9" a="1"/>
  <c r="J110" i="9"/>
  <c r="I69" i="9" a="1"/>
  <c r="I69" i="9"/>
  <c r="F69" i="9" a="1"/>
  <c r="F69" i="9"/>
  <c r="J69" i="9" a="1"/>
  <c r="J69" i="9"/>
  <c r="I113" i="9" a="1"/>
  <c r="I113" i="9"/>
  <c r="F30" i="9" a="1"/>
  <c r="F30" i="9"/>
  <c r="G30" i="9" a="1"/>
  <c r="G30" i="9"/>
  <c r="E33" i="9" a="1"/>
  <c r="E33" i="9"/>
  <c r="I158" i="9" a="1"/>
  <c r="I158" i="9"/>
  <c r="E115" i="9" a="1"/>
  <c r="E115" i="9"/>
  <c r="I78" i="9" a="1"/>
  <c r="I78" i="9"/>
  <c r="G78" i="9" a="1"/>
  <c r="G78" i="9"/>
  <c r="F152" i="9" a="1"/>
  <c r="F152" i="9"/>
  <c r="I157" i="9" a="1"/>
  <c r="I157" i="9"/>
  <c r="E113" i="9" a="1"/>
  <c r="E113" i="9"/>
  <c r="H30" i="9" a="1"/>
  <c r="H30" i="9"/>
  <c r="J33" i="9" a="1"/>
  <c r="J33" i="9"/>
  <c r="I33" i="9" a="1"/>
  <c r="I33" i="9"/>
  <c r="F158" i="9" a="1"/>
  <c r="F158" i="9"/>
  <c r="H115" i="9" a="1"/>
  <c r="H115" i="9"/>
  <c r="I115" i="9" a="1"/>
  <c r="I115" i="9"/>
  <c r="F78" i="9" a="1"/>
  <c r="F78" i="9"/>
  <c r="I152" i="9" a="1"/>
  <c r="I152" i="9"/>
  <c r="E157" i="9" a="1"/>
  <c r="E157" i="9"/>
  <c r="J113" i="9" a="1"/>
  <c r="J113" i="9"/>
  <c r="G113" i="9" a="1"/>
  <c r="G113" i="9"/>
  <c r="E30" i="9" a="1"/>
  <c r="E30" i="9"/>
  <c r="F33" i="9" a="1"/>
  <c r="F33" i="9"/>
  <c r="G33" i="9" a="1"/>
  <c r="G33" i="9"/>
  <c r="G158" i="9" a="1"/>
  <c r="G158" i="9"/>
  <c r="J158" i="9" a="1"/>
  <c r="J158" i="9"/>
  <c r="G115" i="9" a="1"/>
  <c r="G115" i="9"/>
  <c r="F115" i="9" a="1"/>
  <c r="F115" i="9"/>
  <c r="H78" i="9" a="1"/>
  <c r="H78" i="9"/>
  <c r="H152" i="9" a="1"/>
  <c r="H152" i="9"/>
  <c r="G152" i="9" a="1"/>
  <c r="G152" i="9"/>
  <c r="J157" i="9" a="1"/>
  <c r="J157" i="9"/>
  <c r="H157" i="9" a="1"/>
  <c r="H157" i="9"/>
  <c r="F113" i="9" a="1"/>
  <c r="F113" i="9"/>
  <c r="H113" i="9" a="1"/>
  <c r="H113" i="9"/>
  <c r="I30" i="9" a="1"/>
  <c r="I30" i="9"/>
  <c r="J30" i="9" a="1"/>
  <c r="J30" i="9"/>
  <c r="H33" i="9" a="1"/>
  <c r="H33" i="9"/>
  <c r="H158" i="9" a="1"/>
  <c r="H158" i="9"/>
  <c r="E158" i="9" a="1"/>
  <c r="E158" i="9"/>
  <c r="J115" i="9" a="1"/>
  <c r="J115" i="9"/>
  <c r="E78" i="9" a="1"/>
  <c r="E78" i="9"/>
  <c r="J78" i="9" a="1"/>
  <c r="J78" i="9"/>
  <c r="J152" i="9" a="1"/>
  <c r="J152" i="9"/>
  <c r="E152" i="9" a="1"/>
  <c r="E152" i="9"/>
  <c r="AG10" i="5" a="1"/>
  <c r="AG10" i="5"/>
  <c r="Q10" i="5" a="1"/>
  <c r="Q10" i="5"/>
  <c r="AE10" i="5" a="1"/>
  <c r="AE10" i="5"/>
  <c r="AC10" i="5"/>
  <c r="C35" i="21"/>
  <c r="B35" i="21"/>
  <c r="AJ80" i="21"/>
  <c r="AJ81" i="21"/>
  <c r="AJ82" i="21"/>
  <c r="AJ83" i="21"/>
  <c r="AJ84" i="21"/>
  <c r="AJ85" i="21"/>
  <c r="AJ86" i="21"/>
  <c r="AJ87" i="21"/>
  <c r="AJ88" i="21"/>
  <c r="AJ89" i="21"/>
  <c r="AJ90" i="21"/>
  <c r="AJ91" i="21"/>
  <c r="AJ92" i="21"/>
  <c r="AJ93" i="21"/>
  <c r="AJ94" i="21"/>
  <c r="AJ95" i="21"/>
  <c r="AJ96" i="21"/>
  <c r="AJ97" i="21"/>
  <c r="AJ98" i="21"/>
  <c r="AJ99" i="21"/>
  <c r="AJ100" i="21"/>
  <c r="AJ101" i="21"/>
  <c r="AJ102" i="21"/>
  <c r="AJ103" i="21"/>
  <c r="AJ104" i="21"/>
  <c r="AJ105" i="21"/>
  <c r="AJ106" i="21"/>
  <c r="AJ107" i="21"/>
  <c r="AJ108" i="21"/>
  <c r="AJ79" i="21"/>
  <c r="B80" i="21"/>
  <c r="C80" i="21"/>
  <c r="D80" i="21"/>
  <c r="E80" i="21"/>
  <c r="F80" i="21"/>
  <c r="G80" i="21"/>
  <c r="H80" i="21"/>
  <c r="B81" i="21"/>
  <c r="C81" i="21"/>
  <c r="D81" i="21"/>
  <c r="E81" i="21"/>
  <c r="F81" i="21"/>
  <c r="G81" i="21"/>
  <c r="H81" i="21"/>
  <c r="B82" i="21"/>
  <c r="C82" i="21"/>
  <c r="D82" i="21"/>
  <c r="E82" i="21"/>
  <c r="F82" i="21"/>
  <c r="G82" i="21"/>
  <c r="H82" i="21"/>
  <c r="B83" i="21"/>
  <c r="C83" i="21"/>
  <c r="D83" i="21"/>
  <c r="E83" i="21"/>
  <c r="F83" i="21"/>
  <c r="G83" i="21"/>
  <c r="H83" i="21"/>
  <c r="B84" i="21"/>
  <c r="C84" i="21"/>
  <c r="D84" i="21"/>
  <c r="E84" i="21"/>
  <c r="F84" i="21"/>
  <c r="G84" i="21"/>
  <c r="H84" i="21"/>
  <c r="B85" i="21"/>
  <c r="C85" i="21"/>
  <c r="D85" i="21"/>
  <c r="E85" i="21"/>
  <c r="F85" i="21"/>
  <c r="G85" i="21"/>
  <c r="H85" i="21"/>
  <c r="B86" i="21"/>
  <c r="C86" i="21"/>
  <c r="D86" i="21"/>
  <c r="E86" i="21"/>
  <c r="F86" i="21"/>
  <c r="G86" i="21"/>
  <c r="H86" i="21"/>
  <c r="B87" i="21"/>
  <c r="C87" i="21"/>
  <c r="D87" i="21"/>
  <c r="E87" i="21"/>
  <c r="F87" i="21"/>
  <c r="G87" i="21"/>
  <c r="H87" i="21"/>
  <c r="B88" i="21"/>
  <c r="C88" i="21"/>
  <c r="D88" i="21"/>
  <c r="E88" i="21"/>
  <c r="F88" i="21"/>
  <c r="G88" i="21"/>
  <c r="H88" i="21"/>
  <c r="B89" i="21"/>
  <c r="C89" i="21"/>
  <c r="D89" i="21"/>
  <c r="E89" i="21"/>
  <c r="F89" i="21"/>
  <c r="G89" i="21"/>
  <c r="H89" i="21"/>
  <c r="B90" i="21"/>
  <c r="C90" i="21"/>
  <c r="D90" i="21"/>
  <c r="E90" i="21"/>
  <c r="F90" i="21"/>
  <c r="G90" i="21"/>
  <c r="H90" i="21"/>
  <c r="B91" i="21"/>
  <c r="C91" i="21"/>
  <c r="D91" i="21"/>
  <c r="E91" i="21"/>
  <c r="F91" i="21"/>
  <c r="G91" i="21"/>
  <c r="H91" i="21"/>
  <c r="B92" i="21"/>
  <c r="C92" i="21"/>
  <c r="D92" i="21"/>
  <c r="E92" i="21"/>
  <c r="F92" i="21"/>
  <c r="G92" i="21"/>
  <c r="H92" i="21"/>
  <c r="B93" i="21"/>
  <c r="C93" i="21"/>
  <c r="D93" i="21"/>
  <c r="E93" i="21"/>
  <c r="F93" i="21"/>
  <c r="G93" i="21"/>
  <c r="H93" i="21"/>
  <c r="B94" i="21"/>
  <c r="C94" i="21"/>
  <c r="D94" i="21"/>
  <c r="E94" i="21"/>
  <c r="F94" i="21"/>
  <c r="G94" i="21"/>
  <c r="H94" i="21"/>
  <c r="B95" i="21"/>
  <c r="C95" i="21"/>
  <c r="D95" i="21"/>
  <c r="E95" i="21"/>
  <c r="F95" i="21"/>
  <c r="G95" i="21"/>
  <c r="H95" i="21"/>
  <c r="B96" i="21"/>
  <c r="C96" i="21"/>
  <c r="D96" i="21"/>
  <c r="E96" i="21"/>
  <c r="F96" i="21"/>
  <c r="G96" i="21"/>
  <c r="H96" i="21"/>
  <c r="B97" i="21"/>
  <c r="C97" i="21"/>
  <c r="D97" i="21"/>
  <c r="E97" i="21"/>
  <c r="F97" i="21"/>
  <c r="G97" i="21"/>
  <c r="H97" i="21"/>
  <c r="B98" i="21"/>
  <c r="C98" i="21"/>
  <c r="D98" i="21"/>
  <c r="E98" i="21"/>
  <c r="F98" i="21"/>
  <c r="G98" i="21"/>
  <c r="H98" i="21"/>
  <c r="B99" i="21"/>
  <c r="C99" i="21"/>
  <c r="D99" i="21"/>
  <c r="E99" i="21"/>
  <c r="F99" i="21"/>
  <c r="G99" i="21"/>
  <c r="H99" i="21"/>
  <c r="B100" i="21"/>
  <c r="C100" i="21"/>
  <c r="D100" i="21"/>
  <c r="E100" i="21"/>
  <c r="F100" i="21"/>
  <c r="G100" i="21"/>
  <c r="H100" i="21"/>
  <c r="B101" i="21"/>
  <c r="C101" i="21"/>
  <c r="D101" i="21"/>
  <c r="E101" i="21"/>
  <c r="F101" i="21"/>
  <c r="G101" i="21"/>
  <c r="H101" i="21"/>
  <c r="B102" i="21"/>
  <c r="C102" i="21"/>
  <c r="D102" i="21"/>
  <c r="E102" i="21"/>
  <c r="F102" i="21"/>
  <c r="G102" i="21"/>
  <c r="H102" i="21"/>
  <c r="B103" i="21"/>
  <c r="C103" i="21"/>
  <c r="D103" i="21"/>
  <c r="E103" i="21"/>
  <c r="F103" i="21"/>
  <c r="G103" i="21"/>
  <c r="H103" i="21"/>
  <c r="B104" i="21"/>
  <c r="C104" i="21"/>
  <c r="D104" i="21"/>
  <c r="E104" i="21"/>
  <c r="F104" i="21"/>
  <c r="G104" i="21"/>
  <c r="H104" i="21"/>
  <c r="B105" i="21"/>
  <c r="C105" i="21"/>
  <c r="D105" i="21"/>
  <c r="E105" i="21"/>
  <c r="F105" i="21"/>
  <c r="G105" i="21"/>
  <c r="H105" i="21"/>
  <c r="B106" i="21"/>
  <c r="C106" i="21"/>
  <c r="D106" i="21"/>
  <c r="E106" i="21"/>
  <c r="F106" i="21"/>
  <c r="G106" i="21"/>
  <c r="H106" i="21"/>
  <c r="B107" i="21"/>
  <c r="C107" i="21"/>
  <c r="D107" i="21"/>
  <c r="E107" i="21"/>
  <c r="F107" i="21"/>
  <c r="G107" i="21"/>
  <c r="H107" i="21"/>
  <c r="B108" i="21"/>
  <c r="C108" i="21"/>
  <c r="D108" i="21"/>
  <c r="E108" i="21"/>
  <c r="F108" i="21"/>
  <c r="G108" i="21"/>
  <c r="H108" i="21"/>
  <c r="I80" i="21"/>
  <c r="J80" i="21"/>
  <c r="K80" i="21"/>
  <c r="L80" i="21"/>
  <c r="M80" i="21"/>
  <c r="N80" i="21"/>
  <c r="O80" i="21"/>
  <c r="I81" i="21"/>
  <c r="J81" i="21"/>
  <c r="K81" i="21"/>
  <c r="L81" i="21"/>
  <c r="M81" i="21"/>
  <c r="N81" i="21"/>
  <c r="O81" i="21"/>
  <c r="I82" i="21"/>
  <c r="J82" i="21"/>
  <c r="K82" i="21"/>
  <c r="L82" i="21"/>
  <c r="M82" i="21"/>
  <c r="N82" i="21"/>
  <c r="O82" i="21"/>
  <c r="I83" i="21"/>
  <c r="J83" i="21"/>
  <c r="K83" i="21"/>
  <c r="L83" i="21"/>
  <c r="M83" i="21"/>
  <c r="N83" i="21"/>
  <c r="O83" i="21"/>
  <c r="I84" i="21"/>
  <c r="J84" i="21"/>
  <c r="K84" i="21"/>
  <c r="L84" i="21"/>
  <c r="M84" i="21"/>
  <c r="N84" i="21"/>
  <c r="O84" i="21"/>
  <c r="I85" i="21"/>
  <c r="J85" i="21"/>
  <c r="K85" i="21"/>
  <c r="L85" i="21"/>
  <c r="M85" i="21"/>
  <c r="N85" i="21"/>
  <c r="O85" i="21"/>
  <c r="I86" i="21"/>
  <c r="J86" i="21"/>
  <c r="K86" i="21"/>
  <c r="L86" i="21"/>
  <c r="M86" i="21"/>
  <c r="N86" i="21"/>
  <c r="O86" i="21"/>
  <c r="I87" i="21"/>
  <c r="J87" i="21"/>
  <c r="K87" i="21"/>
  <c r="L87" i="21"/>
  <c r="M87" i="21"/>
  <c r="N87" i="21"/>
  <c r="O87" i="21"/>
  <c r="I88" i="21"/>
  <c r="J88" i="21"/>
  <c r="K88" i="21"/>
  <c r="L88" i="21"/>
  <c r="M88" i="21"/>
  <c r="N88" i="21"/>
  <c r="O88" i="21"/>
  <c r="I89" i="21"/>
  <c r="J89" i="21"/>
  <c r="K89" i="21"/>
  <c r="L89" i="21"/>
  <c r="M89" i="21"/>
  <c r="N89" i="21"/>
  <c r="O89" i="21"/>
  <c r="I90" i="21"/>
  <c r="J90" i="21"/>
  <c r="K90" i="21"/>
  <c r="L90" i="21"/>
  <c r="M90" i="21"/>
  <c r="N90" i="21"/>
  <c r="O90" i="21"/>
  <c r="I91" i="21"/>
  <c r="J91" i="21"/>
  <c r="K91" i="21"/>
  <c r="L91" i="21"/>
  <c r="M91" i="21"/>
  <c r="N91" i="21"/>
  <c r="O91" i="21"/>
  <c r="I92" i="21"/>
  <c r="J92" i="21"/>
  <c r="K92" i="21"/>
  <c r="L92" i="21"/>
  <c r="M92" i="21"/>
  <c r="N92" i="21"/>
  <c r="O92" i="21"/>
  <c r="I93" i="21"/>
  <c r="J93" i="21"/>
  <c r="K93" i="21"/>
  <c r="L93" i="21"/>
  <c r="M93" i="21"/>
  <c r="N93" i="21"/>
  <c r="O93" i="21"/>
  <c r="I94" i="21"/>
  <c r="J94" i="21"/>
  <c r="K94" i="21"/>
  <c r="L94" i="21"/>
  <c r="M94" i="21"/>
  <c r="N94" i="21"/>
  <c r="O94" i="21"/>
  <c r="I95" i="21"/>
  <c r="J95" i="21"/>
  <c r="K95" i="21"/>
  <c r="L95" i="21"/>
  <c r="M95" i="21"/>
  <c r="N95" i="21"/>
  <c r="O95" i="21"/>
  <c r="I96" i="21"/>
  <c r="J96" i="21"/>
  <c r="K96" i="21"/>
  <c r="L96" i="21"/>
  <c r="M96" i="21"/>
  <c r="N96" i="21"/>
  <c r="O96" i="21"/>
  <c r="I97" i="21"/>
  <c r="J97" i="21"/>
  <c r="K97" i="21"/>
  <c r="L97" i="21"/>
  <c r="M97" i="21"/>
  <c r="N97" i="21"/>
  <c r="O97" i="21"/>
  <c r="I98" i="21"/>
  <c r="J98" i="21"/>
  <c r="K98" i="21"/>
  <c r="L98" i="21"/>
  <c r="M98" i="21"/>
  <c r="N98" i="21"/>
  <c r="O98" i="21"/>
  <c r="I99" i="21"/>
  <c r="J99" i="21"/>
  <c r="K99" i="21"/>
  <c r="L99" i="21"/>
  <c r="M99" i="21"/>
  <c r="N99" i="21"/>
  <c r="O99" i="21"/>
  <c r="I100" i="21"/>
  <c r="J100" i="21"/>
  <c r="K100" i="21"/>
  <c r="L100" i="21"/>
  <c r="M100" i="21"/>
  <c r="N100" i="21"/>
  <c r="O100" i="21"/>
  <c r="I101" i="21"/>
  <c r="J101" i="21"/>
  <c r="K101" i="21"/>
  <c r="L101" i="21"/>
  <c r="M101" i="21"/>
  <c r="N101" i="21"/>
  <c r="O101" i="21"/>
  <c r="I102" i="21"/>
  <c r="J102" i="21"/>
  <c r="K102" i="21"/>
  <c r="L102" i="21"/>
  <c r="M102" i="21"/>
  <c r="N102" i="21"/>
  <c r="O102" i="21"/>
  <c r="I103" i="21"/>
  <c r="J103" i="21"/>
  <c r="K103" i="21"/>
  <c r="L103" i="21"/>
  <c r="M103" i="21"/>
  <c r="N103" i="21"/>
  <c r="O103" i="21"/>
  <c r="I104" i="21"/>
  <c r="J104" i="21"/>
  <c r="K104" i="21"/>
  <c r="L104" i="21"/>
  <c r="M104" i="21"/>
  <c r="N104" i="21"/>
  <c r="O104" i="21"/>
  <c r="I105" i="21"/>
  <c r="J105" i="21"/>
  <c r="K105" i="21"/>
  <c r="L105" i="21"/>
  <c r="M105" i="21"/>
  <c r="N105" i="21"/>
  <c r="O105" i="21"/>
  <c r="I106" i="21"/>
  <c r="J106" i="21"/>
  <c r="K106" i="21"/>
  <c r="L106" i="21"/>
  <c r="M106" i="21"/>
  <c r="N106" i="21"/>
  <c r="O106" i="21"/>
  <c r="I107" i="21"/>
  <c r="J107" i="21"/>
  <c r="K107" i="21"/>
  <c r="L107" i="21"/>
  <c r="M107" i="21"/>
  <c r="N107" i="21"/>
  <c r="O107" i="21"/>
  <c r="I108" i="21"/>
  <c r="J108" i="21"/>
  <c r="K108" i="21"/>
  <c r="L108" i="21"/>
  <c r="M108" i="21"/>
  <c r="N108" i="21"/>
  <c r="O108" i="21"/>
  <c r="J79" i="21"/>
  <c r="K79" i="21"/>
  <c r="L79" i="21"/>
  <c r="M79" i="21"/>
  <c r="N79" i="21"/>
  <c r="O79" i="21"/>
  <c r="I79" i="21"/>
  <c r="C79" i="21"/>
  <c r="D79" i="21"/>
  <c r="E79" i="21"/>
  <c r="F79" i="21"/>
  <c r="G79" i="21"/>
  <c r="H79" i="21"/>
  <c r="AJ59" i="21"/>
  <c r="AJ60" i="21"/>
  <c r="AJ61" i="21"/>
  <c r="AJ62" i="21"/>
  <c r="AJ63" i="21"/>
  <c r="AJ64" i="21"/>
  <c r="AJ65" i="21"/>
  <c r="AJ66" i="21"/>
  <c r="AJ67" i="21"/>
  <c r="AJ68" i="21"/>
  <c r="AJ69" i="21"/>
  <c r="AJ70" i="21"/>
  <c r="AJ71" i="21"/>
  <c r="AJ72" i="21"/>
  <c r="AJ58" i="21"/>
  <c r="I59" i="21"/>
  <c r="I60" i="21"/>
  <c r="I61" i="21"/>
  <c r="I62" i="21"/>
  <c r="I63" i="21"/>
  <c r="I64" i="21"/>
  <c r="I65" i="21"/>
  <c r="I66" i="21"/>
  <c r="I67" i="21"/>
  <c r="I68" i="21"/>
  <c r="I69" i="21"/>
  <c r="I70" i="21"/>
  <c r="I71" i="21"/>
  <c r="I72" i="21"/>
  <c r="I58" i="21"/>
  <c r="B59" i="21"/>
  <c r="C59" i="21"/>
  <c r="D59" i="21"/>
  <c r="E59" i="21"/>
  <c r="F59" i="21"/>
  <c r="G59" i="21"/>
  <c r="B60" i="21"/>
  <c r="C60" i="21"/>
  <c r="D60" i="21"/>
  <c r="E60" i="21"/>
  <c r="F60" i="21"/>
  <c r="G60" i="21"/>
  <c r="B61" i="21"/>
  <c r="C61" i="21"/>
  <c r="D61" i="21"/>
  <c r="E61" i="21"/>
  <c r="F61" i="21"/>
  <c r="G61" i="21"/>
  <c r="B62" i="21"/>
  <c r="C62" i="21"/>
  <c r="D62" i="21"/>
  <c r="E62" i="21"/>
  <c r="F62" i="21"/>
  <c r="G62" i="21"/>
  <c r="B63" i="21"/>
  <c r="C63" i="21"/>
  <c r="D63" i="21"/>
  <c r="E63" i="21"/>
  <c r="F63" i="21"/>
  <c r="G63" i="21"/>
  <c r="B64" i="21"/>
  <c r="C64" i="21"/>
  <c r="D64" i="21"/>
  <c r="E64" i="21"/>
  <c r="F64" i="21"/>
  <c r="G64" i="21"/>
  <c r="B65" i="21"/>
  <c r="C65" i="21"/>
  <c r="D65" i="21"/>
  <c r="E65" i="21"/>
  <c r="F65" i="21"/>
  <c r="G65" i="21"/>
  <c r="B66" i="21"/>
  <c r="C66" i="21"/>
  <c r="D66" i="21"/>
  <c r="E66" i="21"/>
  <c r="F66" i="21"/>
  <c r="G66" i="21"/>
  <c r="B67" i="21"/>
  <c r="C67" i="21"/>
  <c r="D67" i="21"/>
  <c r="E67" i="21"/>
  <c r="F67" i="21"/>
  <c r="G67" i="21"/>
  <c r="B68" i="21"/>
  <c r="C68" i="21"/>
  <c r="D68" i="21"/>
  <c r="E68" i="21"/>
  <c r="F68" i="21"/>
  <c r="G68" i="21"/>
  <c r="B69" i="21"/>
  <c r="C69" i="21"/>
  <c r="D69" i="21"/>
  <c r="E69" i="21"/>
  <c r="F69" i="21"/>
  <c r="G69" i="21"/>
  <c r="B70" i="21"/>
  <c r="C70" i="21"/>
  <c r="D70" i="21"/>
  <c r="E70" i="21"/>
  <c r="F70" i="21"/>
  <c r="G70" i="21"/>
  <c r="B71" i="21"/>
  <c r="C71" i="21"/>
  <c r="D71" i="21"/>
  <c r="E71" i="21"/>
  <c r="F71" i="21"/>
  <c r="G71" i="21"/>
  <c r="B72" i="21"/>
  <c r="C72" i="21"/>
  <c r="D72" i="21"/>
  <c r="E72" i="21"/>
  <c r="F72" i="21"/>
  <c r="G72" i="21"/>
  <c r="B58" i="21"/>
  <c r="B38" i="21"/>
  <c r="C38" i="21"/>
  <c r="D38" i="21"/>
  <c r="E38" i="21"/>
  <c r="F38" i="21"/>
  <c r="G38" i="21"/>
  <c r="H38" i="21"/>
  <c r="AJ38" i="21"/>
  <c r="B39" i="21"/>
  <c r="C39" i="21"/>
  <c r="D39" i="21"/>
  <c r="E39" i="21"/>
  <c r="F39" i="21"/>
  <c r="G39" i="21"/>
  <c r="H39" i="21"/>
  <c r="I39" i="21"/>
  <c r="B40" i="21"/>
  <c r="C40" i="21"/>
  <c r="D40" i="21"/>
  <c r="E40" i="21"/>
  <c r="F40" i="21"/>
  <c r="G40" i="21"/>
  <c r="H40" i="21"/>
  <c r="I40" i="21"/>
  <c r="B41" i="21"/>
  <c r="C41" i="21"/>
  <c r="D41" i="21"/>
  <c r="E41" i="21"/>
  <c r="F41" i="21"/>
  <c r="G41" i="21"/>
  <c r="H41" i="21"/>
  <c r="I41" i="21"/>
  <c r="B42" i="21"/>
  <c r="C42" i="21"/>
  <c r="D42" i="21"/>
  <c r="E42" i="21"/>
  <c r="F42" i="21"/>
  <c r="G42" i="21"/>
  <c r="H42" i="21"/>
  <c r="AJ42" i="21"/>
  <c r="B43" i="21"/>
  <c r="C43" i="21"/>
  <c r="D43" i="21"/>
  <c r="E43" i="21"/>
  <c r="F43" i="21"/>
  <c r="G43" i="21"/>
  <c r="H43" i="21"/>
  <c r="I43" i="21"/>
  <c r="B44" i="21"/>
  <c r="C44" i="21"/>
  <c r="D44" i="21"/>
  <c r="E44" i="21"/>
  <c r="F44" i="21"/>
  <c r="G44" i="21"/>
  <c r="H44" i="21"/>
  <c r="I44" i="21"/>
  <c r="B45" i="21"/>
  <c r="C45" i="21"/>
  <c r="D45" i="21"/>
  <c r="E45" i="21"/>
  <c r="F45" i="21"/>
  <c r="G45" i="21"/>
  <c r="H45" i="21"/>
  <c r="I45" i="21"/>
  <c r="B46" i="21"/>
  <c r="C46" i="21"/>
  <c r="D46" i="21"/>
  <c r="E46" i="21"/>
  <c r="F46" i="21"/>
  <c r="G46" i="21"/>
  <c r="H46" i="21"/>
  <c r="AJ46" i="21"/>
  <c r="B47" i="21"/>
  <c r="C47" i="21"/>
  <c r="D47" i="21"/>
  <c r="E47" i="21"/>
  <c r="F47" i="21"/>
  <c r="G47" i="21"/>
  <c r="H47" i="21"/>
  <c r="I47" i="21"/>
  <c r="B48" i="21"/>
  <c r="C48" i="21"/>
  <c r="D48" i="21"/>
  <c r="E48" i="21"/>
  <c r="F48" i="21"/>
  <c r="G48" i="21"/>
  <c r="H48" i="21"/>
  <c r="I48" i="21"/>
  <c r="B49" i="21"/>
  <c r="C49" i="21"/>
  <c r="D49" i="21"/>
  <c r="E49" i="21"/>
  <c r="F49" i="21"/>
  <c r="G49" i="21"/>
  <c r="H49" i="21"/>
  <c r="I49" i="21"/>
  <c r="B50" i="21"/>
  <c r="C50" i="21"/>
  <c r="D50" i="21"/>
  <c r="E50" i="21"/>
  <c r="F50" i="21"/>
  <c r="G50" i="21"/>
  <c r="H50" i="21"/>
  <c r="AJ50" i="21"/>
  <c r="B51" i="21"/>
  <c r="C51" i="21"/>
  <c r="D51" i="21"/>
  <c r="E51" i="21"/>
  <c r="F51" i="21"/>
  <c r="G51" i="21"/>
  <c r="H51" i="21"/>
  <c r="I51" i="21"/>
  <c r="C37" i="21"/>
  <c r="D37" i="21"/>
  <c r="E37" i="21"/>
  <c r="F37" i="21"/>
  <c r="G37" i="21"/>
  <c r="H37" i="21"/>
  <c r="I37" i="21"/>
  <c r="B37" i="21"/>
  <c r="I8" i="21"/>
  <c r="AJ45" i="21"/>
  <c r="AJ37" i="21"/>
  <c r="AJ48" i="21"/>
  <c r="AJ44" i="21"/>
  <c r="AJ40" i="21"/>
  <c r="AJ49" i="21"/>
  <c r="AJ51" i="21"/>
  <c r="AJ47" i="21"/>
  <c r="AJ43" i="21"/>
  <c r="AJ39" i="21"/>
  <c r="AJ41" i="21"/>
  <c r="I50" i="21"/>
  <c r="I46" i="21"/>
  <c r="I42" i="21"/>
  <c r="I38" i="21"/>
  <c r="F32" i="16" a="1"/>
  <c r="F32" i="16"/>
  <c r="F33" i="16" a="1"/>
  <c r="F33" i="16"/>
  <c r="F34" i="16" a="1"/>
  <c r="F34" i="16"/>
  <c r="F4" i="16" a="1"/>
  <c r="F4" i="16"/>
  <c r="F35" i="16" a="1"/>
  <c r="F35" i="16"/>
  <c r="F5" i="16" a="1"/>
  <c r="F5" i="16"/>
  <c r="F6" i="16" a="1"/>
  <c r="F6" i="16"/>
  <c r="F113" i="21"/>
  <c r="E113" i="21"/>
  <c r="B113" i="21"/>
  <c r="C113" i="21"/>
  <c r="D113" i="21"/>
  <c r="A113" i="21"/>
  <c r="A111" i="21"/>
  <c r="AI78" i="21"/>
  <c r="AG78" i="21"/>
  <c r="AH78" i="21"/>
  <c r="AF78" i="21"/>
  <c r="AC78" i="21"/>
  <c r="AD78" i="21"/>
  <c r="AE78" i="21"/>
  <c r="AB78" i="21"/>
  <c r="Y78" i="21"/>
  <c r="Z78" i="21"/>
  <c r="AA78" i="21"/>
  <c r="X78" i="21"/>
  <c r="U78" i="21"/>
  <c r="V78" i="21"/>
  <c r="W78" i="21"/>
  <c r="T78" i="21"/>
  <c r="S78" i="21"/>
  <c r="Q78" i="21"/>
  <c r="R78" i="21"/>
  <c r="P78" i="21"/>
  <c r="B79" i="21"/>
  <c r="AJ77" i="21"/>
  <c r="O77" i="21"/>
  <c r="J77" i="21"/>
  <c r="K77" i="21"/>
  <c r="L77" i="21"/>
  <c r="M77" i="21"/>
  <c r="N77" i="21"/>
  <c r="I77" i="21"/>
  <c r="B77" i="21"/>
  <c r="C77" i="21"/>
  <c r="D77" i="21"/>
  <c r="E77" i="21"/>
  <c r="F77" i="21"/>
  <c r="G77" i="21"/>
  <c r="H77" i="21"/>
  <c r="A75" i="21"/>
  <c r="A54" i="21"/>
  <c r="C58" i="21"/>
  <c r="D58" i="21"/>
  <c r="E58" i="21"/>
  <c r="F58" i="21"/>
  <c r="G58" i="21"/>
  <c r="AJ56" i="21"/>
  <c r="AH57" i="21"/>
  <c r="AE57" i="21"/>
  <c r="AF57" i="21"/>
  <c r="AG57" i="21"/>
  <c r="AD57" i="21"/>
  <c r="Z57" i="21"/>
  <c r="AA57" i="21"/>
  <c r="AB57" i="21"/>
  <c r="AC57" i="21"/>
  <c r="Y57" i="21"/>
  <c r="U57" i="21"/>
  <c r="V57" i="21"/>
  <c r="W57" i="21"/>
  <c r="X57" i="21"/>
  <c r="T57" i="21"/>
  <c r="P57" i="21"/>
  <c r="Q57" i="21"/>
  <c r="R57" i="21"/>
  <c r="S57" i="21"/>
  <c r="O57" i="21"/>
  <c r="K57" i="21"/>
  <c r="L57" i="21"/>
  <c r="M57" i="21"/>
  <c r="N57" i="21"/>
  <c r="J57" i="21"/>
  <c r="I56" i="21"/>
  <c r="B56" i="21"/>
  <c r="C56" i="21"/>
  <c r="D56" i="21"/>
  <c r="E56" i="21"/>
  <c r="F56" i="21"/>
  <c r="G56" i="21"/>
  <c r="H56" i="21"/>
  <c r="AH36" i="21"/>
  <c r="AE36" i="21"/>
  <c r="AF36" i="21"/>
  <c r="AG36" i="21"/>
  <c r="AD36" i="21"/>
  <c r="AJ35" i="21"/>
  <c r="Z36" i="21"/>
  <c r="AA36" i="21"/>
  <c r="AB36" i="21"/>
  <c r="AC36" i="21"/>
  <c r="Y36" i="21"/>
  <c r="U36" i="21"/>
  <c r="V36" i="21"/>
  <c r="W36" i="21"/>
  <c r="X36" i="21"/>
  <c r="T36" i="21"/>
  <c r="S36" i="21"/>
  <c r="P36" i="21"/>
  <c r="Q36" i="21"/>
  <c r="R36" i="21"/>
  <c r="O36" i="21"/>
  <c r="K36" i="21"/>
  <c r="L36" i="21"/>
  <c r="M36" i="21"/>
  <c r="N36" i="21"/>
  <c r="J36" i="21"/>
  <c r="I35" i="21"/>
  <c r="O18" i="21"/>
  <c r="O19" i="21"/>
  <c r="O20" i="21"/>
  <c r="O21" i="21"/>
  <c r="O22" i="21"/>
  <c r="O23" i="21"/>
  <c r="O24" i="21"/>
  <c r="O25" i="21"/>
  <c r="O26" i="21"/>
  <c r="O27" i="21"/>
  <c r="O28" i="21"/>
  <c r="O17" i="21"/>
  <c r="B18" i="21"/>
  <c r="B19" i="21"/>
  <c r="B20" i="21"/>
  <c r="B21" i="21"/>
  <c r="B22" i="21"/>
  <c r="B23" i="21"/>
  <c r="B24" i="21"/>
  <c r="B25" i="21"/>
  <c r="B26" i="21"/>
  <c r="B27" i="21"/>
  <c r="B28" i="21"/>
  <c r="B17" i="21"/>
  <c r="I6" i="21"/>
  <c r="I7" i="21"/>
  <c r="I9" i="21"/>
  <c r="I10" i="21"/>
  <c r="I11" i="21"/>
  <c r="I12" i="21"/>
  <c r="I13" i="21"/>
  <c r="I5" i="21"/>
  <c r="E6" i="21"/>
  <c r="E7" i="21"/>
  <c r="E8" i="21"/>
  <c r="E9" i="21"/>
  <c r="E10" i="21"/>
  <c r="E11" i="21"/>
  <c r="E12" i="21"/>
  <c r="E13" i="21"/>
  <c r="E5" i="21"/>
  <c r="O16" i="21"/>
  <c r="B16" i="21"/>
  <c r="O4" i="21"/>
  <c r="I4" i="21"/>
  <c r="E4" i="21"/>
  <c r="C8" i="21"/>
  <c r="C9" i="21"/>
  <c r="B8" i="21"/>
  <c r="B9" i="21"/>
  <c r="C6" i="21"/>
  <c r="C7" i="21"/>
  <c r="C5" i="21"/>
  <c r="F36" i="16" a="1"/>
  <c r="F36" i="16"/>
  <c r="F7" i="16" a="1"/>
  <c r="F7" i="16"/>
  <c r="H35" i="21"/>
  <c r="G35" i="21"/>
  <c r="F35" i="21"/>
  <c r="E35" i="21"/>
  <c r="D35" i="21"/>
  <c r="A33" i="21"/>
  <c r="B7" i="21"/>
  <c r="B6" i="21"/>
  <c r="B5" i="21"/>
  <c r="B4" i="21"/>
  <c r="A1" i="21"/>
  <c r="F37" i="16" a="1"/>
  <c r="F37" i="16"/>
  <c r="F8" i="16" a="1"/>
  <c r="F8" i="16"/>
  <c r="F9" i="16" a="1"/>
  <c r="F9" i="16"/>
  <c r="B93" i="6"/>
  <c r="K93" i="6"/>
  <c r="F38" i="16" a="1"/>
  <c r="F38" i="16"/>
  <c r="F39" i="16" a="1"/>
  <c r="F39" i="16"/>
  <c r="F10" i="16" a="1"/>
  <c r="F10" i="16"/>
  <c r="F11" i="16" a="1"/>
  <c r="F11" i="16"/>
  <c r="X10" i="5"/>
  <c r="F40" i="16" a="1"/>
  <c r="F40" i="16"/>
  <c r="F41" i="16" a="1"/>
  <c r="F41" i="16"/>
  <c r="F42" i="16" a="1"/>
  <c r="F42" i="16"/>
  <c r="F12" i="16" a="1"/>
  <c r="F12" i="16"/>
  <c r="F13" i="16" a="1"/>
  <c r="F13" i="16"/>
  <c r="F14" i="16" a="1"/>
  <c r="F14" i="16"/>
  <c r="F15" i="16" a="1"/>
  <c r="F15" i="16"/>
  <c r="F16" i="16" a="1"/>
  <c r="F16" i="16"/>
  <c r="F17" i="16" a="1"/>
  <c r="F17" i="16"/>
  <c r="F18" i="16" a="1"/>
  <c r="F18" i="16"/>
  <c r="F19" i="16" a="1"/>
  <c r="F19" i="16"/>
  <c r="F20" i="16" a="1"/>
  <c r="F20" i="16"/>
  <c r="F21" i="16" a="1"/>
  <c r="F21" i="16"/>
  <c r="F22" i="16" a="1"/>
  <c r="F22" i="16"/>
  <c r="F23" i="16" a="1"/>
  <c r="F23" i="16"/>
  <c r="F24" i="16" a="1"/>
  <c r="F24" i="16"/>
  <c r="F25" i="16" a="1"/>
  <c r="F25" i="16"/>
  <c r="F26" i="16" a="1"/>
  <c r="F26" i="16"/>
  <c r="F27" i="16" a="1"/>
  <c r="F27" i="16"/>
  <c r="F28" i="16" a="1"/>
  <c r="F28" i="16"/>
  <c r="AC76" i="21"/>
  <c r="Q8" i="21"/>
  <c r="Q5" i="21"/>
  <c r="O9" i="21"/>
  <c r="Q10" i="21"/>
  <c r="O7" i="21"/>
  <c r="Q76" i="21"/>
  <c r="Q7" i="21"/>
  <c r="O8" i="21"/>
  <c r="Y76" i="21"/>
  <c r="Q12" i="21"/>
  <c r="Q9" i="21"/>
  <c r="O6" i="21"/>
  <c r="O10" i="21"/>
  <c r="O5" i="21"/>
  <c r="U76" i="21"/>
  <c r="Q6" i="21"/>
  <c r="O11" i="21"/>
  <c r="AG76" i="21"/>
  <c r="Q11" i="21"/>
  <c r="O12" i="21"/>
  <c r="F43" i="16" a="1"/>
  <c r="F43" i="16"/>
  <c r="AH77" i="21"/>
  <c r="V77" i="21"/>
  <c r="R77" i="21"/>
  <c r="Z77" i="21"/>
  <c r="AB77" i="21"/>
  <c r="AF77" i="21"/>
  <c r="P77" i="21"/>
  <c r="AD77" i="21"/>
  <c r="X77" i="21"/>
  <c r="T77" i="21"/>
  <c r="F44" i="16" a="1"/>
  <c r="F44" i="16"/>
  <c r="C4" i="21"/>
  <c r="C21" i="19" a="1"/>
  <c r="C21" i="19"/>
  <c r="C3" i="19" a="1"/>
  <c r="C3" i="19"/>
  <c r="C22" i="19" a="1"/>
  <c r="C22" i="19"/>
  <c r="C23" i="19" a="1"/>
  <c r="C23" i="19"/>
  <c r="C4" i="19" a="1"/>
  <c r="C4" i="19"/>
  <c r="C5" i="19" a="1"/>
  <c r="C5" i="19"/>
  <c r="F45" i="16" a="1"/>
  <c r="F45" i="16"/>
  <c r="U10" i="10"/>
  <c r="I93" i="6"/>
  <c r="AA10" i="5"/>
  <c r="M45" i="5"/>
  <c r="L45" i="5"/>
  <c r="S10" i="10"/>
  <c r="B167" i="9"/>
  <c r="V10" i="10"/>
  <c r="L30" i="10"/>
  <c r="C24" i="19" a="1"/>
  <c r="C24" i="19"/>
  <c r="C6" i="19" a="1"/>
  <c r="C6" i="19"/>
  <c r="F46" i="16" a="1"/>
  <c r="F46" i="16"/>
  <c r="N167" i="9"/>
  <c r="C45" i="5"/>
  <c r="H60" i="21"/>
  <c r="H64" i="21"/>
  <c r="H68" i="21"/>
  <c r="H72" i="21"/>
  <c r="H62" i="21"/>
  <c r="H61" i="21"/>
  <c r="H59" i="21"/>
  <c r="H63" i="21"/>
  <c r="H67" i="21"/>
  <c r="H71" i="21"/>
  <c r="H66" i="21"/>
  <c r="H70" i="21"/>
  <c r="H65" i="21"/>
  <c r="H69" i="21"/>
  <c r="H58" i="21"/>
  <c r="B30" i="10"/>
  <c r="Z132" i="1"/>
  <c r="G92" i="1"/>
  <c r="G50" i="1"/>
  <c r="C25" i="19" a="1"/>
  <c r="C25" i="19"/>
  <c r="C26" i="19" a="1"/>
  <c r="C26" i="19"/>
  <c r="C7" i="19" a="1"/>
  <c r="C7" i="19"/>
  <c r="C8" i="19" a="1"/>
  <c r="C8" i="19"/>
  <c r="F47" i="16" a="1"/>
  <c r="F47" i="16"/>
  <c r="F48" i="16" a="1"/>
  <c r="F48" i="16"/>
  <c r="K167" i="9"/>
  <c r="K168" i="9"/>
  <c r="L167" i="9"/>
  <c r="V83" i="21" a="1"/>
  <c r="V83" i="21"/>
  <c r="V87" i="21" a="1"/>
  <c r="V87" i="21"/>
  <c r="V91" i="21" a="1"/>
  <c r="V91" i="21"/>
  <c r="V95" i="21" a="1"/>
  <c r="V95" i="21"/>
  <c r="V99" i="21" a="1"/>
  <c r="V99" i="21"/>
  <c r="V103" i="21" a="1"/>
  <c r="V103" i="21"/>
  <c r="V107" i="21" a="1"/>
  <c r="V107" i="21"/>
  <c r="T81" i="21" a="1"/>
  <c r="T81" i="21"/>
  <c r="T85" i="21" a="1"/>
  <c r="T85" i="21"/>
  <c r="T89" i="21" a="1"/>
  <c r="T89" i="21"/>
  <c r="T93" i="21" a="1"/>
  <c r="T93" i="21"/>
  <c r="T97" i="21" a="1"/>
  <c r="T97" i="21"/>
  <c r="T101" i="21" a="1"/>
  <c r="T101" i="21"/>
  <c r="T105" i="21" a="1"/>
  <c r="T105" i="21"/>
  <c r="U79" i="21" a="1"/>
  <c r="U79" i="21"/>
  <c r="Q81" i="21" a="1"/>
  <c r="Q81" i="21"/>
  <c r="W83" i="21" a="1"/>
  <c r="W83" i="21"/>
  <c r="W87" i="21" a="1"/>
  <c r="W87" i="21"/>
  <c r="W91" i="21" a="1"/>
  <c r="W91" i="21"/>
  <c r="W95" i="21" a="1"/>
  <c r="W95" i="21"/>
  <c r="W99" i="21" a="1"/>
  <c r="W99" i="21"/>
  <c r="W103" i="21" a="1"/>
  <c r="W103" i="21"/>
  <c r="W107" i="21" a="1"/>
  <c r="W107" i="21"/>
  <c r="U81" i="21" a="1"/>
  <c r="U81" i="21"/>
  <c r="U85" i="21" a="1"/>
  <c r="U85" i="21"/>
  <c r="U89" i="21" a="1"/>
  <c r="U89" i="21"/>
  <c r="U93" i="21" a="1"/>
  <c r="U93" i="21"/>
  <c r="U97" i="21" a="1"/>
  <c r="U97" i="21"/>
  <c r="U101" i="21" a="1"/>
  <c r="U101" i="21"/>
  <c r="U105" i="21" a="1"/>
  <c r="U105" i="21"/>
  <c r="P80" i="21" a="1"/>
  <c r="P80" i="21"/>
  <c r="P82" i="21" a="1"/>
  <c r="P82" i="21"/>
  <c r="P86" i="21" a="1"/>
  <c r="P86" i="21"/>
  <c r="P90" i="21" a="1"/>
  <c r="P90" i="21"/>
  <c r="P94" i="21" a="1"/>
  <c r="P94" i="21"/>
  <c r="P98" i="21" a="1"/>
  <c r="P98" i="21"/>
  <c r="P101" i="21" a="1"/>
  <c r="P101" i="21"/>
  <c r="P104" i="21" a="1"/>
  <c r="P104" i="21"/>
  <c r="P108" i="21" a="1"/>
  <c r="P108" i="21"/>
  <c r="Q84" i="21" a="1"/>
  <c r="Q84" i="21"/>
  <c r="Q88" i="21" a="1"/>
  <c r="Q88" i="21"/>
  <c r="Q92" i="21" a="1"/>
  <c r="Q92" i="21"/>
  <c r="Q96" i="21" a="1"/>
  <c r="Q96" i="21"/>
  <c r="R79" i="21" a="1"/>
  <c r="R79" i="21"/>
  <c r="Q103" i="21" a="1"/>
  <c r="Q103" i="21"/>
  <c r="S106" i="21" a="1"/>
  <c r="S106" i="21"/>
  <c r="R83" i="21" a="1"/>
  <c r="R83" i="21"/>
  <c r="R87" i="21" a="1"/>
  <c r="R87" i="21"/>
  <c r="R91" i="21" a="1"/>
  <c r="R91" i="21"/>
  <c r="R95" i="21" a="1"/>
  <c r="R95" i="21"/>
  <c r="Q100" i="21" a="1"/>
  <c r="Q100" i="21"/>
  <c r="S103" i="21" a="1"/>
  <c r="S103" i="21"/>
  <c r="Q108" i="21" a="1"/>
  <c r="Q108" i="21"/>
  <c r="S84" i="21" a="1"/>
  <c r="S84" i="21"/>
  <c r="S88" i="21" a="1"/>
  <c r="S88" i="21"/>
  <c r="S92" i="21" a="1"/>
  <c r="S92" i="21"/>
  <c r="S96" i="21" a="1"/>
  <c r="S96" i="21"/>
  <c r="S79" i="21" a="1"/>
  <c r="S79" i="21"/>
  <c r="R105" i="21" a="1"/>
  <c r="R105" i="21"/>
  <c r="P79" i="21" a="1"/>
  <c r="P79" i="21"/>
  <c r="R106" i="21" a="1"/>
  <c r="R106" i="21"/>
  <c r="W90" i="21" a="1"/>
  <c r="W90" i="21"/>
  <c r="W98" i="21" a="1"/>
  <c r="W98" i="21"/>
  <c r="U80" i="21" a="1"/>
  <c r="U80" i="21"/>
  <c r="U92" i="21" a="1"/>
  <c r="U92" i="21"/>
  <c r="U104" i="21" a="1"/>
  <c r="U104" i="21"/>
  <c r="V82" i="21" a="1"/>
  <c r="V82" i="21"/>
  <c r="V94" i="21" a="1"/>
  <c r="V94" i="21"/>
  <c r="V106" i="21" a="1"/>
  <c r="V106" i="21"/>
  <c r="T88" i="21" a="1"/>
  <c r="T88" i="21"/>
  <c r="T100" i="21" a="1"/>
  <c r="T100" i="21"/>
  <c r="R81" i="21" a="1"/>
  <c r="R81" i="21"/>
  <c r="P93" i="21" a="1"/>
  <c r="P93" i="21"/>
  <c r="P103" i="21" a="1"/>
  <c r="P103" i="21"/>
  <c r="Q87" i="21" a="1"/>
  <c r="Q87" i="21"/>
  <c r="Q99" i="21" a="1"/>
  <c r="Q99" i="21"/>
  <c r="R82" i="21" a="1"/>
  <c r="R82" i="21"/>
  <c r="R94" i="21" a="1"/>
  <c r="R94" i="21"/>
  <c r="Q107" i="21" a="1"/>
  <c r="Q107" i="21"/>
  <c r="S91" i="21" a="1"/>
  <c r="S91" i="21"/>
  <c r="R104" i="21" a="1"/>
  <c r="R104" i="21"/>
  <c r="W80" i="21" a="1"/>
  <c r="W80" i="21"/>
  <c r="W84" i="21" a="1"/>
  <c r="W84" i="21"/>
  <c r="W88" i="21" a="1"/>
  <c r="W88" i="21"/>
  <c r="W92" i="21" a="1"/>
  <c r="W92" i="21"/>
  <c r="W96" i="21" a="1"/>
  <c r="W96" i="21"/>
  <c r="W100" i="21" a="1"/>
  <c r="W100" i="21"/>
  <c r="W104" i="21" a="1"/>
  <c r="W104" i="21"/>
  <c r="W108" i="21" a="1"/>
  <c r="W108" i="21"/>
  <c r="U82" i="21" a="1"/>
  <c r="U82" i="21"/>
  <c r="U86" i="21" a="1"/>
  <c r="U86" i="21"/>
  <c r="U90" i="21" a="1"/>
  <c r="U90" i="21"/>
  <c r="U94" i="21" a="1"/>
  <c r="U94" i="21"/>
  <c r="U98" i="21" a="1"/>
  <c r="U98" i="21"/>
  <c r="U102" i="21" a="1"/>
  <c r="U102" i="21"/>
  <c r="U106" i="21" a="1"/>
  <c r="U106" i="21"/>
  <c r="T79" i="21" a="1"/>
  <c r="T79" i="21"/>
  <c r="V80" i="21" a="1"/>
  <c r="V80" i="21"/>
  <c r="V84" i="21" a="1"/>
  <c r="V84" i="21"/>
  <c r="V88" i="21" a="1"/>
  <c r="V88" i="21"/>
  <c r="V92" i="21" a="1"/>
  <c r="V92" i="21"/>
  <c r="V96" i="21" a="1"/>
  <c r="V96" i="21"/>
  <c r="V100" i="21" a="1"/>
  <c r="V100" i="21"/>
  <c r="V104" i="21" a="1"/>
  <c r="V104" i="21"/>
  <c r="V108" i="21" a="1"/>
  <c r="V108" i="21"/>
  <c r="T82" i="21" a="1"/>
  <c r="T82" i="21"/>
  <c r="T86" i="21" a="1"/>
  <c r="T86" i="21"/>
  <c r="T90" i="21" a="1"/>
  <c r="T90" i="21"/>
  <c r="T94" i="21" a="1"/>
  <c r="T94" i="21"/>
  <c r="T98" i="21" a="1"/>
  <c r="T98" i="21"/>
  <c r="T102" i="21" a="1"/>
  <c r="T102" i="21"/>
  <c r="T106" i="21" a="1"/>
  <c r="T106" i="21"/>
  <c r="R80" i="21" a="1"/>
  <c r="R80" i="21"/>
  <c r="P83" i="21" a="1"/>
  <c r="P83" i="21"/>
  <c r="P87" i="21" a="1"/>
  <c r="P87" i="21"/>
  <c r="P91" i="21" a="1"/>
  <c r="P91" i="21"/>
  <c r="P95" i="21" a="1"/>
  <c r="P95" i="21"/>
  <c r="P99" i="21" a="1"/>
  <c r="P99" i="21"/>
  <c r="R101" i="21" a="1"/>
  <c r="R101" i="21"/>
  <c r="P105" i="21" a="1"/>
  <c r="P105" i="21"/>
  <c r="Q79" i="21" a="1"/>
  <c r="Q79" i="21"/>
  <c r="Q85" i="21" a="1"/>
  <c r="Q85" i="21"/>
  <c r="Q89" i="21" a="1"/>
  <c r="Q89" i="21"/>
  <c r="Q93" i="21" a="1"/>
  <c r="Q93" i="21"/>
  <c r="Q97" i="21" a="1"/>
  <c r="Q97" i="21"/>
  <c r="R99" i="21" a="1"/>
  <c r="R99" i="21"/>
  <c r="Q104" i="21" a="1"/>
  <c r="Q104" i="21"/>
  <c r="S107" i="21" a="1"/>
  <c r="S107" i="21"/>
  <c r="R84" i="21" a="1"/>
  <c r="R84" i="21"/>
  <c r="R88" i="21" a="1"/>
  <c r="R88" i="21"/>
  <c r="R92" i="21" a="1"/>
  <c r="R92" i="21"/>
  <c r="R96" i="21" a="1"/>
  <c r="R96" i="21"/>
  <c r="S100" i="21" a="1"/>
  <c r="S100" i="21"/>
  <c r="S104" i="21" a="1"/>
  <c r="S104" i="21"/>
  <c r="S81" i="21" a="1"/>
  <c r="S81" i="21"/>
  <c r="S85" i="21" a="1"/>
  <c r="S85" i="21"/>
  <c r="S89" i="21" a="1"/>
  <c r="S89" i="21"/>
  <c r="S93" i="21" a="1"/>
  <c r="S93" i="21"/>
  <c r="S97" i="21" a="1"/>
  <c r="S97" i="21"/>
  <c r="P102" i="21" a="1"/>
  <c r="P102" i="21"/>
  <c r="W86" i="21" a="1"/>
  <c r="W86" i="21"/>
  <c r="W106" i="21" a="1"/>
  <c r="W106" i="21"/>
  <c r="U88" i="21" a="1"/>
  <c r="U88" i="21"/>
  <c r="U100" i="21" a="1"/>
  <c r="U100" i="21"/>
  <c r="S80" i="21" a="1"/>
  <c r="S80" i="21"/>
  <c r="V90" i="21" a="1"/>
  <c r="V90" i="21"/>
  <c r="V102" i="21" a="1"/>
  <c r="V102" i="21"/>
  <c r="T84" i="21" a="1"/>
  <c r="T84" i="21"/>
  <c r="T96" i="21" a="1"/>
  <c r="T96" i="21"/>
  <c r="T108" i="21" a="1"/>
  <c r="T108" i="21"/>
  <c r="P89" i="21" a="1"/>
  <c r="P89" i="21"/>
  <c r="R100" i="21" a="1"/>
  <c r="R100" i="21"/>
  <c r="Q83" i="21" a="1"/>
  <c r="Q83" i="21"/>
  <c r="Q95" i="21" a="1"/>
  <c r="Q95" i="21"/>
  <c r="Q106" i="21" a="1"/>
  <c r="Q106" i="21"/>
  <c r="R90" i="21" a="1"/>
  <c r="R90" i="21"/>
  <c r="S102" i="21" a="1"/>
  <c r="S102" i="21"/>
  <c r="S87" i="21" a="1"/>
  <c r="S87" i="21"/>
  <c r="S99" i="21" a="1"/>
  <c r="S99" i="21"/>
  <c r="V81" i="21" a="1"/>
  <c r="V81" i="21"/>
  <c r="V85" i="21" a="1"/>
  <c r="V85" i="21"/>
  <c r="V89" i="21" a="1"/>
  <c r="V89" i="21"/>
  <c r="V93" i="21" a="1"/>
  <c r="V93" i="21"/>
  <c r="V97" i="21" a="1"/>
  <c r="V97" i="21"/>
  <c r="V101" i="21" a="1"/>
  <c r="V101" i="21"/>
  <c r="V105" i="21" a="1"/>
  <c r="V105" i="21"/>
  <c r="W79" i="21" a="1"/>
  <c r="W79" i="21"/>
  <c r="T83" i="21" a="1"/>
  <c r="T83" i="21"/>
  <c r="T87" i="21" a="1"/>
  <c r="T87" i="21"/>
  <c r="T91" i="21" a="1"/>
  <c r="T91" i="21"/>
  <c r="T95" i="21" a="1"/>
  <c r="T95" i="21"/>
  <c r="T99" i="21" a="1"/>
  <c r="T99" i="21"/>
  <c r="T103" i="21" a="1"/>
  <c r="T103" i="21"/>
  <c r="T107" i="21" a="1"/>
  <c r="T107" i="21"/>
  <c r="Q80" i="21" a="1"/>
  <c r="Q80" i="21"/>
  <c r="W81" i="21" a="1"/>
  <c r="W81" i="21"/>
  <c r="W85" i="21" a="1"/>
  <c r="W85" i="21"/>
  <c r="W89" i="21" a="1"/>
  <c r="W89" i="21"/>
  <c r="W93" i="21" a="1"/>
  <c r="W93" i="21"/>
  <c r="W97" i="21" a="1"/>
  <c r="W97" i="21"/>
  <c r="W101" i="21" a="1"/>
  <c r="W101" i="21"/>
  <c r="W105" i="21" a="1"/>
  <c r="W105" i="21"/>
  <c r="V79" i="21" a="1"/>
  <c r="V79" i="21"/>
  <c r="U83" i="21" a="1"/>
  <c r="U83" i="21"/>
  <c r="U87" i="21" a="1"/>
  <c r="U87" i="21"/>
  <c r="U91" i="21" a="1"/>
  <c r="U91" i="21"/>
  <c r="U95" i="21" a="1"/>
  <c r="U95" i="21"/>
  <c r="U99" i="21" a="1"/>
  <c r="U99" i="21"/>
  <c r="U103" i="21" a="1"/>
  <c r="U103" i="21"/>
  <c r="U107" i="21" a="1"/>
  <c r="U107" i="21"/>
  <c r="P81" i="21" a="1"/>
  <c r="P81" i="21"/>
  <c r="P84" i="21" a="1"/>
  <c r="P84" i="21"/>
  <c r="P88" i="21" a="1"/>
  <c r="P88" i="21"/>
  <c r="P92" i="21" a="1"/>
  <c r="P92" i="21"/>
  <c r="P96" i="21" a="1"/>
  <c r="P96" i="21"/>
  <c r="P100" i="21" a="1"/>
  <c r="P100" i="21"/>
  <c r="R102" i="21" a="1"/>
  <c r="R102" i="21"/>
  <c r="P106" i="21" a="1"/>
  <c r="P106" i="21"/>
  <c r="Q82" i="21" a="1"/>
  <c r="Q82" i="21"/>
  <c r="Q86" i="21" a="1"/>
  <c r="Q86" i="21"/>
  <c r="Q90" i="21" a="1"/>
  <c r="Q90" i="21"/>
  <c r="Q94" i="21" a="1"/>
  <c r="Q94" i="21"/>
  <c r="Q98" i="21" a="1"/>
  <c r="Q98" i="21"/>
  <c r="Q101" i="21" a="1"/>
  <c r="Q101" i="21"/>
  <c r="Q105" i="21" a="1"/>
  <c r="Q105" i="21"/>
  <c r="S108" i="21" a="1"/>
  <c r="S108" i="21"/>
  <c r="R85" i="21" a="1"/>
  <c r="R85" i="21"/>
  <c r="R89" i="21" a="1"/>
  <c r="R89" i="21"/>
  <c r="R93" i="21" a="1"/>
  <c r="R93" i="21"/>
  <c r="R97" i="21" a="1"/>
  <c r="R97" i="21"/>
  <c r="S101" i="21" a="1"/>
  <c r="S101" i="21"/>
  <c r="S105" i="21" a="1"/>
  <c r="S105" i="21"/>
  <c r="S82" i="21" a="1"/>
  <c r="S82" i="21"/>
  <c r="S86" i="21" a="1"/>
  <c r="S86" i="21"/>
  <c r="S90" i="21" a="1"/>
  <c r="S90" i="21"/>
  <c r="S94" i="21" a="1"/>
  <c r="S94" i="21"/>
  <c r="S98" i="21" a="1"/>
  <c r="S98" i="21"/>
  <c r="R103" i="21" a="1"/>
  <c r="R103" i="21"/>
  <c r="R107" i="21" a="1"/>
  <c r="R107" i="21"/>
  <c r="W82" i="21" a="1"/>
  <c r="W82" i="21"/>
  <c r="W94" i="21" a="1"/>
  <c r="W94" i="21"/>
  <c r="W102" i="21" a="1"/>
  <c r="W102" i="21"/>
  <c r="U84" i="21" a="1"/>
  <c r="U84" i="21"/>
  <c r="U96" i="21" a="1"/>
  <c r="U96" i="21"/>
  <c r="U108" i="21" a="1"/>
  <c r="U108" i="21"/>
  <c r="V86" i="21" a="1"/>
  <c r="V86" i="21"/>
  <c r="V98" i="21" a="1"/>
  <c r="V98" i="21"/>
  <c r="T80" i="21" a="1"/>
  <c r="T80" i="21"/>
  <c r="T92" i="21" a="1"/>
  <c r="T92" i="21"/>
  <c r="T104" i="21" a="1"/>
  <c r="T104" i="21"/>
  <c r="P85" i="21" a="1"/>
  <c r="P85" i="21"/>
  <c r="P97" i="21" a="1"/>
  <c r="P97" i="21"/>
  <c r="P107" i="21" a="1"/>
  <c r="P107" i="21"/>
  <c r="Q91" i="21" a="1"/>
  <c r="Q91" i="21"/>
  <c r="Q102" i="21" a="1"/>
  <c r="Q102" i="21"/>
  <c r="R86" i="21" a="1"/>
  <c r="R86" i="21"/>
  <c r="R98" i="21" a="1"/>
  <c r="R98" i="21"/>
  <c r="S83" i="21" a="1"/>
  <c r="S83" i="21"/>
  <c r="S95" i="21" a="1"/>
  <c r="S95" i="21"/>
  <c r="R108" i="21" a="1"/>
  <c r="R108" i="21"/>
  <c r="C27" i="19" a="1"/>
  <c r="C27" i="19"/>
  <c r="C28" i="19" a="1"/>
  <c r="C28" i="19"/>
  <c r="K169" i="9"/>
  <c r="L168" i="9"/>
  <c r="C9" i="19" a="1"/>
  <c r="C9" i="19"/>
  <c r="C10" i="19" a="1"/>
  <c r="C10" i="19"/>
  <c r="C11" i="19" a="1"/>
  <c r="C11" i="19"/>
  <c r="C12" i="19" a="1"/>
  <c r="C12" i="19"/>
  <c r="F49" i="16" a="1"/>
  <c r="F49" i="16"/>
  <c r="Y10" i="5"/>
  <c r="B326" i="9"/>
  <c r="AA326" i="9"/>
  <c r="C29" i="19" a="1"/>
  <c r="C29" i="19"/>
  <c r="C30" i="19" a="1"/>
  <c r="C30" i="19"/>
  <c r="C31" i="19" a="1"/>
  <c r="C31" i="19"/>
  <c r="C32" i="19" a="1"/>
  <c r="C32" i="19"/>
  <c r="C33" i="19" a="1"/>
  <c r="C33" i="19"/>
  <c r="C34" i="19" a="1"/>
  <c r="C34" i="19"/>
  <c r="C35" i="19" a="1"/>
  <c r="C35" i="19"/>
  <c r="C36" i="19" a="1"/>
  <c r="C36" i="19"/>
  <c r="C37" i="19" a="1"/>
  <c r="C37" i="19"/>
  <c r="C38" i="19" a="1"/>
  <c r="C38" i="19"/>
  <c r="C39" i="19" a="1"/>
  <c r="C39" i="19"/>
  <c r="C40" i="19" a="1"/>
  <c r="C40" i="19"/>
  <c r="C41" i="19" a="1"/>
  <c r="C41" i="19"/>
  <c r="C42" i="19" a="1"/>
  <c r="C42" i="19"/>
  <c r="C43" i="19" a="1"/>
  <c r="C43" i="19"/>
  <c r="C44" i="19" a="1"/>
  <c r="C44" i="19"/>
  <c r="C45" i="19" a="1"/>
  <c r="C45" i="19"/>
  <c r="C46" i="19" a="1"/>
  <c r="C46" i="19"/>
  <c r="C47" i="19" a="1"/>
  <c r="C47" i="19"/>
  <c r="C48" i="19" a="1"/>
  <c r="C48" i="19"/>
  <c r="C49" i="19" a="1"/>
  <c r="C49" i="19"/>
  <c r="C50" i="19" a="1"/>
  <c r="C50" i="19"/>
  <c r="C51" i="19" a="1"/>
  <c r="C51" i="19"/>
  <c r="C52" i="19" a="1"/>
  <c r="C52" i="19"/>
  <c r="C53" i="19" a="1"/>
  <c r="C53" i="19"/>
  <c r="C54" i="19" a="1"/>
  <c r="C54" i="19"/>
  <c r="C55" i="19" a="1"/>
  <c r="C55" i="19"/>
  <c r="C56" i="19" a="1"/>
  <c r="C56" i="19"/>
  <c r="C57" i="19" a="1"/>
  <c r="C57" i="19"/>
  <c r="C58" i="19" a="1"/>
  <c r="C58" i="19"/>
  <c r="C59" i="19" a="1"/>
  <c r="C59" i="19"/>
  <c r="C60" i="19" a="1"/>
  <c r="C60" i="19"/>
  <c r="C61" i="19" a="1"/>
  <c r="C61" i="19"/>
  <c r="C62" i="19" a="1"/>
  <c r="C62" i="19"/>
  <c r="C63" i="19" a="1"/>
  <c r="C63" i="19"/>
  <c r="C64" i="19" a="1"/>
  <c r="C64" i="19"/>
  <c r="C65" i="19" a="1"/>
  <c r="C65" i="19"/>
  <c r="C66" i="19" a="1"/>
  <c r="C66" i="19"/>
  <c r="C67" i="19" a="1"/>
  <c r="C67" i="19"/>
  <c r="C68" i="19" a="1"/>
  <c r="C68" i="19"/>
  <c r="C69" i="19" a="1"/>
  <c r="C69" i="19"/>
  <c r="C70" i="19" a="1"/>
  <c r="C70" i="19"/>
  <c r="C71" i="19" a="1"/>
  <c r="C71" i="19"/>
  <c r="C72" i="19" a="1"/>
  <c r="C72" i="19"/>
  <c r="C73" i="19" a="1"/>
  <c r="C73" i="19"/>
  <c r="C74" i="19" a="1"/>
  <c r="C74" i="19"/>
  <c r="C75" i="19" a="1"/>
  <c r="C75" i="19"/>
  <c r="C76" i="19" a="1"/>
  <c r="C76" i="19"/>
  <c r="C77" i="19" a="1"/>
  <c r="C77" i="19"/>
  <c r="C78" i="19" a="1"/>
  <c r="C78" i="19"/>
  <c r="C79" i="19" a="1"/>
  <c r="C79" i="19"/>
  <c r="C80" i="19" a="1"/>
  <c r="C80" i="19"/>
  <c r="C81" i="19" a="1"/>
  <c r="C81" i="19"/>
  <c r="C82" i="19" a="1"/>
  <c r="C82" i="19"/>
  <c r="C83" i="19" a="1"/>
  <c r="C83" i="19"/>
  <c r="C84" i="19" a="1"/>
  <c r="C84" i="19"/>
  <c r="C85" i="19" a="1"/>
  <c r="C85" i="19"/>
  <c r="C86" i="19" a="1"/>
  <c r="C86" i="19"/>
  <c r="C87" i="19" a="1"/>
  <c r="C87" i="19"/>
  <c r="C88" i="19" a="1"/>
  <c r="C88" i="19"/>
  <c r="C89" i="19" a="1"/>
  <c r="C89" i="19"/>
  <c r="C90" i="19" a="1"/>
  <c r="C90" i="19"/>
  <c r="C91" i="19" a="1"/>
  <c r="C91" i="19"/>
  <c r="C92" i="19" a="1"/>
  <c r="C92" i="19"/>
  <c r="C93" i="19" a="1"/>
  <c r="C93" i="19"/>
  <c r="C94" i="19" a="1"/>
  <c r="C94" i="19"/>
  <c r="C95" i="19" a="1"/>
  <c r="C95" i="19"/>
  <c r="C96" i="19" a="1"/>
  <c r="C96" i="19"/>
  <c r="C97" i="19" a="1"/>
  <c r="C97" i="19"/>
  <c r="C98" i="19" a="1"/>
  <c r="C98" i="19"/>
  <c r="C99" i="19" a="1"/>
  <c r="C99" i="19"/>
  <c r="C100" i="19" a="1"/>
  <c r="C100" i="19"/>
  <c r="C101" i="19" a="1"/>
  <c r="C101" i="19"/>
  <c r="C102" i="19" a="1"/>
  <c r="C102" i="19"/>
  <c r="C103" i="19" a="1"/>
  <c r="C103" i="19"/>
  <c r="C104" i="19" a="1"/>
  <c r="C104" i="19"/>
  <c r="C105" i="19" a="1"/>
  <c r="C105" i="19"/>
  <c r="C106" i="19" a="1"/>
  <c r="C106" i="19"/>
  <c r="C107" i="19" a="1"/>
  <c r="C107" i="19"/>
  <c r="C108" i="19" a="1"/>
  <c r="C108" i="19"/>
  <c r="C109" i="19" a="1"/>
  <c r="C109" i="19"/>
  <c r="C110" i="19" a="1"/>
  <c r="C110" i="19"/>
  <c r="C111" i="19" a="1"/>
  <c r="C111" i="19"/>
  <c r="C112" i="19" a="1"/>
  <c r="C112" i="19"/>
  <c r="C113" i="19" a="1"/>
  <c r="C113" i="19"/>
  <c r="C114" i="19" a="1"/>
  <c r="C114" i="19"/>
  <c r="C115" i="19" a="1"/>
  <c r="C115" i="19"/>
  <c r="C116" i="19" a="1"/>
  <c r="C116" i="19"/>
  <c r="C117" i="19" a="1"/>
  <c r="C117" i="19"/>
  <c r="C118" i="19" a="1"/>
  <c r="C118" i="19"/>
  <c r="C119" i="19" a="1"/>
  <c r="C119" i="19"/>
  <c r="C120" i="19" a="1"/>
  <c r="C120" i="19"/>
  <c r="C121" i="19" a="1"/>
  <c r="C121" i="19"/>
  <c r="C122" i="19" a="1"/>
  <c r="C122" i="19"/>
  <c r="C123" i="19" a="1"/>
  <c r="C123" i="19"/>
  <c r="C124" i="19" a="1"/>
  <c r="C124" i="19"/>
  <c r="C125" i="19" a="1"/>
  <c r="C125" i="19"/>
  <c r="C126" i="19" a="1"/>
  <c r="C126" i="19"/>
  <c r="C127" i="19" a="1"/>
  <c r="C127" i="19"/>
  <c r="C128" i="19" a="1"/>
  <c r="C128" i="19"/>
  <c r="C129" i="19" a="1"/>
  <c r="C129" i="19"/>
  <c r="C130" i="19" a="1"/>
  <c r="C130" i="19"/>
  <c r="C131" i="19" a="1"/>
  <c r="C131" i="19"/>
  <c r="C132" i="19" a="1"/>
  <c r="C132" i="19"/>
  <c r="C133" i="19" a="1"/>
  <c r="C133" i="19"/>
  <c r="C134" i="19" a="1"/>
  <c r="C134" i="19"/>
  <c r="C135" i="19" a="1"/>
  <c r="C135" i="19"/>
  <c r="C136" i="19" a="1"/>
  <c r="C136" i="19"/>
  <c r="C137" i="19" a="1"/>
  <c r="C137" i="19"/>
  <c r="C138" i="19" a="1"/>
  <c r="C138" i="19"/>
  <c r="C139" i="19" a="1"/>
  <c r="C139" i="19"/>
  <c r="C140" i="19" a="1"/>
  <c r="C140" i="19"/>
  <c r="C141" i="19" a="1"/>
  <c r="C141" i="19"/>
  <c r="C142" i="19" a="1"/>
  <c r="C142" i="19"/>
  <c r="C143" i="19" a="1"/>
  <c r="C143" i="19"/>
  <c r="C144" i="19" a="1"/>
  <c r="C144" i="19"/>
  <c r="C145" i="19" a="1"/>
  <c r="C145" i="19"/>
  <c r="C146" i="19" a="1"/>
  <c r="C146" i="19"/>
  <c r="C147" i="19" a="1"/>
  <c r="C147" i="19"/>
  <c r="C148" i="19" a="1"/>
  <c r="C148" i="19"/>
  <c r="C149" i="19" a="1"/>
  <c r="C149" i="19"/>
  <c r="C150" i="19" a="1"/>
  <c r="C150" i="19"/>
  <c r="C151" i="19" a="1"/>
  <c r="C151" i="19"/>
  <c r="C152" i="19" a="1"/>
  <c r="C152" i="19"/>
  <c r="C153" i="19" a="1"/>
  <c r="C153" i="19"/>
  <c r="C154" i="19" a="1"/>
  <c r="C154" i="19"/>
  <c r="C155" i="19" a="1"/>
  <c r="C155" i="19"/>
  <c r="C156" i="19" a="1"/>
  <c r="C156" i="19"/>
  <c r="C157" i="19" a="1"/>
  <c r="C157" i="19"/>
  <c r="C158" i="19" a="1"/>
  <c r="C158" i="19"/>
  <c r="C159" i="19" a="1"/>
  <c r="C159" i="19"/>
  <c r="C160" i="19" a="1"/>
  <c r="C160" i="19"/>
  <c r="C161" i="19" a="1"/>
  <c r="C161" i="19"/>
  <c r="C162" i="19" a="1"/>
  <c r="C162" i="19"/>
  <c r="C163" i="19" a="1"/>
  <c r="C163" i="19"/>
  <c r="C164" i="19" a="1"/>
  <c r="C164" i="19"/>
  <c r="C165" i="19" a="1"/>
  <c r="C165" i="19"/>
  <c r="C166" i="19" a="1"/>
  <c r="C166" i="19"/>
  <c r="C167" i="19" a="1"/>
  <c r="C167" i="19"/>
  <c r="C168" i="19" a="1"/>
  <c r="C168" i="19"/>
  <c r="C169" i="19" a="1"/>
  <c r="C169" i="19"/>
  <c r="C170" i="19" a="1"/>
  <c r="C170" i="19"/>
  <c r="C171" i="19" a="1"/>
  <c r="C171" i="19"/>
  <c r="C172" i="19" a="1"/>
  <c r="C172" i="19"/>
  <c r="C173" i="19" a="1"/>
  <c r="C173" i="19"/>
  <c r="C174" i="19" a="1"/>
  <c r="C174" i="19"/>
  <c r="C175" i="19" a="1"/>
  <c r="C175" i="19"/>
  <c r="C176" i="19" a="1"/>
  <c r="C176" i="19"/>
  <c r="C177" i="19" a="1"/>
  <c r="C177" i="19"/>
  <c r="C178" i="19" a="1"/>
  <c r="C178" i="19"/>
  <c r="C179" i="19" a="1"/>
  <c r="C179" i="19"/>
  <c r="C180" i="19" a="1"/>
  <c r="C180" i="19"/>
  <c r="C181" i="19" a="1"/>
  <c r="C181" i="19"/>
  <c r="C182" i="19" a="1"/>
  <c r="C182" i="19"/>
  <c r="C183" i="19" a="1"/>
  <c r="C183" i="19"/>
  <c r="C184" i="19" a="1"/>
  <c r="C184" i="19"/>
  <c r="C185" i="19" a="1"/>
  <c r="C185" i="19"/>
  <c r="C186" i="19" a="1"/>
  <c r="C186" i="19"/>
  <c r="C187" i="19" a="1"/>
  <c r="C187" i="19"/>
  <c r="C188" i="19" a="1"/>
  <c r="C188" i="19"/>
  <c r="C189" i="19" a="1"/>
  <c r="C189" i="19"/>
  <c r="C190" i="19" a="1"/>
  <c r="C190" i="19"/>
  <c r="C191" i="19" a="1"/>
  <c r="C191" i="19"/>
  <c r="C192" i="19" a="1"/>
  <c r="C192" i="19"/>
  <c r="C193" i="19" a="1"/>
  <c r="C193" i="19"/>
  <c r="C194" i="19" a="1"/>
  <c r="C194" i="19"/>
  <c r="C195" i="19" a="1"/>
  <c r="C195" i="19"/>
  <c r="C196" i="19" a="1"/>
  <c r="C196" i="19"/>
  <c r="C197" i="19" a="1"/>
  <c r="C197" i="19"/>
  <c r="C198" i="19" a="1"/>
  <c r="C198" i="19"/>
  <c r="C199" i="19" a="1"/>
  <c r="C199" i="19"/>
  <c r="C200" i="19" a="1"/>
  <c r="C200" i="19"/>
  <c r="C201" i="19" a="1"/>
  <c r="C201" i="19"/>
  <c r="C202" i="19" a="1"/>
  <c r="C202" i="19"/>
  <c r="C203" i="19" a="1"/>
  <c r="C203" i="19"/>
  <c r="C204" i="19" a="1"/>
  <c r="C204" i="19"/>
  <c r="C205" i="19" a="1"/>
  <c r="C205" i="19"/>
  <c r="C206" i="19" a="1"/>
  <c r="C206" i="19"/>
  <c r="C207" i="19" a="1"/>
  <c r="C207" i="19"/>
  <c r="C208" i="19" a="1"/>
  <c r="C208" i="19"/>
  <c r="C209" i="19" a="1"/>
  <c r="C209" i="19"/>
  <c r="C210" i="19" a="1"/>
  <c r="C210" i="19"/>
  <c r="C211" i="19" a="1"/>
  <c r="C211" i="19"/>
  <c r="C212" i="19" a="1"/>
  <c r="C212" i="19"/>
  <c r="C213" i="19" a="1"/>
  <c r="C213" i="19"/>
  <c r="C214" i="19" a="1"/>
  <c r="C214" i="19"/>
  <c r="C215" i="19" a="1"/>
  <c r="C215" i="19"/>
  <c r="C216" i="19" a="1"/>
  <c r="C216" i="19"/>
  <c r="C217" i="19" a="1"/>
  <c r="C217" i="19"/>
  <c r="C218" i="19" a="1"/>
  <c r="C218" i="19"/>
  <c r="C219" i="19" a="1"/>
  <c r="C219" i="19"/>
  <c r="C220" i="19" a="1"/>
  <c r="C220" i="19"/>
  <c r="C221" i="19" a="1"/>
  <c r="C221" i="19"/>
  <c r="C222" i="19" a="1"/>
  <c r="C222" i="19"/>
  <c r="C223" i="19" a="1"/>
  <c r="C223" i="19"/>
  <c r="C224" i="19" a="1"/>
  <c r="C224" i="19"/>
  <c r="C225" i="19" a="1"/>
  <c r="C225" i="19"/>
  <c r="C226" i="19" a="1"/>
  <c r="C226" i="19"/>
  <c r="C227" i="19" a="1"/>
  <c r="C227" i="19"/>
  <c r="C228" i="19" a="1"/>
  <c r="C228" i="19"/>
  <c r="C229" i="19" a="1"/>
  <c r="C229" i="19"/>
  <c r="C230" i="19" a="1"/>
  <c r="C230" i="19"/>
  <c r="C231" i="19" a="1"/>
  <c r="C231" i="19"/>
  <c r="C232" i="19" a="1"/>
  <c r="C232" i="19"/>
  <c r="C233" i="19" a="1"/>
  <c r="C233" i="19"/>
  <c r="C234" i="19" a="1"/>
  <c r="C234" i="19"/>
  <c r="C235" i="19" a="1"/>
  <c r="C235" i="19"/>
  <c r="C236" i="19" a="1"/>
  <c r="C236" i="19"/>
  <c r="C237" i="19" a="1"/>
  <c r="C237" i="19"/>
  <c r="C238" i="19" a="1"/>
  <c r="C238" i="19"/>
  <c r="C239" i="19" a="1"/>
  <c r="C239" i="19"/>
  <c r="C240" i="19" a="1"/>
  <c r="C240" i="19"/>
  <c r="C241" i="19" a="1"/>
  <c r="C241" i="19"/>
  <c r="C242" i="19" a="1"/>
  <c r="C242" i="19"/>
  <c r="C243" i="19" a="1"/>
  <c r="C243" i="19"/>
  <c r="C244" i="19" a="1"/>
  <c r="C244" i="19"/>
  <c r="C245" i="19" a="1"/>
  <c r="C245" i="19"/>
  <c r="C246" i="19" a="1"/>
  <c r="C246" i="19"/>
  <c r="C247" i="19" a="1"/>
  <c r="C247" i="19"/>
  <c r="C248" i="19" a="1"/>
  <c r="C248" i="19"/>
  <c r="C249" i="19" a="1"/>
  <c r="C249" i="19"/>
  <c r="C250" i="19" a="1"/>
  <c r="C250" i="19"/>
  <c r="C251" i="19" a="1"/>
  <c r="C251" i="19"/>
  <c r="C252" i="19" a="1"/>
  <c r="C252" i="19"/>
  <c r="C253" i="19" a="1"/>
  <c r="C253" i="19"/>
  <c r="C254" i="19" a="1"/>
  <c r="C254" i="19"/>
  <c r="C255" i="19" a="1"/>
  <c r="C255" i="19"/>
  <c r="C256" i="19" a="1"/>
  <c r="C256" i="19"/>
  <c r="C257" i="19" a="1"/>
  <c r="C257" i="19"/>
  <c r="C258" i="19" a="1"/>
  <c r="C258" i="19"/>
  <c r="C259" i="19" a="1"/>
  <c r="C259" i="19"/>
  <c r="C260" i="19" a="1"/>
  <c r="C260" i="19"/>
  <c r="C261" i="19" a="1"/>
  <c r="C261" i="19"/>
  <c r="C262" i="19" a="1"/>
  <c r="C262" i="19"/>
  <c r="C263" i="19" a="1"/>
  <c r="C263" i="19"/>
  <c r="C264" i="19" a="1"/>
  <c r="C264" i="19"/>
  <c r="C265" i="19" a="1"/>
  <c r="C265" i="19"/>
  <c r="C266" i="19" a="1"/>
  <c r="C266" i="19"/>
  <c r="C267" i="19" a="1"/>
  <c r="C267" i="19"/>
  <c r="C268" i="19" a="1"/>
  <c r="C268" i="19"/>
  <c r="C269" i="19" a="1"/>
  <c r="C269" i="19"/>
  <c r="C270" i="19" a="1"/>
  <c r="C270" i="19"/>
  <c r="C271" i="19" a="1"/>
  <c r="C271" i="19"/>
  <c r="C272" i="19" a="1"/>
  <c r="C272" i="19"/>
  <c r="C273" i="19" a="1"/>
  <c r="C273" i="19"/>
  <c r="C274" i="19" a="1"/>
  <c r="C274" i="19"/>
  <c r="C275" i="19" a="1"/>
  <c r="C275" i="19"/>
  <c r="C276" i="19" a="1"/>
  <c r="C276" i="19"/>
  <c r="C277" i="19" a="1"/>
  <c r="C277" i="19"/>
  <c r="C278" i="19" a="1"/>
  <c r="C278" i="19"/>
  <c r="C279" i="19" a="1"/>
  <c r="C279" i="19"/>
  <c r="C280" i="19" a="1"/>
  <c r="C280" i="19"/>
  <c r="C281" i="19" a="1"/>
  <c r="C281" i="19"/>
  <c r="C282" i="19" a="1"/>
  <c r="C282" i="19"/>
  <c r="C283" i="19" a="1"/>
  <c r="C283" i="19"/>
  <c r="C284" i="19" a="1"/>
  <c r="C284" i="19"/>
  <c r="C285" i="19" a="1"/>
  <c r="C285" i="19"/>
  <c r="C286" i="19" a="1"/>
  <c r="C286" i="19"/>
  <c r="C287" i="19" a="1"/>
  <c r="C287" i="19"/>
  <c r="C288" i="19" a="1"/>
  <c r="C288" i="19"/>
  <c r="C289" i="19" a="1"/>
  <c r="C289" i="19"/>
  <c r="C290" i="19" a="1"/>
  <c r="C290" i="19"/>
  <c r="C291" i="19" a="1"/>
  <c r="C291" i="19"/>
  <c r="C292" i="19" a="1"/>
  <c r="C292" i="19"/>
  <c r="C293" i="19" a="1"/>
  <c r="C293" i="19"/>
  <c r="C294" i="19" a="1"/>
  <c r="C294" i="19"/>
  <c r="C295" i="19" a="1"/>
  <c r="C295" i="19"/>
  <c r="C296" i="19" a="1"/>
  <c r="C296" i="19"/>
  <c r="C297" i="19" a="1"/>
  <c r="C297" i="19"/>
  <c r="C298" i="19" a="1"/>
  <c r="C298" i="19"/>
  <c r="C299" i="19" a="1"/>
  <c r="C299" i="19"/>
  <c r="C300" i="19" a="1"/>
  <c r="C300" i="19"/>
  <c r="C301" i="19" a="1"/>
  <c r="C301" i="19"/>
  <c r="C302" i="19" a="1"/>
  <c r="C302" i="19"/>
  <c r="C303" i="19" a="1"/>
  <c r="C303" i="19"/>
  <c r="C304" i="19" a="1"/>
  <c r="C304" i="19"/>
  <c r="C305" i="19" a="1"/>
  <c r="C305" i="19"/>
  <c r="C306" i="19" a="1"/>
  <c r="C306" i="19"/>
  <c r="C307" i="19" a="1"/>
  <c r="C307" i="19"/>
  <c r="C308" i="19" a="1"/>
  <c r="C308" i="19"/>
  <c r="C309" i="19" a="1"/>
  <c r="C309" i="19"/>
  <c r="C310" i="19" a="1"/>
  <c r="C310" i="19"/>
  <c r="C311" i="19" a="1"/>
  <c r="C311" i="19"/>
  <c r="C312" i="19" a="1"/>
  <c r="C312" i="19"/>
  <c r="C313" i="19" a="1"/>
  <c r="C313" i="19"/>
  <c r="C314" i="19" a="1"/>
  <c r="C314" i="19"/>
  <c r="C315" i="19" a="1"/>
  <c r="C315" i="19"/>
  <c r="C316" i="19" a="1"/>
  <c r="C316" i="19"/>
  <c r="C317" i="19" a="1"/>
  <c r="C317" i="19"/>
  <c r="C318" i="19" a="1"/>
  <c r="C318" i="19"/>
  <c r="C319" i="19" a="1"/>
  <c r="C319" i="19"/>
  <c r="C320" i="19" a="1"/>
  <c r="C320" i="19"/>
  <c r="C321" i="19" a="1"/>
  <c r="C321" i="19"/>
  <c r="C322" i="19" a="1"/>
  <c r="C322" i="19"/>
  <c r="C323" i="19" a="1"/>
  <c r="C323" i="19"/>
  <c r="C324" i="19" a="1"/>
  <c r="C324" i="19"/>
  <c r="C325" i="19" a="1"/>
  <c r="C325" i="19"/>
  <c r="C326" i="19" a="1"/>
  <c r="C326" i="19"/>
  <c r="C327" i="19" a="1"/>
  <c r="C327" i="19"/>
  <c r="C328" i="19" a="1"/>
  <c r="C328" i="19"/>
  <c r="C329" i="19" a="1"/>
  <c r="C329" i="19"/>
  <c r="C330" i="19" a="1"/>
  <c r="C330" i="19"/>
  <c r="C331" i="19" a="1"/>
  <c r="C331" i="19"/>
  <c r="C332" i="19" a="1"/>
  <c r="C332" i="19"/>
  <c r="C333" i="19" a="1"/>
  <c r="C333" i="19"/>
  <c r="C334" i="19" a="1"/>
  <c r="C334" i="19"/>
  <c r="C335" i="19" a="1"/>
  <c r="C335" i="19"/>
  <c r="C336" i="19" a="1"/>
  <c r="C336" i="19"/>
  <c r="C337" i="19" a="1"/>
  <c r="C337" i="19"/>
  <c r="C338" i="19" a="1"/>
  <c r="C338" i="19"/>
  <c r="C339" i="19" a="1"/>
  <c r="C339" i="19"/>
  <c r="C340" i="19" a="1"/>
  <c r="C340" i="19"/>
  <c r="C341" i="19" a="1"/>
  <c r="C341" i="19"/>
  <c r="C342" i="19" a="1"/>
  <c r="C342" i="19"/>
  <c r="C343" i="19" a="1"/>
  <c r="C343" i="19"/>
  <c r="C344" i="19" a="1"/>
  <c r="C344" i="19"/>
  <c r="C345" i="19" a="1"/>
  <c r="C345" i="19"/>
  <c r="C346" i="19" a="1"/>
  <c r="C346" i="19"/>
  <c r="C347" i="19" a="1"/>
  <c r="C347" i="19"/>
  <c r="C348" i="19" a="1"/>
  <c r="C348" i="19"/>
  <c r="C349" i="19" a="1"/>
  <c r="C349" i="19"/>
  <c r="C350" i="19" a="1"/>
  <c r="C350" i="19"/>
  <c r="C351" i="19" a="1"/>
  <c r="C351" i="19"/>
  <c r="C352" i="19" a="1"/>
  <c r="C352" i="19"/>
  <c r="C353" i="19" a="1"/>
  <c r="C353" i="19"/>
  <c r="C354" i="19" a="1"/>
  <c r="C354" i="19"/>
  <c r="C355" i="19" a="1"/>
  <c r="C355" i="19"/>
  <c r="C356" i="19" a="1"/>
  <c r="C356" i="19"/>
  <c r="C357" i="19" a="1"/>
  <c r="C357" i="19"/>
  <c r="C358" i="19" a="1"/>
  <c r="C358" i="19"/>
  <c r="C359" i="19" a="1"/>
  <c r="C359" i="19"/>
  <c r="C360" i="19" a="1"/>
  <c r="C360" i="19"/>
  <c r="C361" i="19" a="1"/>
  <c r="C361" i="19"/>
  <c r="C362" i="19" a="1"/>
  <c r="C362" i="19"/>
  <c r="C363" i="19" a="1"/>
  <c r="C363" i="19"/>
  <c r="C364" i="19" a="1"/>
  <c r="C364" i="19"/>
  <c r="C365" i="19" a="1"/>
  <c r="C365" i="19"/>
  <c r="C366" i="19" a="1"/>
  <c r="C366" i="19"/>
  <c r="C367" i="19" a="1"/>
  <c r="C367" i="19"/>
  <c r="C368" i="19" a="1"/>
  <c r="C368" i="19"/>
  <c r="C369" i="19" a="1"/>
  <c r="C369" i="19"/>
  <c r="C370" i="19" a="1"/>
  <c r="C370" i="19"/>
  <c r="C371" i="19" a="1"/>
  <c r="C371" i="19"/>
  <c r="C372" i="19" a="1"/>
  <c r="C372" i="19"/>
  <c r="C373" i="19" a="1"/>
  <c r="C373" i="19"/>
  <c r="C374" i="19" a="1"/>
  <c r="C374" i="19"/>
  <c r="C375" i="19" a="1"/>
  <c r="C375" i="19"/>
  <c r="C376" i="19" a="1"/>
  <c r="C376" i="19"/>
  <c r="C377" i="19" a="1"/>
  <c r="C377" i="19"/>
  <c r="C378" i="19" a="1"/>
  <c r="C378" i="19"/>
  <c r="C379" i="19" a="1"/>
  <c r="C379" i="19"/>
  <c r="C380" i="19" a="1"/>
  <c r="C380" i="19"/>
  <c r="C381" i="19" a="1"/>
  <c r="C381" i="19"/>
  <c r="C382" i="19" a="1"/>
  <c r="C382" i="19"/>
  <c r="C383" i="19" a="1"/>
  <c r="C383" i="19"/>
  <c r="C384" i="19" a="1"/>
  <c r="C384" i="19"/>
  <c r="C385" i="19" a="1"/>
  <c r="C385" i="19"/>
  <c r="C386" i="19" a="1"/>
  <c r="C386" i="19"/>
  <c r="C387" i="19" a="1"/>
  <c r="C387" i="19"/>
  <c r="C388" i="19" a="1"/>
  <c r="C388" i="19"/>
  <c r="C389" i="19" a="1"/>
  <c r="C389" i="19"/>
  <c r="C390" i="19" a="1"/>
  <c r="C390" i="19"/>
  <c r="C391" i="19" a="1"/>
  <c r="C391" i="19"/>
  <c r="C392" i="19" a="1"/>
  <c r="C392" i="19"/>
  <c r="C393" i="19" a="1"/>
  <c r="C393" i="19"/>
  <c r="C394" i="19" a="1"/>
  <c r="C394" i="19"/>
  <c r="C395" i="19" a="1"/>
  <c r="C395" i="19"/>
  <c r="C396" i="19" a="1"/>
  <c r="C396" i="19"/>
  <c r="C397" i="19" a="1"/>
  <c r="C397" i="19"/>
  <c r="C398" i="19" a="1"/>
  <c r="C398" i="19"/>
  <c r="C399" i="19" a="1"/>
  <c r="C399" i="19"/>
  <c r="C400" i="19" a="1"/>
  <c r="C400" i="19"/>
  <c r="C401" i="19" a="1"/>
  <c r="C401" i="19"/>
  <c r="C402" i="19" a="1"/>
  <c r="C402" i="19"/>
  <c r="C403" i="19" a="1"/>
  <c r="C403" i="19"/>
  <c r="C404" i="19" a="1"/>
  <c r="C404" i="19"/>
  <c r="C405" i="19" a="1"/>
  <c r="C405" i="19"/>
  <c r="C406" i="19" a="1"/>
  <c r="C406" i="19"/>
  <c r="C407" i="19" a="1"/>
  <c r="C407" i="19"/>
  <c r="C408" i="19" a="1"/>
  <c r="C408" i="19"/>
  <c r="C409" i="19" a="1"/>
  <c r="C409" i="19"/>
  <c r="C410" i="19" a="1"/>
  <c r="C410" i="19"/>
  <c r="C411" i="19" a="1"/>
  <c r="C411" i="19"/>
  <c r="C412" i="19" a="1"/>
  <c r="C412" i="19"/>
  <c r="C413" i="19" a="1"/>
  <c r="C413" i="19"/>
  <c r="C414" i="19" a="1"/>
  <c r="C414" i="19"/>
  <c r="C415" i="19" a="1"/>
  <c r="C415" i="19"/>
  <c r="C416" i="19" a="1"/>
  <c r="C416" i="19"/>
  <c r="C417" i="19" a="1"/>
  <c r="C417" i="19"/>
  <c r="C418" i="19" a="1"/>
  <c r="C418" i="19"/>
  <c r="C419" i="19" a="1"/>
  <c r="C419" i="19"/>
  <c r="C420" i="19" a="1"/>
  <c r="C420" i="19"/>
  <c r="C421" i="19" a="1"/>
  <c r="C421" i="19"/>
  <c r="C422" i="19" a="1"/>
  <c r="C422" i="19"/>
  <c r="C423" i="19" a="1"/>
  <c r="C423" i="19"/>
  <c r="C424" i="19" a="1"/>
  <c r="C424" i="19"/>
  <c r="C425" i="19" a="1"/>
  <c r="C425" i="19"/>
  <c r="C426" i="19" a="1"/>
  <c r="C426" i="19"/>
  <c r="C427" i="19" a="1"/>
  <c r="C427" i="19"/>
  <c r="C428" i="19" a="1"/>
  <c r="C428" i="19"/>
  <c r="C429" i="19" a="1"/>
  <c r="C429" i="19"/>
  <c r="C430" i="19" a="1"/>
  <c r="C430" i="19"/>
  <c r="C431" i="19" a="1"/>
  <c r="C431" i="19"/>
  <c r="C432" i="19" a="1"/>
  <c r="C432" i="19"/>
  <c r="C433" i="19" a="1"/>
  <c r="C433" i="19"/>
  <c r="C434" i="19" a="1"/>
  <c r="C434" i="19"/>
  <c r="C435" i="19" a="1"/>
  <c r="C435" i="19"/>
  <c r="C436" i="19" a="1"/>
  <c r="C436" i="19"/>
  <c r="C437" i="19" a="1"/>
  <c r="C437" i="19"/>
  <c r="C438" i="19" a="1"/>
  <c r="C438" i="19"/>
  <c r="C439" i="19" a="1"/>
  <c r="C439" i="19"/>
  <c r="C440" i="19" a="1"/>
  <c r="C440" i="19"/>
  <c r="C441" i="19" a="1"/>
  <c r="C441" i="19"/>
  <c r="C442" i="19" a="1"/>
  <c r="C442" i="19"/>
  <c r="C443" i="19" a="1"/>
  <c r="C443" i="19"/>
  <c r="C444" i="19" a="1"/>
  <c r="C444" i="19"/>
  <c r="C445" i="19" a="1"/>
  <c r="C445" i="19"/>
  <c r="C446" i="19" a="1"/>
  <c r="C446" i="19"/>
  <c r="C447" i="19" a="1"/>
  <c r="C447" i="19"/>
  <c r="C448" i="19" a="1"/>
  <c r="C448" i="19"/>
  <c r="C449" i="19" a="1"/>
  <c r="C449" i="19"/>
  <c r="C450" i="19" a="1"/>
  <c r="C450" i="19"/>
  <c r="C451" i="19" a="1"/>
  <c r="C451" i="19"/>
  <c r="C452" i="19" a="1"/>
  <c r="C452" i="19"/>
  <c r="C453" i="19" a="1"/>
  <c r="C453" i="19"/>
  <c r="C454" i="19" a="1"/>
  <c r="C454" i="19"/>
  <c r="C455" i="19" a="1"/>
  <c r="C455" i="19"/>
  <c r="C456" i="19" a="1"/>
  <c r="C456" i="19"/>
  <c r="C457" i="19" a="1"/>
  <c r="C457" i="19"/>
  <c r="C458" i="19" a="1"/>
  <c r="C458" i="19"/>
  <c r="C459" i="19" a="1"/>
  <c r="C459" i="19"/>
  <c r="C460" i="19" a="1"/>
  <c r="C460" i="19"/>
  <c r="C461" i="19" a="1"/>
  <c r="C461" i="19"/>
  <c r="C462" i="19" a="1"/>
  <c r="C462" i="19"/>
  <c r="C463" i="19" a="1"/>
  <c r="C463" i="19"/>
  <c r="C464" i="19" a="1"/>
  <c r="C464" i="19"/>
  <c r="C465" i="19" a="1"/>
  <c r="C465" i="19"/>
  <c r="C466" i="19" a="1"/>
  <c r="C466" i="19"/>
  <c r="C467" i="19" a="1"/>
  <c r="C467" i="19"/>
  <c r="C468" i="19" a="1"/>
  <c r="C468" i="19"/>
  <c r="C469" i="19" a="1"/>
  <c r="C469" i="19"/>
  <c r="C470" i="19" a="1"/>
  <c r="C470" i="19"/>
  <c r="C471" i="19" a="1"/>
  <c r="C471" i="19"/>
  <c r="C472" i="19" a="1"/>
  <c r="C472" i="19"/>
  <c r="C473" i="19" a="1"/>
  <c r="C473" i="19"/>
  <c r="C474" i="19" a="1"/>
  <c r="C474" i="19"/>
  <c r="C475" i="19" a="1"/>
  <c r="C475" i="19"/>
  <c r="C476" i="19" a="1"/>
  <c r="C476" i="19"/>
  <c r="C477" i="19" a="1"/>
  <c r="C477" i="19"/>
  <c r="C478" i="19" a="1"/>
  <c r="C478" i="19"/>
  <c r="C479" i="19" a="1"/>
  <c r="C479" i="19"/>
  <c r="C480" i="19" a="1"/>
  <c r="C480" i="19"/>
  <c r="C481" i="19" a="1"/>
  <c r="C481" i="19"/>
  <c r="C482" i="19" a="1"/>
  <c r="C482" i="19"/>
  <c r="C483" i="19" a="1"/>
  <c r="C483" i="19"/>
  <c r="C484" i="19" a="1"/>
  <c r="C484" i="19"/>
  <c r="C485" i="19" a="1"/>
  <c r="C485" i="19"/>
  <c r="C486" i="19" a="1"/>
  <c r="C486" i="19"/>
  <c r="C487" i="19" a="1"/>
  <c r="C487" i="19"/>
  <c r="C488" i="19" a="1"/>
  <c r="C488" i="19"/>
  <c r="C489" i="19" a="1"/>
  <c r="C489" i="19"/>
  <c r="C490" i="19" a="1"/>
  <c r="C490" i="19"/>
  <c r="C491" i="19" a="1"/>
  <c r="C491" i="19"/>
  <c r="C492" i="19" a="1"/>
  <c r="C492" i="19"/>
  <c r="C493" i="19" a="1"/>
  <c r="C493" i="19"/>
  <c r="C494" i="19" a="1"/>
  <c r="C494" i="19"/>
  <c r="C495" i="19" a="1"/>
  <c r="C495" i="19"/>
  <c r="C496" i="19" a="1"/>
  <c r="C496" i="19"/>
  <c r="C497" i="19" a="1"/>
  <c r="C497" i="19"/>
  <c r="C498" i="19" a="1"/>
  <c r="C498" i="19"/>
  <c r="C499" i="19" a="1"/>
  <c r="C499" i="19"/>
  <c r="C500" i="19" a="1"/>
  <c r="C500" i="19"/>
  <c r="C501" i="19" a="1"/>
  <c r="C501" i="19"/>
  <c r="C502" i="19" a="1"/>
  <c r="C502" i="19"/>
  <c r="C503" i="19" a="1"/>
  <c r="C503" i="19"/>
  <c r="C504" i="19" a="1"/>
  <c r="C504" i="19"/>
  <c r="C505" i="19" a="1"/>
  <c r="C505" i="19"/>
  <c r="C506" i="19" a="1"/>
  <c r="C506" i="19"/>
  <c r="C507" i="19" a="1"/>
  <c r="C507" i="19"/>
  <c r="C508" i="19" a="1"/>
  <c r="C508" i="19"/>
  <c r="C509" i="19" a="1"/>
  <c r="C509" i="19"/>
  <c r="C510" i="19" a="1"/>
  <c r="C510" i="19"/>
  <c r="C511" i="19" a="1"/>
  <c r="C511" i="19"/>
  <c r="C512" i="19" a="1"/>
  <c r="C512" i="19"/>
  <c r="C513" i="19" a="1"/>
  <c r="C513" i="19"/>
  <c r="C514" i="19" a="1"/>
  <c r="C514" i="19"/>
  <c r="C515" i="19" a="1"/>
  <c r="C515" i="19"/>
  <c r="C516" i="19" a="1"/>
  <c r="C516" i="19"/>
  <c r="C517" i="19" a="1"/>
  <c r="C517" i="19"/>
  <c r="C518" i="19" a="1"/>
  <c r="C518" i="19"/>
  <c r="C519" i="19" a="1"/>
  <c r="C519" i="19"/>
  <c r="C520" i="19" a="1"/>
  <c r="C520" i="19"/>
  <c r="C521" i="19" a="1"/>
  <c r="C521" i="19"/>
  <c r="C522" i="19" a="1"/>
  <c r="C522" i="19"/>
  <c r="C523" i="19" a="1"/>
  <c r="C523" i="19"/>
  <c r="C524" i="19" a="1"/>
  <c r="C524" i="19"/>
  <c r="C525" i="19" a="1"/>
  <c r="C525" i="19"/>
  <c r="C526" i="19" a="1"/>
  <c r="C526" i="19"/>
  <c r="C527" i="19" a="1"/>
  <c r="C527" i="19"/>
  <c r="C528" i="19" a="1"/>
  <c r="C528" i="19"/>
  <c r="C529" i="19" a="1"/>
  <c r="C529" i="19"/>
  <c r="C530" i="19" a="1"/>
  <c r="C530" i="19"/>
  <c r="C531" i="19" a="1"/>
  <c r="C531" i="19"/>
  <c r="C532" i="19" a="1"/>
  <c r="C532" i="19"/>
  <c r="C533" i="19" a="1"/>
  <c r="C533" i="19"/>
  <c r="C534" i="19" a="1"/>
  <c r="C534" i="19"/>
  <c r="C535" i="19" a="1"/>
  <c r="C535" i="19"/>
  <c r="C536" i="19" a="1"/>
  <c r="C536" i="19"/>
  <c r="C537" i="19" a="1"/>
  <c r="C537" i="19"/>
  <c r="C538" i="19" a="1"/>
  <c r="C538" i="19"/>
  <c r="C539" i="19" a="1"/>
  <c r="C539" i="19"/>
  <c r="C540" i="19" a="1"/>
  <c r="C540" i="19"/>
  <c r="C541" i="19" a="1"/>
  <c r="C541" i="19"/>
  <c r="C542" i="19" a="1"/>
  <c r="C542" i="19"/>
  <c r="C543" i="19" a="1"/>
  <c r="C543" i="19"/>
  <c r="C544" i="19" a="1"/>
  <c r="C544" i="19"/>
  <c r="C545" i="19" a="1"/>
  <c r="C545" i="19"/>
  <c r="C546" i="19" a="1"/>
  <c r="C546" i="19"/>
  <c r="C547" i="19" a="1"/>
  <c r="C547" i="19"/>
  <c r="C548" i="19" a="1"/>
  <c r="C548" i="19"/>
  <c r="C549" i="19" a="1"/>
  <c r="C549" i="19"/>
  <c r="C550" i="19" a="1"/>
  <c r="C550" i="19"/>
  <c r="C551" i="19" a="1"/>
  <c r="C551" i="19"/>
  <c r="C552" i="19" a="1"/>
  <c r="C552" i="19"/>
  <c r="C553" i="19" a="1"/>
  <c r="C553" i="19"/>
  <c r="C554" i="19" a="1"/>
  <c r="C554" i="19"/>
  <c r="C555" i="19" a="1"/>
  <c r="C555" i="19"/>
  <c r="C556" i="19" a="1"/>
  <c r="C556" i="19"/>
  <c r="C557" i="19" a="1"/>
  <c r="C557" i="19"/>
  <c r="C558" i="19" a="1"/>
  <c r="C558" i="19"/>
  <c r="C559" i="19" a="1"/>
  <c r="C559" i="19"/>
  <c r="C560" i="19" a="1"/>
  <c r="C560" i="19"/>
  <c r="C561" i="19" a="1"/>
  <c r="C561" i="19"/>
  <c r="C562" i="19" a="1"/>
  <c r="C562" i="19"/>
  <c r="C563" i="19" a="1"/>
  <c r="C563" i="19"/>
  <c r="C564" i="19" a="1"/>
  <c r="C564" i="19"/>
  <c r="C565" i="19" a="1"/>
  <c r="C565" i="19"/>
  <c r="C566" i="19" a="1"/>
  <c r="C566" i="19"/>
  <c r="C567" i="19" a="1"/>
  <c r="C567" i="19"/>
  <c r="C568" i="19" a="1"/>
  <c r="C568" i="19"/>
  <c r="C569" i="19" a="1"/>
  <c r="C569" i="19"/>
  <c r="C570" i="19" a="1"/>
  <c r="C570" i="19"/>
  <c r="C571" i="19" a="1"/>
  <c r="C571" i="19"/>
  <c r="C572" i="19" a="1"/>
  <c r="C572" i="19"/>
  <c r="C573" i="19" a="1"/>
  <c r="C573" i="19"/>
  <c r="C574" i="19" a="1"/>
  <c r="C574" i="19"/>
  <c r="C575" i="19" a="1"/>
  <c r="C575" i="19"/>
  <c r="C576" i="19" a="1"/>
  <c r="C576" i="19"/>
  <c r="C577" i="19" a="1"/>
  <c r="C577" i="19"/>
  <c r="C578" i="19" a="1"/>
  <c r="C578" i="19"/>
  <c r="C579" i="19" a="1"/>
  <c r="C579" i="19"/>
  <c r="C580" i="19" a="1"/>
  <c r="C580" i="19"/>
  <c r="C581" i="19" a="1"/>
  <c r="C581" i="19"/>
  <c r="C582" i="19" a="1"/>
  <c r="C582" i="19"/>
  <c r="C583" i="19" a="1"/>
  <c r="C583" i="19"/>
  <c r="C584" i="19" a="1"/>
  <c r="C584" i="19"/>
  <c r="C585" i="19" a="1"/>
  <c r="C585" i="19"/>
  <c r="C586" i="19" a="1"/>
  <c r="C586" i="19"/>
  <c r="C587" i="19" a="1"/>
  <c r="C587" i="19"/>
  <c r="C588" i="19" a="1"/>
  <c r="C588" i="19"/>
  <c r="C589" i="19" a="1"/>
  <c r="C589" i="19"/>
  <c r="C590" i="19" a="1"/>
  <c r="C590" i="19"/>
  <c r="C591" i="19" a="1"/>
  <c r="C591" i="19"/>
  <c r="C592" i="19" a="1"/>
  <c r="C592" i="19"/>
  <c r="C593" i="19" a="1"/>
  <c r="C593" i="19"/>
  <c r="C594" i="19" a="1"/>
  <c r="C594" i="19"/>
  <c r="C595" i="19" a="1"/>
  <c r="C595" i="19"/>
  <c r="C596" i="19" a="1"/>
  <c r="C596" i="19"/>
  <c r="C597" i="19" a="1"/>
  <c r="C597" i="19"/>
  <c r="C598" i="19" a="1"/>
  <c r="C598" i="19"/>
  <c r="C599" i="19" a="1"/>
  <c r="C599" i="19"/>
  <c r="C600" i="19" a="1"/>
  <c r="C600" i="19"/>
  <c r="C601" i="19" a="1"/>
  <c r="C601" i="19"/>
  <c r="C602" i="19" a="1"/>
  <c r="C602" i="19"/>
  <c r="C603" i="19" a="1"/>
  <c r="C603" i="19"/>
  <c r="C604" i="19" a="1"/>
  <c r="C604" i="19"/>
  <c r="C605" i="19" a="1"/>
  <c r="C605" i="19"/>
  <c r="C606" i="19" a="1"/>
  <c r="C606" i="19"/>
  <c r="C607" i="19" a="1"/>
  <c r="C607" i="19"/>
  <c r="C608" i="19" a="1"/>
  <c r="C608" i="19"/>
  <c r="C609" i="19" a="1"/>
  <c r="C609" i="19"/>
  <c r="C610" i="19" a="1"/>
  <c r="C610" i="19"/>
  <c r="C611" i="19" a="1"/>
  <c r="C611" i="19"/>
  <c r="C612" i="19" a="1"/>
  <c r="C612" i="19"/>
  <c r="C613" i="19" a="1"/>
  <c r="C613" i="19"/>
  <c r="C614" i="19" a="1"/>
  <c r="C614" i="19"/>
  <c r="C615" i="19" a="1"/>
  <c r="C615" i="19"/>
  <c r="C616" i="19" a="1"/>
  <c r="C616" i="19"/>
  <c r="C617" i="19" a="1"/>
  <c r="C617" i="19"/>
  <c r="C618" i="19" a="1"/>
  <c r="C618" i="19"/>
  <c r="C619" i="19" a="1"/>
  <c r="C619" i="19"/>
  <c r="C620" i="19" a="1"/>
  <c r="C620" i="19"/>
  <c r="C621" i="19" a="1"/>
  <c r="C621" i="19"/>
  <c r="C622" i="19" a="1"/>
  <c r="C622" i="19"/>
  <c r="C623" i="19" a="1"/>
  <c r="C623" i="19"/>
  <c r="C624" i="19" a="1"/>
  <c r="C624" i="19"/>
  <c r="C625" i="19" a="1"/>
  <c r="C625" i="19"/>
  <c r="C626" i="19" a="1"/>
  <c r="C626" i="19"/>
  <c r="C627" i="19" a="1"/>
  <c r="C627" i="19"/>
  <c r="C628" i="19" a="1"/>
  <c r="C628" i="19"/>
  <c r="C629" i="19" a="1"/>
  <c r="C629" i="19"/>
  <c r="C630" i="19" a="1"/>
  <c r="C630" i="19"/>
  <c r="C631" i="19" a="1"/>
  <c r="C631" i="19"/>
  <c r="C632" i="19" a="1"/>
  <c r="C632" i="19"/>
  <c r="C633" i="19" a="1"/>
  <c r="C633" i="19"/>
  <c r="C634" i="19" a="1"/>
  <c r="C634" i="19"/>
  <c r="C635" i="19" a="1"/>
  <c r="C635" i="19"/>
  <c r="C636" i="19" a="1"/>
  <c r="C636" i="19"/>
  <c r="C637" i="19" a="1"/>
  <c r="C637" i="19"/>
  <c r="C638" i="19" a="1"/>
  <c r="C638" i="19"/>
  <c r="C639" i="19" a="1"/>
  <c r="C639" i="19"/>
  <c r="C640" i="19" a="1"/>
  <c r="C640" i="19"/>
  <c r="C641" i="19" a="1"/>
  <c r="C641" i="19"/>
  <c r="C642" i="19" a="1"/>
  <c r="C642" i="19"/>
  <c r="C643" i="19" a="1"/>
  <c r="C643" i="19"/>
  <c r="C644" i="19" a="1"/>
  <c r="C644" i="19"/>
  <c r="C645" i="19" a="1"/>
  <c r="C645" i="19"/>
  <c r="C646" i="19" a="1"/>
  <c r="C646" i="19"/>
  <c r="C647" i="19" a="1"/>
  <c r="C647" i="19"/>
  <c r="C648" i="19" a="1"/>
  <c r="C648" i="19"/>
  <c r="C649" i="19" a="1"/>
  <c r="C649" i="19"/>
  <c r="C650" i="19" a="1"/>
  <c r="C650" i="19"/>
  <c r="C651" i="19" a="1"/>
  <c r="C651" i="19"/>
  <c r="C652" i="19" a="1"/>
  <c r="C652" i="19"/>
  <c r="C653" i="19" a="1"/>
  <c r="C653" i="19"/>
  <c r="C654" i="19" a="1"/>
  <c r="C654" i="19"/>
  <c r="C655" i="19" a="1"/>
  <c r="C655" i="19"/>
  <c r="C656" i="19" a="1"/>
  <c r="C656" i="19"/>
  <c r="C657" i="19" a="1"/>
  <c r="C657" i="19"/>
  <c r="C658" i="19" a="1"/>
  <c r="C658" i="19"/>
  <c r="C659" i="19" a="1"/>
  <c r="C659" i="19"/>
  <c r="C660" i="19" a="1"/>
  <c r="C660" i="19"/>
  <c r="C661" i="19" a="1"/>
  <c r="C661" i="19"/>
  <c r="C662" i="19" a="1"/>
  <c r="C662" i="19"/>
  <c r="C663" i="19" a="1"/>
  <c r="C663" i="19"/>
  <c r="C664" i="19" a="1"/>
  <c r="C664" i="19"/>
  <c r="C665" i="19" a="1"/>
  <c r="C665" i="19"/>
  <c r="C666" i="19" a="1"/>
  <c r="C666" i="19"/>
  <c r="C667" i="19" a="1"/>
  <c r="C667" i="19"/>
  <c r="C668" i="19" a="1"/>
  <c r="C668" i="19"/>
  <c r="C669" i="19" a="1"/>
  <c r="C669" i="19"/>
  <c r="C670" i="19" a="1"/>
  <c r="C670" i="19"/>
  <c r="C671" i="19" a="1"/>
  <c r="C671" i="19"/>
  <c r="C672" i="19" a="1"/>
  <c r="C672" i="19"/>
  <c r="C673" i="19" a="1"/>
  <c r="C673" i="19"/>
  <c r="C674" i="19" a="1"/>
  <c r="C674" i="19"/>
  <c r="C675" i="19" a="1"/>
  <c r="C675" i="19"/>
  <c r="C676" i="19" a="1"/>
  <c r="C676" i="19"/>
  <c r="C677" i="19" a="1"/>
  <c r="C677" i="19"/>
  <c r="C678" i="19" a="1"/>
  <c r="C678" i="19"/>
  <c r="C679" i="19" a="1"/>
  <c r="C679" i="19"/>
  <c r="C680" i="19" a="1"/>
  <c r="C680" i="19"/>
  <c r="C681" i="19" a="1"/>
  <c r="C681" i="19"/>
  <c r="C682" i="19" a="1"/>
  <c r="C682" i="19"/>
  <c r="C683" i="19" a="1"/>
  <c r="C683" i="19"/>
  <c r="C684" i="19" a="1"/>
  <c r="C684" i="19"/>
  <c r="C685" i="19" a="1"/>
  <c r="C685" i="19"/>
  <c r="C686" i="19" a="1"/>
  <c r="C686" i="19"/>
  <c r="C687" i="19" a="1"/>
  <c r="C687" i="19"/>
  <c r="C688" i="19" a="1"/>
  <c r="C688" i="19"/>
  <c r="C689" i="19" a="1"/>
  <c r="C689" i="19"/>
  <c r="C690" i="19" a="1"/>
  <c r="C690" i="19"/>
  <c r="C691" i="19" a="1"/>
  <c r="C691" i="19"/>
  <c r="C692" i="19" a="1"/>
  <c r="C692" i="19"/>
  <c r="C693" i="19" a="1"/>
  <c r="C693" i="19"/>
  <c r="C694" i="19" a="1"/>
  <c r="C694" i="19"/>
  <c r="C695" i="19" a="1"/>
  <c r="C695" i="19"/>
  <c r="C696" i="19" a="1"/>
  <c r="C696" i="19"/>
  <c r="C697" i="19" a="1"/>
  <c r="C697" i="19"/>
  <c r="C698" i="19" a="1"/>
  <c r="C698" i="19"/>
  <c r="C699" i="19" a="1"/>
  <c r="C699" i="19"/>
  <c r="C700" i="19" a="1"/>
  <c r="C700" i="19"/>
  <c r="C701" i="19" a="1"/>
  <c r="C701" i="19"/>
  <c r="C702" i="19" a="1"/>
  <c r="C702" i="19"/>
  <c r="C703" i="19" a="1"/>
  <c r="C703" i="19"/>
  <c r="C704" i="19" a="1"/>
  <c r="C704" i="19"/>
  <c r="C705" i="19" a="1"/>
  <c r="C705" i="19"/>
  <c r="C706" i="19" a="1"/>
  <c r="C706" i="19"/>
  <c r="C707" i="19" a="1"/>
  <c r="C707" i="19"/>
  <c r="C708" i="19" a="1"/>
  <c r="C708" i="19"/>
  <c r="C709" i="19" a="1"/>
  <c r="C709" i="19"/>
  <c r="C710" i="19" a="1"/>
  <c r="C710" i="19"/>
  <c r="C711" i="19" a="1"/>
  <c r="C711" i="19"/>
  <c r="C712" i="19" a="1"/>
  <c r="C712" i="19"/>
  <c r="C713" i="19" a="1"/>
  <c r="C713" i="19"/>
  <c r="C714" i="19" a="1"/>
  <c r="C714" i="19"/>
  <c r="C715" i="19" a="1"/>
  <c r="C715" i="19"/>
  <c r="C716" i="19" a="1"/>
  <c r="C716" i="19"/>
  <c r="C717" i="19" a="1"/>
  <c r="C717" i="19"/>
  <c r="C718" i="19" a="1"/>
  <c r="C718" i="19"/>
  <c r="C719" i="19" a="1"/>
  <c r="C719" i="19"/>
  <c r="C720" i="19" a="1"/>
  <c r="C720" i="19"/>
  <c r="C721" i="19" a="1"/>
  <c r="C721" i="19"/>
  <c r="C722" i="19" a="1"/>
  <c r="C722" i="19"/>
  <c r="C723" i="19" a="1"/>
  <c r="C723" i="19"/>
  <c r="C724" i="19" a="1"/>
  <c r="C724" i="19"/>
  <c r="C725" i="19" a="1"/>
  <c r="C725" i="19"/>
  <c r="C726" i="19" a="1"/>
  <c r="C726" i="19"/>
  <c r="C727" i="19" a="1"/>
  <c r="C727" i="19"/>
  <c r="C728" i="19" a="1"/>
  <c r="C728" i="19"/>
  <c r="C729" i="19" a="1"/>
  <c r="C729" i="19"/>
  <c r="C730" i="19" a="1"/>
  <c r="C730" i="19"/>
  <c r="C731" i="19" a="1"/>
  <c r="C731" i="19"/>
  <c r="C732" i="19" a="1"/>
  <c r="C732" i="19"/>
  <c r="C733" i="19" a="1"/>
  <c r="C733" i="19"/>
  <c r="C734" i="19" a="1"/>
  <c r="C734" i="19"/>
  <c r="C735" i="19" a="1"/>
  <c r="C735" i="19"/>
  <c r="C736" i="19" a="1"/>
  <c r="C736" i="19"/>
  <c r="C737" i="19" a="1"/>
  <c r="C737" i="19"/>
  <c r="C738" i="19" a="1"/>
  <c r="C738" i="19"/>
  <c r="C739" i="19" a="1"/>
  <c r="C739" i="19"/>
  <c r="C740" i="19" a="1"/>
  <c r="C740" i="19"/>
  <c r="C741" i="19" a="1"/>
  <c r="C741" i="19"/>
  <c r="C742" i="19" a="1"/>
  <c r="C742" i="19"/>
  <c r="C743" i="19" a="1"/>
  <c r="C743" i="19"/>
  <c r="C744" i="19" a="1"/>
  <c r="C744" i="19"/>
  <c r="C745" i="19" a="1"/>
  <c r="C745" i="19"/>
  <c r="C746" i="19" a="1"/>
  <c r="C746" i="19"/>
  <c r="C747" i="19" a="1"/>
  <c r="C747" i="19"/>
  <c r="C748" i="19" a="1"/>
  <c r="C748" i="19"/>
  <c r="C749" i="19" a="1"/>
  <c r="C749" i="19"/>
  <c r="C750" i="19" a="1"/>
  <c r="C750" i="19"/>
  <c r="C751" i="19" a="1"/>
  <c r="C751" i="19"/>
  <c r="C752" i="19" a="1"/>
  <c r="C752" i="19"/>
  <c r="C753" i="19" a="1"/>
  <c r="C753" i="19"/>
  <c r="C754" i="19" a="1"/>
  <c r="C754" i="19"/>
  <c r="C755" i="19" a="1"/>
  <c r="C755" i="19"/>
  <c r="C756" i="19" a="1"/>
  <c r="C756" i="19"/>
  <c r="C757" i="19" a="1"/>
  <c r="C757" i="19"/>
  <c r="C758" i="19" a="1"/>
  <c r="C758" i="19"/>
  <c r="C759" i="19" a="1"/>
  <c r="C759" i="19"/>
  <c r="C760" i="19" a="1"/>
  <c r="C760" i="19"/>
  <c r="C761" i="19" a="1"/>
  <c r="C761" i="19"/>
  <c r="C762" i="19" a="1"/>
  <c r="C762" i="19"/>
  <c r="C763" i="19" a="1"/>
  <c r="C763" i="19"/>
  <c r="C764" i="19" a="1"/>
  <c r="C764" i="19"/>
  <c r="C765" i="19" a="1"/>
  <c r="C765" i="19"/>
  <c r="C766" i="19" a="1"/>
  <c r="C766" i="19"/>
  <c r="C767" i="19" a="1"/>
  <c r="C767" i="19"/>
  <c r="C768" i="19" a="1"/>
  <c r="C768" i="19"/>
  <c r="C769" i="19" a="1"/>
  <c r="C769" i="19"/>
  <c r="C770" i="19" a="1"/>
  <c r="C770" i="19"/>
  <c r="C771" i="19" a="1"/>
  <c r="C771" i="19"/>
  <c r="C772" i="19" a="1"/>
  <c r="C772" i="19"/>
  <c r="C773" i="19" a="1"/>
  <c r="C773" i="19"/>
  <c r="C774" i="19" a="1"/>
  <c r="C774" i="19"/>
  <c r="C775" i="19" a="1"/>
  <c r="C775" i="19"/>
  <c r="C776" i="19" a="1"/>
  <c r="C776" i="19"/>
  <c r="C777" i="19" a="1"/>
  <c r="C777" i="19"/>
  <c r="C778" i="19" a="1"/>
  <c r="C778" i="19"/>
  <c r="C779" i="19" a="1"/>
  <c r="C779" i="19"/>
  <c r="C780" i="19" a="1"/>
  <c r="C780" i="19"/>
  <c r="C781" i="19" a="1"/>
  <c r="C781" i="19"/>
  <c r="C782" i="19" a="1"/>
  <c r="C782" i="19"/>
  <c r="C783" i="19" a="1"/>
  <c r="C783" i="19"/>
  <c r="C784" i="19" a="1"/>
  <c r="C784" i="19"/>
  <c r="C785" i="19" a="1"/>
  <c r="C785" i="19"/>
  <c r="C786" i="19" a="1"/>
  <c r="C786" i="19"/>
  <c r="C787" i="19" a="1"/>
  <c r="C787" i="19"/>
  <c r="C788" i="19" a="1"/>
  <c r="C788" i="19"/>
  <c r="C789" i="19" a="1"/>
  <c r="C789" i="19"/>
  <c r="C790" i="19" a="1"/>
  <c r="C790" i="19"/>
  <c r="C791" i="19" a="1"/>
  <c r="C791" i="19"/>
  <c r="C792" i="19" a="1"/>
  <c r="C792" i="19"/>
  <c r="C793" i="19" a="1"/>
  <c r="C793" i="19"/>
  <c r="C794" i="19" a="1"/>
  <c r="C794" i="19"/>
  <c r="C795" i="19" a="1"/>
  <c r="C795" i="19"/>
  <c r="C796" i="19" a="1"/>
  <c r="C796" i="19"/>
  <c r="C797" i="19" a="1"/>
  <c r="C797" i="19"/>
  <c r="C798" i="19" a="1"/>
  <c r="C798" i="19"/>
  <c r="C799" i="19" a="1"/>
  <c r="C799" i="19"/>
  <c r="C800" i="19" a="1"/>
  <c r="C800" i="19"/>
  <c r="C801" i="19" a="1"/>
  <c r="C801" i="19"/>
  <c r="C802" i="19" a="1"/>
  <c r="C802" i="19"/>
  <c r="C803" i="19" a="1"/>
  <c r="C803" i="19"/>
  <c r="C804" i="19" a="1"/>
  <c r="C804" i="19"/>
  <c r="C805" i="19" a="1"/>
  <c r="C805" i="19"/>
  <c r="C806" i="19" a="1"/>
  <c r="C806" i="19"/>
  <c r="C807" i="19" a="1"/>
  <c r="C807" i="19"/>
  <c r="C808" i="19" a="1"/>
  <c r="C808" i="19"/>
  <c r="C809" i="19" a="1"/>
  <c r="C809" i="19"/>
  <c r="C810" i="19" a="1"/>
  <c r="C810" i="19"/>
  <c r="C811" i="19" a="1"/>
  <c r="C811" i="19"/>
  <c r="C812" i="19" a="1"/>
  <c r="C812" i="19"/>
  <c r="C813" i="19" a="1"/>
  <c r="C813" i="19"/>
  <c r="C814" i="19" a="1"/>
  <c r="C814" i="19"/>
  <c r="C815" i="19" a="1"/>
  <c r="C815" i="19"/>
  <c r="C816" i="19" a="1"/>
  <c r="C816" i="19"/>
  <c r="C817" i="19" a="1"/>
  <c r="C817" i="19"/>
  <c r="C818" i="19" a="1"/>
  <c r="C818" i="19"/>
  <c r="C819" i="19" a="1"/>
  <c r="C819" i="19"/>
  <c r="C820" i="19" a="1"/>
  <c r="C820" i="19"/>
  <c r="C821" i="19" a="1"/>
  <c r="C821" i="19"/>
  <c r="C822" i="19" a="1"/>
  <c r="C822" i="19"/>
  <c r="C823" i="19" a="1"/>
  <c r="C823" i="19"/>
  <c r="C824" i="19" a="1"/>
  <c r="C824" i="19"/>
  <c r="C825" i="19" a="1"/>
  <c r="C825" i="19"/>
  <c r="C826" i="19" a="1"/>
  <c r="C826" i="19"/>
  <c r="C827" i="19" a="1"/>
  <c r="C827" i="19"/>
  <c r="C828" i="19" a="1"/>
  <c r="C828" i="19"/>
  <c r="C168" i="9" a="1"/>
  <c r="C168" i="9"/>
  <c r="K170" i="9"/>
  <c r="L169" i="9"/>
  <c r="F50" i="16" a="1"/>
  <c r="F50" i="16"/>
  <c r="A1642" i="19" a="1"/>
  <c r="A1642" i="19"/>
  <c r="A1643" i="19" a="1"/>
  <c r="A1643" i="19"/>
  <c r="A1644" i="19" a="1"/>
  <c r="A1644" i="19"/>
  <c r="A1645" i="19" a="1"/>
  <c r="A1645" i="19"/>
  <c r="C95" i="20"/>
  <c r="D95" i="20"/>
  <c r="C59" i="20"/>
  <c r="D59" i="20"/>
  <c r="D168" i="9" a="1"/>
  <c r="D168" i="9"/>
  <c r="C3" i="20"/>
  <c r="D3" i="20"/>
  <c r="AC489" i="9" a="1"/>
  <c r="AC489" i="9"/>
  <c r="AC456" i="9" a="1"/>
  <c r="AC456" i="9"/>
  <c r="AC493" i="9" a="1"/>
  <c r="AC493" i="9"/>
  <c r="AC530" i="9" a="1"/>
  <c r="AC530" i="9"/>
  <c r="AC533" i="9" a="1"/>
  <c r="AC533" i="9"/>
  <c r="AC581" i="9" a="1"/>
  <c r="AC581" i="9"/>
  <c r="AC531" i="9" a="1"/>
  <c r="AC531" i="9"/>
  <c r="D10" i="9" a="1"/>
  <c r="D10" i="9"/>
  <c r="P134" i="9" a="1"/>
  <c r="P134" i="9"/>
  <c r="C134" i="9" a="1"/>
  <c r="C134" i="9"/>
  <c r="P68" i="9" a="1"/>
  <c r="P68" i="9"/>
  <c r="P15" i="9" a="1"/>
  <c r="P15" i="9"/>
  <c r="D43" i="9" a="1"/>
  <c r="D43" i="9"/>
  <c r="D66" i="9" a="1"/>
  <c r="D66" i="9"/>
  <c r="C141" i="9" a="1"/>
  <c r="C141" i="9"/>
  <c r="P57" i="9" a="1"/>
  <c r="P57" i="9"/>
  <c r="D13" i="9" a="1"/>
  <c r="D13" i="9"/>
  <c r="D96" i="9" a="1"/>
  <c r="D96" i="9"/>
  <c r="D147" i="9" a="1"/>
  <c r="D147" i="9"/>
  <c r="D131" i="9" a="1"/>
  <c r="D131" i="9"/>
  <c r="C83" i="9" a="1"/>
  <c r="C83" i="9"/>
  <c r="P20" i="9" a="1"/>
  <c r="P20" i="9"/>
  <c r="D15" i="9" a="1"/>
  <c r="D15" i="9"/>
  <c r="C43" i="9" a="1"/>
  <c r="C43" i="9"/>
  <c r="P55" i="9" a="1"/>
  <c r="P55" i="9"/>
  <c r="C66" i="9" a="1"/>
  <c r="C66" i="9"/>
  <c r="P50" i="9" a="1"/>
  <c r="P50" i="9"/>
  <c r="C18" i="9" a="1"/>
  <c r="C18" i="9"/>
  <c r="D57" i="9" a="1"/>
  <c r="D57" i="9"/>
  <c r="C13" i="9" a="1"/>
  <c r="C13" i="9"/>
  <c r="C96" i="9" a="1"/>
  <c r="C96" i="9"/>
  <c r="P96" i="9" a="1"/>
  <c r="P96" i="9"/>
  <c r="C131" i="9" a="1"/>
  <c r="C131" i="9"/>
  <c r="C20" i="9" a="1"/>
  <c r="C20" i="9"/>
  <c r="C15" i="9" a="1"/>
  <c r="C15" i="9"/>
  <c r="C49" i="9" a="1"/>
  <c r="C49" i="9"/>
  <c r="P53" i="9" a="1"/>
  <c r="P53" i="9"/>
  <c r="D46" i="9" a="1"/>
  <c r="D46" i="9"/>
  <c r="D55" i="9" a="1"/>
  <c r="D55" i="9"/>
  <c r="C82" i="9" a="1"/>
  <c r="C82" i="9"/>
  <c r="D50" i="9" a="1"/>
  <c r="D50" i="9"/>
  <c r="P141" i="9" a="1"/>
  <c r="P141" i="9"/>
  <c r="C57" i="9" a="1"/>
  <c r="C57" i="9"/>
  <c r="P147" i="9" a="1"/>
  <c r="P147" i="9"/>
  <c r="P131" i="9" a="1"/>
  <c r="P131" i="9"/>
  <c r="C147" i="9" a="1"/>
  <c r="C147" i="9"/>
  <c r="D134" i="9" a="1"/>
  <c r="D134" i="9"/>
  <c r="D20" i="9" a="1"/>
  <c r="D20" i="9"/>
  <c r="P91" i="9" a="1"/>
  <c r="P91" i="9"/>
  <c r="P43" i="9" a="1"/>
  <c r="P43" i="9"/>
  <c r="C55" i="9" a="1"/>
  <c r="C55" i="9"/>
  <c r="C19" i="9" a="1"/>
  <c r="C19" i="9"/>
  <c r="P66" i="9" a="1"/>
  <c r="P66" i="9"/>
  <c r="C50" i="9" a="1"/>
  <c r="C50" i="9"/>
  <c r="D141" i="9" a="1"/>
  <c r="D141" i="9"/>
  <c r="P13" i="9" a="1"/>
  <c r="P13" i="9"/>
  <c r="D67" i="9" a="1"/>
  <c r="D67" i="9"/>
  <c r="P42" i="9" a="1"/>
  <c r="P42" i="9"/>
  <c r="C86" i="9" a="1"/>
  <c r="C86" i="9"/>
  <c r="D138" i="9" a="1"/>
  <c r="D138" i="9"/>
  <c r="D105" i="9" a="1"/>
  <c r="D105" i="9"/>
  <c r="P83" i="9" a="1"/>
  <c r="P83" i="9"/>
  <c r="P67" i="9" a="1"/>
  <c r="P67" i="9"/>
  <c r="C68" i="9" a="1"/>
  <c r="C68" i="9"/>
  <c r="D100" i="9" a="1"/>
  <c r="D100" i="9"/>
  <c r="P18" i="9" a="1"/>
  <c r="P18" i="9"/>
  <c r="D12" i="9" a="1"/>
  <c r="D12" i="9"/>
  <c r="D91" i="9" a="1"/>
  <c r="D91" i="9"/>
  <c r="C12" i="9" a="1"/>
  <c r="C12" i="9"/>
  <c r="D17" i="9" a="1"/>
  <c r="D17" i="9"/>
  <c r="P58" i="9" a="1"/>
  <c r="P58" i="9"/>
  <c r="D90" i="9" a="1"/>
  <c r="D90" i="9"/>
  <c r="P19" i="9" a="1"/>
  <c r="P19" i="9"/>
  <c r="D44" i="9" a="1"/>
  <c r="D44" i="9"/>
  <c r="P102" i="9" a="1"/>
  <c r="P102" i="9"/>
  <c r="C91" i="9" a="1"/>
  <c r="C91" i="9"/>
  <c r="D28" i="9" a="1"/>
  <c r="D28" i="9"/>
  <c r="P140" i="9" a="1"/>
  <c r="P140" i="9"/>
  <c r="P82" i="9" a="1"/>
  <c r="P82" i="9"/>
  <c r="C58" i="9" a="1"/>
  <c r="C58" i="9"/>
  <c r="P132" i="9" a="1"/>
  <c r="P132" i="9"/>
  <c r="P10" i="9" a="1"/>
  <c r="P10" i="9"/>
  <c r="D82" i="9" a="1"/>
  <c r="D82" i="9"/>
  <c r="P98" i="9" a="1"/>
  <c r="P98" i="9"/>
  <c r="P12" i="9" a="1"/>
  <c r="P12" i="9"/>
  <c r="C46" i="9" a="1"/>
  <c r="C46" i="9"/>
  <c r="D18" i="9" a="1"/>
  <c r="D18" i="9"/>
  <c r="D98" i="9" a="1"/>
  <c r="D98" i="9"/>
  <c r="P28" i="9" a="1"/>
  <c r="P28" i="9"/>
  <c r="D58" i="9" a="1"/>
  <c r="D58" i="9"/>
  <c r="C140" i="9" a="1"/>
  <c r="C140" i="9"/>
  <c r="D146" i="9" a="1"/>
  <c r="D146" i="9"/>
  <c r="C67" i="9" a="1"/>
  <c r="C67" i="9"/>
  <c r="P46" i="9" a="1"/>
  <c r="P46" i="9"/>
  <c r="D68" i="9" a="1"/>
  <c r="D68" i="9"/>
  <c r="C100" i="9" a="1"/>
  <c r="C100" i="9"/>
  <c r="P138" i="9" a="1"/>
  <c r="P138" i="9"/>
  <c r="D102" i="9" a="1"/>
  <c r="D102" i="9"/>
  <c r="C102" i="9" a="1"/>
  <c r="C102" i="9"/>
  <c r="C138" i="9" a="1"/>
  <c r="C138" i="9"/>
  <c r="C28" i="9" a="1"/>
  <c r="C28" i="9"/>
  <c r="D140" i="9" a="1"/>
  <c r="D140" i="9"/>
  <c r="P17" i="9" a="1"/>
  <c r="P17" i="9"/>
  <c r="P90" i="9" a="1"/>
  <c r="P90" i="9"/>
  <c r="P100" i="9" a="1"/>
  <c r="P100" i="9"/>
  <c r="D83" i="9" a="1"/>
  <c r="D83" i="9"/>
  <c r="C10" i="9" a="1"/>
  <c r="C10" i="9"/>
  <c r="C90" i="9" a="1"/>
  <c r="C90" i="9"/>
  <c r="P104" i="9" a="1"/>
  <c r="P104" i="9"/>
  <c r="D86" i="9" a="1"/>
  <c r="D86" i="9"/>
  <c r="P86" i="9" a="1"/>
  <c r="P86" i="9"/>
  <c r="D19" i="9" a="1"/>
  <c r="D19" i="9"/>
  <c r="P146" i="9" a="1"/>
  <c r="P146" i="9"/>
  <c r="C17" i="9" a="1"/>
  <c r="C17" i="9"/>
  <c r="P105" i="9" a="1"/>
  <c r="P105" i="9"/>
  <c r="D132" i="9" a="1"/>
  <c r="D132" i="9"/>
  <c r="C104" i="9" a="1"/>
  <c r="C104" i="9"/>
  <c r="C146" i="9" a="1"/>
  <c r="C146" i="9"/>
  <c r="C105" i="9" a="1"/>
  <c r="C105" i="9"/>
  <c r="C132" i="9" a="1"/>
  <c r="C132" i="9"/>
  <c r="D122" i="9" a="1"/>
  <c r="D122" i="9"/>
  <c r="P123" i="9" a="1"/>
  <c r="P123" i="9"/>
  <c r="C122" i="9" a="1"/>
  <c r="C122" i="9"/>
  <c r="D123" i="9" a="1"/>
  <c r="D123" i="9"/>
  <c r="C126" i="9" a="1"/>
  <c r="C126" i="9"/>
  <c r="C123" i="9" a="1"/>
  <c r="C123" i="9"/>
  <c r="P122" i="9" a="1"/>
  <c r="P122" i="9"/>
  <c r="D126" i="9" a="1"/>
  <c r="D126" i="9"/>
  <c r="D120" i="9" a="1"/>
  <c r="D120" i="9"/>
  <c r="C120" i="9" a="1"/>
  <c r="C120" i="9"/>
  <c r="D143" i="9" a="1"/>
  <c r="D143" i="9"/>
  <c r="D145" i="9" a="1"/>
  <c r="D145" i="9"/>
  <c r="P142" i="9" a="1"/>
  <c r="P142" i="9"/>
  <c r="P78" i="9" a="1"/>
  <c r="P78" i="9"/>
  <c r="C29" i="9" a="1"/>
  <c r="C29" i="9"/>
  <c r="C35" i="9" a="1"/>
  <c r="C35" i="9"/>
  <c r="P143" i="9" a="1"/>
  <c r="P143" i="9"/>
  <c r="C145" i="9" a="1"/>
  <c r="C145" i="9"/>
  <c r="D142" i="9" a="1"/>
  <c r="D142" i="9"/>
  <c r="D78" i="9" a="1"/>
  <c r="D78" i="9"/>
  <c r="P29" i="9" a="1"/>
  <c r="P29" i="9"/>
  <c r="P113" i="9" a="1"/>
  <c r="P113" i="9"/>
  <c r="D35" i="9" a="1"/>
  <c r="D35" i="9"/>
  <c r="C143" i="9" a="1"/>
  <c r="C143" i="9"/>
  <c r="P145" i="9" a="1"/>
  <c r="P145" i="9"/>
  <c r="C142" i="9" a="1"/>
  <c r="C142" i="9"/>
  <c r="D29" i="9" a="1"/>
  <c r="D29" i="9"/>
  <c r="D113" i="9" a="1"/>
  <c r="D113" i="9"/>
  <c r="P120" i="9" a="1"/>
  <c r="P120" i="9"/>
  <c r="C78" i="9" a="1"/>
  <c r="C78" i="9"/>
  <c r="C113" i="9" a="1"/>
  <c r="C113" i="9"/>
  <c r="P35" i="9" a="1"/>
  <c r="P35" i="9"/>
  <c r="D117" i="9" a="1"/>
  <c r="D117" i="9"/>
  <c r="P151" i="9" a="1"/>
  <c r="P151" i="9"/>
  <c r="C115" i="9" a="1"/>
  <c r="C115" i="9"/>
  <c r="C110" i="9" a="1"/>
  <c r="C110" i="9"/>
  <c r="P152" i="9" a="1"/>
  <c r="P152" i="9"/>
  <c r="C74" i="9" a="1"/>
  <c r="C74" i="9"/>
  <c r="C156" i="9" a="1"/>
  <c r="C156" i="9"/>
  <c r="D30" i="9" a="1"/>
  <c r="D30" i="9"/>
  <c r="P33" i="9" a="1"/>
  <c r="P33" i="9"/>
  <c r="C158" i="9" a="1"/>
  <c r="C158" i="9"/>
  <c r="P76" i="9" a="1"/>
  <c r="P76" i="9"/>
  <c r="C117" i="9" a="1"/>
  <c r="C117" i="9"/>
  <c r="D73" i="9"/>
  <c r="C151" i="9" a="1"/>
  <c r="C151" i="9"/>
  <c r="D115" i="9" a="1"/>
  <c r="D115" i="9"/>
  <c r="D110" i="9" a="1"/>
  <c r="D110" i="9"/>
  <c r="D152" i="9" a="1"/>
  <c r="D152" i="9"/>
  <c r="P156" i="9" a="1"/>
  <c r="P156" i="9"/>
  <c r="P72" i="9" a="1"/>
  <c r="P72" i="9"/>
  <c r="C30" i="9" a="1"/>
  <c r="C30" i="9"/>
  <c r="D33" i="9" a="1"/>
  <c r="D33" i="9"/>
  <c r="P158" i="9" a="1"/>
  <c r="P158" i="9"/>
  <c r="D76" i="9" a="1"/>
  <c r="D76" i="9"/>
  <c r="P117" i="9" a="1"/>
  <c r="P117" i="9"/>
  <c r="C73" i="9" a="1"/>
  <c r="C73" i="9"/>
  <c r="D151" i="9" a="1"/>
  <c r="D151" i="9"/>
  <c r="P115" i="9" a="1"/>
  <c r="P115" i="9"/>
  <c r="C152" i="9" a="1"/>
  <c r="C152" i="9"/>
  <c r="P74" i="9" a="1"/>
  <c r="P74" i="9"/>
  <c r="D72" i="9" a="1"/>
  <c r="D72" i="9"/>
  <c r="P30" i="9" a="1"/>
  <c r="P30" i="9"/>
  <c r="C76" i="9" a="1"/>
  <c r="C76" i="9"/>
  <c r="P73" i="9" a="1"/>
  <c r="P73" i="9"/>
  <c r="P110" i="9" a="1"/>
  <c r="P110" i="9"/>
  <c r="D74" i="9" a="1"/>
  <c r="D74" i="9"/>
  <c r="D156" i="9" a="1"/>
  <c r="D156" i="9"/>
  <c r="C72" i="9" a="1"/>
  <c r="C72" i="9"/>
  <c r="C33" i="9" a="1"/>
  <c r="C33" i="9"/>
  <c r="D158" i="9" a="1"/>
  <c r="D158" i="9"/>
  <c r="P197" i="9" a="1"/>
  <c r="P197" i="9"/>
  <c r="C197" i="9" a="1"/>
  <c r="C197" i="9"/>
  <c r="D197" i="9" a="1"/>
  <c r="D197" i="9"/>
  <c r="C290" i="9" a="1"/>
  <c r="C290" i="9"/>
  <c r="D242" i="9" a="1"/>
  <c r="D242" i="9"/>
  <c r="C190" i="9" a="1"/>
  <c r="C190" i="9"/>
  <c r="D283" i="9" a="1"/>
  <c r="D283" i="9"/>
  <c r="D262" i="9" a="1"/>
  <c r="D262" i="9"/>
  <c r="C230" i="9" a="1"/>
  <c r="C230" i="9"/>
  <c r="C194" i="9" a="1"/>
  <c r="C194" i="9"/>
  <c r="C304" i="9" a="1"/>
  <c r="C304" i="9"/>
  <c r="D296" i="9" a="1"/>
  <c r="D296" i="9"/>
  <c r="P196" i="9" a="1"/>
  <c r="P196" i="9"/>
  <c r="D235" i="9" a="1"/>
  <c r="D235" i="9"/>
  <c r="C274" i="9" a="1"/>
  <c r="C274" i="9"/>
  <c r="C226" i="9" a="1"/>
  <c r="C226" i="9"/>
  <c r="P292" i="9" a="1"/>
  <c r="P292" i="9"/>
  <c r="P191" i="9" a="1"/>
  <c r="P191" i="9"/>
  <c r="C309" i="9" a="1"/>
  <c r="C309" i="9"/>
  <c r="C298" i="9" a="1"/>
  <c r="C298" i="9"/>
  <c r="P266" i="9" a="1"/>
  <c r="P266" i="9"/>
  <c r="D218" i="9" a="1"/>
  <c r="D218" i="9"/>
  <c r="C295" i="9" a="1"/>
  <c r="C295" i="9"/>
  <c r="P290" i="9" a="1"/>
  <c r="P290" i="9"/>
  <c r="C242" i="9" a="1"/>
  <c r="C242" i="9"/>
  <c r="P279" i="9" a="1"/>
  <c r="P279" i="9"/>
  <c r="D289" i="9" a="1"/>
  <c r="D289" i="9"/>
  <c r="P230" i="9" a="1"/>
  <c r="P230" i="9"/>
  <c r="D194" i="9" a="1"/>
  <c r="D194" i="9"/>
  <c r="P296" i="9" a="1"/>
  <c r="P296" i="9"/>
  <c r="D256" i="9" a="1"/>
  <c r="D256" i="9"/>
  <c r="P235" i="9" a="1"/>
  <c r="P235" i="9"/>
  <c r="P274" i="9" a="1"/>
  <c r="P274" i="9"/>
  <c r="D226" i="9" a="1"/>
  <c r="D226" i="9"/>
  <c r="C292" i="9" a="1"/>
  <c r="C292" i="9"/>
  <c r="D191" i="9" a="1"/>
  <c r="D191" i="9"/>
  <c r="C233" i="9" a="1"/>
  <c r="C233" i="9"/>
  <c r="D298" i="9" a="1"/>
  <c r="D298" i="9"/>
  <c r="D266" i="9" a="1"/>
  <c r="D266" i="9"/>
  <c r="C220" i="9" a="1"/>
  <c r="C220" i="9"/>
  <c r="P259" i="9" a="1"/>
  <c r="P259" i="9"/>
  <c r="D243" i="9" a="1"/>
  <c r="D243" i="9"/>
  <c r="D195" i="9" a="1"/>
  <c r="D195" i="9"/>
  <c r="D241" i="9" a="1"/>
  <c r="D241" i="9"/>
  <c r="C277" i="9" a="1"/>
  <c r="C277" i="9"/>
  <c r="D300" i="9" a="1"/>
  <c r="D300" i="9"/>
  <c r="D192" i="9" a="1"/>
  <c r="D192" i="9"/>
  <c r="D290" i="9" a="1"/>
  <c r="D290" i="9"/>
  <c r="P190" i="9" a="1"/>
  <c r="P190" i="9"/>
  <c r="C283" i="9" a="1"/>
  <c r="C283" i="9"/>
  <c r="D279" i="9" a="1"/>
  <c r="D279" i="9"/>
  <c r="P302" i="9" a="1"/>
  <c r="P302" i="9"/>
  <c r="D230" i="9" a="1"/>
  <c r="D230" i="9"/>
  <c r="C296" i="9" a="1"/>
  <c r="C296" i="9"/>
  <c r="C256" i="9" a="1"/>
  <c r="C256" i="9"/>
  <c r="C235" i="9" a="1"/>
  <c r="C235" i="9"/>
  <c r="D274" i="9" a="1"/>
  <c r="D274" i="9"/>
  <c r="D292" i="9" a="1"/>
  <c r="D292" i="9"/>
  <c r="P223" i="9" a="1"/>
  <c r="P223" i="9"/>
  <c r="C191" i="9" a="1"/>
  <c r="C191" i="9"/>
  <c r="P278" i="9" a="1"/>
  <c r="P278" i="9"/>
  <c r="C266" i="9" a="1"/>
  <c r="C266" i="9"/>
  <c r="D259" i="9" a="1"/>
  <c r="D259" i="9"/>
  <c r="C243" i="9" a="1"/>
  <c r="C243" i="9"/>
  <c r="C195" i="9" a="1"/>
  <c r="C195" i="9"/>
  <c r="D261" i="9" a="1"/>
  <c r="D261" i="9"/>
  <c r="D277" i="9" a="1"/>
  <c r="D277" i="9"/>
  <c r="P280" i="9" a="1"/>
  <c r="P280" i="9"/>
  <c r="C192" i="9" a="1"/>
  <c r="C192" i="9"/>
  <c r="D190" i="9" a="1"/>
  <c r="D190" i="9"/>
  <c r="P283" i="9" a="1"/>
  <c r="P283" i="9"/>
  <c r="P289" i="9" a="1"/>
  <c r="P289" i="9"/>
  <c r="P262" i="9" a="1"/>
  <c r="P262" i="9"/>
  <c r="C214" i="9" a="1"/>
  <c r="C214" i="9"/>
  <c r="P304" i="9" a="1"/>
  <c r="P304" i="9"/>
  <c r="D196" i="9" a="1"/>
  <c r="D196" i="9"/>
  <c r="C276" i="9" a="1"/>
  <c r="C276" i="9"/>
  <c r="D223" i="9" a="1"/>
  <c r="D223" i="9"/>
  <c r="P309" i="9" a="1"/>
  <c r="P309" i="9"/>
  <c r="D278" i="9" a="1"/>
  <c r="D278" i="9"/>
  <c r="P218" i="9" a="1"/>
  <c r="P218" i="9"/>
  <c r="P295" i="9" a="1"/>
  <c r="P295" i="9"/>
  <c r="P241" i="9" a="1"/>
  <c r="P241" i="9"/>
  <c r="P305" i="9" a="1"/>
  <c r="P305" i="9"/>
  <c r="P300" i="9" a="1"/>
  <c r="P300" i="9"/>
  <c r="C280" i="9" a="1"/>
  <c r="C280" i="9"/>
  <c r="P242" i="9" a="1"/>
  <c r="P242" i="9"/>
  <c r="C279" i="9" a="1"/>
  <c r="C279" i="9"/>
  <c r="C289" i="9" a="1"/>
  <c r="C289" i="9"/>
  <c r="C262" i="9" a="1"/>
  <c r="C262" i="9"/>
  <c r="P194" i="9" a="1"/>
  <c r="P194" i="9"/>
  <c r="D304" i="9" a="1"/>
  <c r="D304" i="9"/>
  <c r="P256" i="9" a="1"/>
  <c r="P256" i="9"/>
  <c r="C196" i="9" a="1"/>
  <c r="C196" i="9"/>
  <c r="P226" i="9" a="1"/>
  <c r="P226" i="9"/>
  <c r="C223" i="9" a="1"/>
  <c r="C223" i="9"/>
  <c r="C218" i="9" a="1"/>
  <c r="C218" i="9"/>
  <c r="P195" i="9" a="1"/>
  <c r="P195" i="9"/>
  <c r="C300" i="9" a="1"/>
  <c r="C300" i="9"/>
  <c r="D309" i="9" a="1"/>
  <c r="D309" i="9"/>
  <c r="C259" i="9" a="1"/>
  <c r="C259" i="9"/>
  <c r="C241" i="9" a="1"/>
  <c r="C241" i="9"/>
  <c r="P277" i="9" a="1"/>
  <c r="P277" i="9"/>
  <c r="D280" i="9" a="1"/>
  <c r="D280" i="9"/>
  <c r="P298" i="9" a="1"/>
  <c r="P298" i="9"/>
  <c r="C278" i="9" a="1"/>
  <c r="C278" i="9"/>
  <c r="D295" i="9" a="1"/>
  <c r="D295" i="9"/>
  <c r="P243" i="9" a="1"/>
  <c r="P243" i="9"/>
  <c r="P192" i="9" a="1"/>
  <c r="P192" i="9"/>
  <c r="D307" i="9" a="1"/>
  <c r="D307" i="9"/>
  <c r="D305" i="9" a="1"/>
  <c r="D305" i="9"/>
  <c r="P291" i="9" a="1"/>
  <c r="P291" i="9"/>
  <c r="P229" i="9" a="1"/>
  <c r="P229" i="9"/>
  <c r="D315" i="9" a="1"/>
  <c r="D315" i="9"/>
  <c r="D208" i="9" a="1"/>
  <c r="D208" i="9"/>
  <c r="P224" i="9" a="1"/>
  <c r="P224" i="9"/>
  <c r="C271" i="9" a="1"/>
  <c r="C271" i="9"/>
  <c r="P228" i="9" a="1"/>
  <c r="P228" i="9"/>
  <c r="D301" i="9" a="1"/>
  <c r="D301" i="9"/>
  <c r="D302" i="9" a="1"/>
  <c r="D302" i="9"/>
  <c r="D285" i="9" a="1"/>
  <c r="D285" i="9"/>
  <c r="D255" i="9" a="1"/>
  <c r="D255" i="9"/>
  <c r="P250" i="9" a="1"/>
  <c r="P250" i="9"/>
  <c r="D228" i="9" a="1"/>
  <c r="D228" i="9"/>
  <c r="P231" i="9" a="1"/>
  <c r="P231" i="9"/>
  <c r="P233" i="9" a="1"/>
  <c r="P233" i="9"/>
  <c r="C221" i="9" a="1"/>
  <c r="C221" i="9"/>
  <c r="C258" i="9" a="1"/>
  <c r="C258" i="9"/>
  <c r="P261" i="9" a="1"/>
  <c r="P261" i="9"/>
  <c r="P288" i="9" a="1"/>
  <c r="P288" i="9"/>
  <c r="D269" i="9" a="1"/>
  <c r="D269" i="9"/>
  <c r="D233" i="9" a="1"/>
  <c r="D233" i="9"/>
  <c r="P273" i="9" a="1"/>
  <c r="P273" i="9"/>
  <c r="C238" i="9" a="1"/>
  <c r="C238" i="9"/>
  <c r="D312" i="9" a="1"/>
  <c r="D312" i="9"/>
  <c r="P202" i="9" a="1"/>
  <c r="P202" i="9"/>
  <c r="P249" i="9" a="1"/>
  <c r="P249" i="9"/>
  <c r="P245" i="9" a="1"/>
  <c r="P245" i="9"/>
  <c r="P260" i="9" a="1"/>
  <c r="P260" i="9"/>
  <c r="P188" i="9" a="1"/>
  <c r="P188" i="9"/>
  <c r="P284" i="9" a="1"/>
  <c r="P284" i="9"/>
  <c r="P227" i="9" a="1"/>
  <c r="P227" i="9"/>
  <c r="C246" i="9" a="1"/>
  <c r="C246" i="9"/>
  <c r="P276" i="9" a="1"/>
  <c r="P276" i="9"/>
  <c r="P220" i="9" a="1"/>
  <c r="P220" i="9"/>
  <c r="P214" i="9" a="1"/>
  <c r="P214" i="9"/>
  <c r="D224" i="9" a="1"/>
  <c r="D224" i="9"/>
  <c r="C227" i="9" a="1"/>
  <c r="C227" i="9"/>
  <c r="D264" i="9" a="1"/>
  <c r="D264" i="9"/>
  <c r="D265" i="9" a="1"/>
  <c r="D265" i="9"/>
  <c r="D238" i="9" a="1"/>
  <c r="D238" i="9"/>
  <c r="D263" i="9" a="1"/>
  <c r="D263" i="9"/>
  <c r="P258" i="9" a="1"/>
  <c r="P258" i="9"/>
  <c r="D213" i="9" a="1"/>
  <c r="D213" i="9"/>
  <c r="P268" i="9" a="1"/>
  <c r="P268" i="9"/>
  <c r="C293" i="9" a="1"/>
  <c r="C293" i="9"/>
  <c r="P201" i="9" a="1"/>
  <c r="P201" i="9"/>
  <c r="C299" i="9" a="1"/>
  <c r="C299" i="9"/>
  <c r="P282" i="9" a="1"/>
  <c r="P282" i="9"/>
  <c r="P219" i="9" a="1"/>
  <c r="P219" i="9"/>
  <c r="P306" i="9" a="1"/>
  <c r="P306" i="9"/>
  <c r="P265" i="9" a="1"/>
  <c r="P265" i="9"/>
  <c r="D231" i="9" a="1"/>
  <c r="D231" i="9"/>
  <c r="P213" i="9" a="1"/>
  <c r="P213" i="9"/>
  <c r="P264" i="9" a="1"/>
  <c r="P264" i="9"/>
  <c r="D272" i="9" a="1"/>
  <c r="D272" i="9"/>
  <c r="P222" i="9" a="1"/>
  <c r="P222" i="9"/>
  <c r="P240" i="9" a="1"/>
  <c r="P240" i="9"/>
  <c r="D234" i="9" a="1"/>
  <c r="D234" i="9"/>
  <c r="P221" i="9" a="1"/>
  <c r="P221" i="9"/>
  <c r="P237" i="9" a="1"/>
  <c r="P237" i="9"/>
  <c r="P208" i="9" a="1"/>
  <c r="P208" i="9"/>
  <c r="C275" i="9" a="1"/>
  <c r="C275" i="9"/>
  <c r="C312" i="9" a="1"/>
  <c r="C312" i="9"/>
  <c r="C264" i="9" a="1"/>
  <c r="C264" i="9"/>
  <c r="D202" i="9" a="1"/>
  <c r="D202" i="9"/>
  <c r="C231" i="9" a="1"/>
  <c r="C231" i="9"/>
  <c r="P244" i="9" a="1"/>
  <c r="P244" i="9"/>
  <c r="D221" i="9" a="1"/>
  <c r="D221" i="9"/>
  <c r="C270" i="9" a="1"/>
  <c r="C270" i="9"/>
  <c r="P281" i="9" a="1"/>
  <c r="P281" i="9"/>
  <c r="D244" i="9" a="1"/>
  <c r="D244" i="9"/>
  <c r="D236" i="9" a="1"/>
  <c r="D236" i="9"/>
  <c r="C189" i="9" a="1"/>
  <c r="C189" i="9"/>
  <c r="C267" i="9" a="1"/>
  <c r="C267" i="9"/>
  <c r="D297" i="9" a="1"/>
  <c r="D297" i="9"/>
  <c r="P193" i="9" a="1"/>
  <c r="P193" i="9"/>
  <c r="C263" i="9" a="1"/>
  <c r="C263" i="9"/>
  <c r="C286" i="9" a="1"/>
  <c r="C286" i="9"/>
  <c r="D287" i="9" a="1"/>
  <c r="D287" i="9"/>
  <c r="C239" i="9" a="1"/>
  <c r="C239" i="9"/>
  <c r="D275" i="9" a="1"/>
  <c r="D275" i="9"/>
  <c r="D250" i="9" a="1"/>
  <c r="D250" i="9"/>
  <c r="P232" i="9" a="1"/>
  <c r="P232" i="9"/>
  <c r="P294" i="9" a="1"/>
  <c r="P294" i="9"/>
  <c r="C225" i="9" a="1"/>
  <c r="C225" i="9"/>
  <c r="D258" i="9" a="1"/>
  <c r="D258" i="9"/>
  <c r="C265" i="9" a="1"/>
  <c r="C265" i="9"/>
  <c r="P263" i="9" a="1"/>
  <c r="P263" i="9"/>
  <c r="D189" i="9" a="1"/>
  <c r="D189" i="9"/>
  <c r="C301" i="9" a="1"/>
  <c r="C301" i="9"/>
  <c r="P234" i="9" a="1"/>
  <c r="P234" i="9"/>
  <c r="C302" i="9" a="1"/>
  <c r="C302" i="9"/>
  <c r="C229" i="9" a="1"/>
  <c r="C229" i="9"/>
  <c r="C261" i="9" a="1"/>
  <c r="C261" i="9"/>
  <c r="C250" i="9" a="1"/>
  <c r="C250" i="9"/>
  <c r="C201" i="9" a="1"/>
  <c r="C201" i="9"/>
  <c r="P248" i="9" a="1"/>
  <c r="P248" i="9"/>
  <c r="P285" i="9" a="1"/>
  <c r="P285" i="9"/>
  <c r="D308" i="9" a="1"/>
  <c r="D308" i="9"/>
  <c r="P267" i="9" a="1"/>
  <c r="P267" i="9"/>
  <c r="C188" i="9" a="1"/>
  <c r="C188" i="9"/>
  <c r="D214" i="9" a="1"/>
  <c r="D214" i="9"/>
  <c r="P189" i="9" a="1"/>
  <c r="P189" i="9"/>
  <c r="D225" i="9" a="1"/>
  <c r="D225" i="9"/>
  <c r="P239" i="9" a="1"/>
  <c r="P239" i="9"/>
  <c r="P271" i="9" a="1"/>
  <c r="P271" i="9"/>
  <c r="D267" i="9" a="1"/>
  <c r="D267" i="9"/>
  <c r="D273" i="9" a="1"/>
  <c r="D273" i="9"/>
  <c r="C234" i="9" a="1"/>
  <c r="C234" i="9"/>
  <c r="C306" i="9" a="1"/>
  <c r="C306" i="9"/>
  <c r="D306" i="9" a="1"/>
  <c r="D306" i="9"/>
  <c r="D281" i="9" a="1"/>
  <c r="D281" i="9"/>
  <c r="D220" i="9" a="1"/>
  <c r="D220" i="9"/>
  <c r="P301" i="9" a="1"/>
  <c r="P301" i="9"/>
  <c r="D294" i="9" a="1"/>
  <c r="D294" i="9"/>
  <c r="D240" i="9" a="1"/>
  <c r="D240" i="9"/>
  <c r="C287" i="9" a="1"/>
  <c r="C287" i="9"/>
  <c r="D271" i="9" a="1"/>
  <c r="D271" i="9"/>
  <c r="D293" i="9" a="1"/>
  <c r="D293" i="9"/>
  <c r="C308" i="9" a="1"/>
  <c r="C308" i="9"/>
  <c r="C208" i="9" a="1"/>
  <c r="C208" i="9"/>
  <c r="C307" i="9" a="1"/>
  <c r="C307" i="9"/>
  <c r="C244" i="9" a="1"/>
  <c r="C244" i="9"/>
  <c r="C284" i="9" a="1"/>
  <c r="C284" i="9"/>
  <c r="C255" i="9" a="1"/>
  <c r="C255" i="9"/>
  <c r="C202" i="9" a="1"/>
  <c r="C202" i="9"/>
  <c r="C204" i="9" a="1"/>
  <c r="C204" i="9"/>
  <c r="C297" i="9" a="1"/>
  <c r="C297" i="9"/>
  <c r="C224" i="9" a="1"/>
  <c r="C224" i="9"/>
  <c r="C232" i="9" a="1"/>
  <c r="C232" i="9"/>
  <c r="D237" i="9" a="1"/>
  <c r="D237" i="9"/>
  <c r="D232" i="9" a="1"/>
  <c r="D232" i="9"/>
  <c r="C237" i="9" a="1"/>
  <c r="C237" i="9"/>
  <c r="C217" i="9" a="1"/>
  <c r="C217" i="9"/>
  <c r="C193" i="9" a="1"/>
  <c r="C193" i="9"/>
  <c r="P217" i="9" a="1"/>
  <c r="P217" i="9"/>
  <c r="P293" i="9" a="1"/>
  <c r="P293" i="9"/>
  <c r="P238" i="9" a="1"/>
  <c r="P238" i="9"/>
  <c r="P236" i="9" a="1"/>
  <c r="P236" i="9"/>
  <c r="C247" i="9" a="1"/>
  <c r="C247" i="9"/>
  <c r="P204" i="9" a="1"/>
  <c r="P204" i="9"/>
  <c r="P269" i="9" a="1"/>
  <c r="P269" i="9"/>
  <c r="D229" i="9" a="1"/>
  <c r="D229" i="9"/>
  <c r="C273" i="9" a="1"/>
  <c r="C273" i="9"/>
  <c r="P312" i="9" a="1"/>
  <c r="P312" i="9"/>
  <c r="D193" i="9" a="1"/>
  <c r="D193" i="9"/>
  <c r="C294" i="9" a="1"/>
  <c r="C294" i="9"/>
  <c r="D201" i="9" a="1"/>
  <c r="D201" i="9"/>
  <c r="P308" i="9" a="1"/>
  <c r="P308" i="9"/>
  <c r="D188" i="9" a="1"/>
  <c r="D188" i="9"/>
  <c r="P307" i="9" a="1"/>
  <c r="P307" i="9"/>
  <c r="C236" i="9" a="1"/>
  <c r="C236" i="9"/>
  <c r="D284" i="9" a="1"/>
  <c r="D284" i="9"/>
  <c r="P225" i="9" a="1"/>
  <c r="P225" i="9"/>
  <c r="P247" i="9" a="1"/>
  <c r="P247" i="9"/>
  <c r="D239" i="9" a="1"/>
  <c r="D239" i="9"/>
  <c r="C213" i="9" a="1"/>
  <c r="C213" i="9"/>
  <c r="C303" i="9" a="1"/>
  <c r="C303" i="9"/>
  <c r="C285" i="9" a="1"/>
  <c r="C285" i="9"/>
  <c r="C228" i="9" a="1"/>
  <c r="C228" i="9"/>
  <c r="P286" i="9" a="1"/>
  <c r="P286" i="9"/>
  <c r="D222" i="9" a="1"/>
  <c r="D222" i="9"/>
  <c r="P246" i="9" a="1"/>
  <c r="P246" i="9"/>
  <c r="C260" i="9" a="1"/>
  <c r="C260" i="9"/>
  <c r="C282" i="9" a="1"/>
  <c r="C282" i="9"/>
  <c r="P272" i="9" a="1"/>
  <c r="P272" i="9"/>
  <c r="C249" i="9" a="1"/>
  <c r="C249" i="9"/>
  <c r="P287" i="9" a="1"/>
  <c r="P287" i="9"/>
  <c r="C245" i="9" a="1"/>
  <c r="C245" i="9"/>
  <c r="C288" i="9" a="1"/>
  <c r="C288" i="9"/>
  <c r="P299" i="9" a="1"/>
  <c r="P299" i="9"/>
  <c r="D227" i="9" a="1"/>
  <c r="D227" i="9"/>
  <c r="C219" i="9" a="1"/>
  <c r="C219" i="9"/>
  <c r="C305" i="9" a="1"/>
  <c r="C305" i="9"/>
  <c r="P303" i="9" a="1"/>
  <c r="P303" i="9"/>
  <c r="D288" i="9" a="1"/>
  <c r="D288" i="9"/>
  <c r="D276" i="9" a="1"/>
  <c r="D276" i="9"/>
  <c r="D249" i="9" a="1"/>
  <c r="D249" i="9"/>
  <c r="D282" i="9" a="1"/>
  <c r="D282" i="9"/>
  <c r="C291" i="9" a="1"/>
  <c r="C291" i="9"/>
  <c r="P255" i="9" a="1"/>
  <c r="P255" i="9"/>
  <c r="D246" i="9" a="1"/>
  <c r="D246" i="9"/>
  <c r="D260" i="9" a="1"/>
  <c r="D260" i="9"/>
  <c r="D299" i="9" a="1"/>
  <c r="D299" i="9"/>
  <c r="C269" i="9" a="1"/>
  <c r="C269" i="9"/>
  <c r="C281" i="9" a="1"/>
  <c r="C281" i="9"/>
  <c r="P270" i="9" a="1"/>
  <c r="P270" i="9"/>
  <c r="D303" i="9" a="1"/>
  <c r="D303" i="9"/>
  <c r="D247" i="9" a="1"/>
  <c r="D247" i="9"/>
  <c r="D219" i="9" a="1"/>
  <c r="D219" i="9"/>
  <c r="C268" i="9" a="1"/>
  <c r="C268" i="9"/>
  <c r="D245" i="9" a="1"/>
  <c r="D245" i="9"/>
  <c r="C315" i="9" a="1"/>
  <c r="C315" i="9"/>
  <c r="D204" i="9" a="1"/>
  <c r="D204" i="9"/>
  <c r="C222" i="9" a="1"/>
  <c r="C222" i="9"/>
  <c r="C240" i="9" a="1"/>
  <c r="C240" i="9"/>
  <c r="D286" i="9" a="1"/>
  <c r="D286" i="9"/>
  <c r="P315" i="9" a="1"/>
  <c r="P315" i="9"/>
  <c r="D268" i="9" a="1"/>
  <c r="D268" i="9"/>
  <c r="P275" i="9" a="1"/>
  <c r="P275" i="9"/>
  <c r="D270" i="9" a="1"/>
  <c r="D270" i="9"/>
  <c r="D291" i="9" a="1"/>
  <c r="D291" i="9"/>
  <c r="C272" i="9" a="1"/>
  <c r="C272" i="9"/>
  <c r="P297" i="9" a="1"/>
  <c r="P297" i="9"/>
  <c r="D254" i="9" a="1"/>
  <c r="D254" i="9"/>
  <c r="C199" i="9" a="1"/>
  <c r="C199" i="9"/>
  <c r="D248" i="9" a="1"/>
  <c r="D248" i="9"/>
  <c r="C317" i="9" a="1"/>
  <c r="C317" i="9"/>
  <c r="C215" i="9" a="1"/>
  <c r="C215" i="9"/>
  <c r="C314" i="9" a="1"/>
  <c r="C314" i="9"/>
  <c r="P200" i="9" a="1"/>
  <c r="P200" i="9"/>
  <c r="C254" i="9" a="1"/>
  <c r="C254" i="9"/>
  <c r="C251" i="9" a="1"/>
  <c r="C251" i="9"/>
  <c r="P316" i="9" a="1"/>
  <c r="P316" i="9"/>
  <c r="D209" i="9" a="1"/>
  <c r="D209" i="9"/>
  <c r="C210" i="9" a="1"/>
  <c r="C210" i="9"/>
  <c r="D198" i="9" a="1"/>
  <c r="D198" i="9"/>
  <c r="C257" i="9" a="1"/>
  <c r="C257" i="9"/>
  <c r="D206" i="9" a="1"/>
  <c r="D206" i="9"/>
  <c r="C209" i="9" a="1"/>
  <c r="C209" i="9"/>
  <c r="C311" i="9" a="1"/>
  <c r="C311" i="9"/>
  <c r="C248" i="9" a="1"/>
  <c r="C248" i="9"/>
  <c r="D217" i="9" a="1"/>
  <c r="D217" i="9"/>
  <c r="D203" i="9" a="1"/>
  <c r="D203" i="9"/>
  <c r="P317" i="9" a="1"/>
  <c r="P317" i="9"/>
  <c r="D313" i="9" a="1"/>
  <c r="D313" i="9"/>
  <c r="D215" i="9" a="1"/>
  <c r="D215" i="9"/>
  <c r="D252" i="9" a="1"/>
  <c r="D252" i="9"/>
  <c r="D311" i="9" a="1"/>
  <c r="D311" i="9"/>
  <c r="D314" i="9" a="1"/>
  <c r="D314" i="9"/>
  <c r="D200" i="9" a="1"/>
  <c r="D200" i="9"/>
  <c r="C316" i="9" a="1"/>
  <c r="C316" i="9"/>
  <c r="C253" i="9" a="1"/>
  <c r="C253" i="9"/>
  <c r="C310" i="9" a="1"/>
  <c r="C310" i="9"/>
  <c r="C198" i="9" a="1"/>
  <c r="C198" i="9"/>
  <c r="P205" i="9" a="1"/>
  <c r="P205" i="9"/>
  <c r="C313" i="9" a="1"/>
  <c r="C313" i="9"/>
  <c r="C252" i="9" a="1"/>
  <c r="C252" i="9"/>
  <c r="P215" i="9" a="1"/>
  <c r="P215" i="9"/>
  <c r="P203" i="9" a="1"/>
  <c r="P203" i="9"/>
  <c r="C203" i="9" a="1"/>
  <c r="C203" i="9"/>
  <c r="P257" i="9" a="1"/>
  <c r="P257" i="9"/>
  <c r="P252" i="9" a="1"/>
  <c r="P252" i="9"/>
  <c r="P311" i="9" a="1"/>
  <c r="P311" i="9"/>
  <c r="P206" i="9" a="1"/>
  <c r="P206" i="9"/>
  <c r="C200" i="9" a="1"/>
  <c r="C200" i="9"/>
  <c r="P254" i="9" a="1"/>
  <c r="P254" i="9"/>
  <c r="P251" i="9" a="1"/>
  <c r="P251" i="9"/>
  <c r="D316" i="9" a="1"/>
  <c r="D316" i="9"/>
  <c r="P253" i="9" a="1"/>
  <c r="P253" i="9"/>
  <c r="P210" i="9" a="1"/>
  <c r="P210" i="9"/>
  <c r="P310" i="9" a="1"/>
  <c r="P310" i="9"/>
  <c r="P198" i="9" a="1"/>
  <c r="P198" i="9"/>
  <c r="D205" i="9" a="1"/>
  <c r="D205" i="9"/>
  <c r="D317" i="9" a="1"/>
  <c r="D317" i="9"/>
  <c r="D257" i="9" a="1"/>
  <c r="D257" i="9"/>
  <c r="P314" i="9" a="1"/>
  <c r="P314" i="9"/>
  <c r="D251" i="9" a="1"/>
  <c r="D251" i="9"/>
  <c r="D253" i="9" a="1"/>
  <c r="D253" i="9"/>
  <c r="D210" i="9" a="1"/>
  <c r="D210" i="9"/>
  <c r="D211" i="9" a="1"/>
  <c r="D211" i="9"/>
  <c r="D207" i="9" a="1"/>
  <c r="D207" i="9"/>
  <c r="C216" i="9" a="1"/>
  <c r="C216" i="9"/>
  <c r="P199" i="9" a="1"/>
  <c r="P199" i="9"/>
  <c r="C206" i="9" a="1"/>
  <c r="C206" i="9"/>
  <c r="P209" i="9" a="1"/>
  <c r="P209" i="9"/>
  <c r="D310" i="9" a="1"/>
  <c r="D310" i="9"/>
  <c r="C211" i="9" a="1"/>
  <c r="C211" i="9"/>
  <c r="C207" i="9" a="1"/>
  <c r="C207" i="9"/>
  <c r="C212" i="9" a="1"/>
  <c r="C212" i="9"/>
  <c r="D199" i="9" a="1"/>
  <c r="D199" i="9"/>
  <c r="C205" i="9" a="1"/>
  <c r="C205" i="9"/>
  <c r="P216" i="9" a="1"/>
  <c r="P216" i="9"/>
  <c r="P212" i="9" a="1"/>
  <c r="P212" i="9"/>
  <c r="P313" i="9" a="1"/>
  <c r="P313" i="9"/>
  <c r="P211" i="9" a="1"/>
  <c r="P211" i="9"/>
  <c r="P207" i="9" a="1"/>
  <c r="P207" i="9"/>
  <c r="D216" i="9" a="1"/>
  <c r="D216" i="9"/>
  <c r="D212" i="9" a="1"/>
  <c r="D212" i="9"/>
  <c r="P168" i="9" a="1"/>
  <c r="P168" i="9"/>
  <c r="C169" i="9" a="1"/>
  <c r="C169" i="9"/>
  <c r="P169" i="9" a="1"/>
  <c r="P169" i="9"/>
  <c r="D169" i="9" a="1"/>
  <c r="D169" i="9"/>
  <c r="K171" i="9"/>
  <c r="L170" i="9"/>
  <c r="M168" i="9"/>
  <c r="F51" i="16" a="1"/>
  <c r="F51" i="16"/>
  <c r="F52" i="16" a="1"/>
  <c r="F52" i="16"/>
  <c r="P167" i="9" a="1"/>
  <c r="P167" i="9"/>
  <c r="D167" i="9" a="1"/>
  <c r="D167" i="9"/>
  <c r="C167" i="9" a="1"/>
  <c r="C167" i="9"/>
  <c r="M167" i="9"/>
  <c r="B1642" i="19"/>
  <c r="B1643" i="19"/>
  <c r="B1644" i="19"/>
  <c r="B1645" i="19"/>
  <c r="K172" i="9"/>
  <c r="L171" i="9"/>
  <c r="I168" i="9" a="1"/>
  <c r="I168" i="9"/>
  <c r="J168" i="9" a="1"/>
  <c r="J168" i="9"/>
  <c r="D170" i="9" a="1"/>
  <c r="D170" i="9"/>
  <c r="C170" i="9" a="1"/>
  <c r="C170" i="9"/>
  <c r="P170" i="9" a="1"/>
  <c r="P170" i="9"/>
  <c r="M169" i="9"/>
  <c r="F53" i="16" a="1"/>
  <c r="F53" i="16"/>
  <c r="J167" i="9" a="1"/>
  <c r="J167" i="9"/>
  <c r="I167" i="9" a="1"/>
  <c r="I167" i="9"/>
  <c r="H167" i="9" a="1"/>
  <c r="H167" i="9"/>
  <c r="G167" i="9" a="1"/>
  <c r="G167" i="9"/>
  <c r="F167" i="9" a="1"/>
  <c r="F167" i="9"/>
  <c r="E167" i="9" a="1"/>
  <c r="E167" i="9"/>
  <c r="T9" i="12"/>
  <c r="V9" i="12"/>
  <c r="K29" i="12"/>
  <c r="S9" i="12"/>
  <c r="B8" i="9"/>
  <c r="M170" i="9"/>
  <c r="H170" i="9" a="1"/>
  <c r="H170" i="9"/>
  <c r="H169" i="9" a="1"/>
  <c r="H169" i="9"/>
  <c r="I169" i="9" a="1"/>
  <c r="I169" i="9"/>
  <c r="J169" i="9" a="1"/>
  <c r="J169" i="9"/>
  <c r="E169" i="9" a="1"/>
  <c r="E169" i="9"/>
  <c r="G169" i="9" a="1"/>
  <c r="G169" i="9"/>
  <c r="F169" i="9" a="1"/>
  <c r="F169" i="9"/>
  <c r="C171" i="9" a="1"/>
  <c r="C171" i="9"/>
  <c r="P171" i="9" a="1"/>
  <c r="P171" i="9"/>
  <c r="D171" i="9" a="1"/>
  <c r="D171" i="9"/>
  <c r="K173" i="9"/>
  <c r="L172" i="9"/>
  <c r="F54" i="16" a="1"/>
  <c r="F54" i="16"/>
  <c r="F55" i="16" a="1"/>
  <c r="F55" i="16"/>
  <c r="L8" i="9"/>
  <c r="P8" i="9" a="1"/>
  <c r="P8" i="9"/>
  <c r="K8" i="9"/>
  <c r="K9" i="9"/>
  <c r="K10" i="9"/>
  <c r="K11" i="9"/>
  <c r="K12" i="9"/>
  <c r="K13" i="9"/>
  <c r="K14" i="9"/>
  <c r="K15" i="9"/>
  <c r="M8" i="9"/>
  <c r="E8" i="9" a="1"/>
  <c r="E8" i="9"/>
  <c r="N8" i="9"/>
  <c r="B29" i="12"/>
  <c r="E170" i="9" a="1"/>
  <c r="E170" i="9"/>
  <c r="J170" i="9" a="1"/>
  <c r="J170" i="9"/>
  <c r="F170" i="9" a="1"/>
  <c r="F170" i="9"/>
  <c r="I170" i="9" a="1"/>
  <c r="I170" i="9"/>
  <c r="G170" i="9" a="1"/>
  <c r="G170" i="9"/>
  <c r="P172" i="9" a="1"/>
  <c r="P172" i="9"/>
  <c r="D172" i="9" a="1"/>
  <c r="D172" i="9"/>
  <c r="C172" i="9" a="1"/>
  <c r="C172" i="9"/>
  <c r="K174" i="9"/>
  <c r="L173" i="9"/>
  <c r="M171" i="9"/>
  <c r="F56" i="16" a="1"/>
  <c r="F56" i="16"/>
  <c r="C8" i="9" a="1"/>
  <c r="C8" i="9"/>
  <c r="G8" i="9" a="1"/>
  <c r="G8" i="9"/>
  <c r="X132" i="1"/>
  <c r="M172" i="9"/>
  <c r="J172" i="9" a="1"/>
  <c r="J172" i="9"/>
  <c r="J171" i="9" a="1"/>
  <c r="J171" i="9"/>
  <c r="I171" i="9" a="1"/>
  <c r="I171" i="9"/>
  <c r="G171" i="9" a="1"/>
  <c r="G171" i="9"/>
  <c r="H171" i="9" a="1"/>
  <c r="H171" i="9"/>
  <c r="E171" i="9" a="1"/>
  <c r="E171" i="9"/>
  <c r="F171" i="9" a="1"/>
  <c r="F171" i="9"/>
  <c r="D173" i="9" a="1"/>
  <c r="D173" i="9"/>
  <c r="P173" i="9" a="1"/>
  <c r="P173" i="9"/>
  <c r="C173" i="9" a="1"/>
  <c r="C173" i="9"/>
  <c r="K175" i="9"/>
  <c r="L174" i="9"/>
  <c r="E172" i="9" a="1"/>
  <c r="E172" i="9"/>
  <c r="I172" i="9" a="1"/>
  <c r="I172" i="9"/>
  <c r="F172" i="9" a="1"/>
  <c r="F172" i="9"/>
  <c r="H172" i="9" a="1"/>
  <c r="H172" i="9"/>
  <c r="G172" i="9" a="1"/>
  <c r="G172" i="9"/>
  <c r="M173" i="9"/>
  <c r="E173" i="9" a="1"/>
  <c r="E173" i="9"/>
  <c r="P174" i="9" a="1"/>
  <c r="P174" i="9"/>
  <c r="D174" i="9" a="1"/>
  <c r="D174" i="9"/>
  <c r="C174" i="9" a="1"/>
  <c r="C174" i="9"/>
  <c r="K176" i="9"/>
  <c r="L175" i="9"/>
  <c r="J173" i="9" a="1"/>
  <c r="J173" i="9"/>
  <c r="G173" i="9" a="1"/>
  <c r="G173" i="9"/>
  <c r="I173" i="9" a="1"/>
  <c r="I173" i="9"/>
  <c r="F173" i="9" a="1"/>
  <c r="F173" i="9"/>
  <c r="H173" i="9" a="1"/>
  <c r="H173" i="9"/>
  <c r="K177" i="9"/>
  <c r="L176" i="9"/>
  <c r="M174" i="9"/>
  <c r="D175" i="9" a="1"/>
  <c r="D175" i="9"/>
  <c r="C175" i="9" a="1"/>
  <c r="C175" i="9"/>
  <c r="P175" i="9" a="1"/>
  <c r="P175" i="9"/>
  <c r="J174" i="9" a="1"/>
  <c r="J174" i="9"/>
  <c r="I174" i="9" a="1"/>
  <c r="I174" i="9"/>
  <c r="G174" i="9" a="1"/>
  <c r="G174" i="9"/>
  <c r="F174" i="9" a="1"/>
  <c r="F174" i="9"/>
  <c r="H174" i="9" a="1"/>
  <c r="H174" i="9"/>
  <c r="E174" i="9" a="1"/>
  <c r="E174" i="9"/>
  <c r="P176" i="9" a="1"/>
  <c r="P176" i="9"/>
  <c r="D176" i="9" a="1"/>
  <c r="D176" i="9"/>
  <c r="C176" i="9" a="1"/>
  <c r="C176" i="9"/>
  <c r="M175" i="9"/>
  <c r="K178" i="9"/>
  <c r="L177" i="9"/>
  <c r="M176" i="9"/>
  <c r="E176" i="9" a="1"/>
  <c r="E176" i="9"/>
  <c r="G175" i="9" a="1"/>
  <c r="G175" i="9"/>
  <c r="F175" i="9" a="1"/>
  <c r="F175" i="9"/>
  <c r="I175" i="9" a="1"/>
  <c r="I175" i="9"/>
  <c r="E175" i="9" a="1"/>
  <c r="E175" i="9"/>
  <c r="H175" i="9" a="1"/>
  <c r="H175" i="9"/>
  <c r="J175" i="9" a="1"/>
  <c r="J175" i="9"/>
  <c r="C177" i="9" a="1"/>
  <c r="C177" i="9"/>
  <c r="P177" i="9" a="1"/>
  <c r="P177" i="9"/>
  <c r="D177" i="9" a="1"/>
  <c r="D177" i="9"/>
  <c r="K179" i="9"/>
  <c r="L178" i="9"/>
  <c r="G176" i="9" a="1"/>
  <c r="G176" i="9"/>
  <c r="I176" i="9" a="1"/>
  <c r="I176" i="9"/>
  <c r="H176" i="9" a="1"/>
  <c r="H176" i="9"/>
  <c r="F176" i="9" a="1"/>
  <c r="F176" i="9"/>
  <c r="J176" i="9" a="1"/>
  <c r="J176" i="9"/>
  <c r="P178" i="9" a="1"/>
  <c r="P178" i="9"/>
  <c r="D178" i="9" a="1"/>
  <c r="D178" i="9"/>
  <c r="C178" i="9" a="1"/>
  <c r="C178" i="9"/>
  <c r="K180" i="9"/>
  <c r="L179" i="9"/>
  <c r="M177" i="9"/>
  <c r="M178" i="9"/>
  <c r="J178" i="9" a="1"/>
  <c r="J178" i="9"/>
  <c r="F177" i="9" a="1"/>
  <c r="F177" i="9"/>
  <c r="H177" i="9" a="1"/>
  <c r="H177" i="9"/>
  <c r="E177" i="9" a="1"/>
  <c r="E177" i="9"/>
  <c r="J177" i="9" a="1"/>
  <c r="J177" i="9"/>
  <c r="G177" i="9" a="1"/>
  <c r="G177" i="9"/>
  <c r="I177" i="9" a="1"/>
  <c r="I177" i="9"/>
  <c r="P179" i="9" a="1"/>
  <c r="P179" i="9"/>
  <c r="D179" i="9" a="1"/>
  <c r="D179" i="9"/>
  <c r="C179" i="9" a="1"/>
  <c r="C179" i="9"/>
  <c r="K181" i="9"/>
  <c r="L180" i="9"/>
  <c r="F178" i="9" a="1"/>
  <c r="F178" i="9"/>
  <c r="G178" i="9" a="1"/>
  <c r="G178" i="9"/>
  <c r="I178" i="9" a="1"/>
  <c r="I178" i="9"/>
  <c r="M179" i="9"/>
  <c r="P180" i="9" a="1"/>
  <c r="P180" i="9"/>
  <c r="D180" i="9" a="1"/>
  <c r="D180" i="9"/>
  <c r="C180" i="9" a="1"/>
  <c r="C180" i="9"/>
  <c r="K182" i="9"/>
  <c r="L181" i="9"/>
  <c r="J179" i="9" a="1"/>
  <c r="J179" i="9"/>
  <c r="G179" i="9" a="1"/>
  <c r="G179" i="9"/>
  <c r="F179" i="9" a="1"/>
  <c r="F179" i="9"/>
  <c r="I179" i="9" a="1"/>
  <c r="I179" i="9"/>
  <c r="M180" i="9"/>
  <c r="E180" i="9" a="1"/>
  <c r="E180" i="9"/>
  <c r="K183" i="9"/>
  <c r="L182" i="9"/>
  <c r="D181" i="9" a="1"/>
  <c r="D181" i="9"/>
  <c r="P181" i="9" a="1"/>
  <c r="P181" i="9"/>
  <c r="C181" i="9" a="1"/>
  <c r="C181" i="9"/>
  <c r="G180" i="9" a="1"/>
  <c r="G180" i="9"/>
  <c r="I180" i="9" a="1"/>
  <c r="I180" i="9"/>
  <c r="F180" i="9" a="1"/>
  <c r="F180" i="9"/>
  <c r="M181" i="9"/>
  <c r="E181" i="9" a="1"/>
  <c r="E181" i="9"/>
  <c r="P182" i="9" a="1"/>
  <c r="P182" i="9"/>
  <c r="D182" i="9" a="1"/>
  <c r="D182" i="9"/>
  <c r="C182" i="9" a="1"/>
  <c r="C182" i="9"/>
  <c r="K184" i="9"/>
  <c r="L183" i="9"/>
  <c r="M182" i="9"/>
  <c r="G182" i="9" a="1"/>
  <c r="G182" i="9"/>
  <c r="I181" i="9" a="1"/>
  <c r="I181" i="9"/>
  <c r="G181" i="9" a="1"/>
  <c r="G181" i="9"/>
  <c r="K185" i="9"/>
  <c r="L184" i="9"/>
  <c r="C183" i="9" a="1"/>
  <c r="C183" i="9"/>
  <c r="P183" i="9" a="1"/>
  <c r="P183" i="9"/>
  <c r="D183" i="9" a="1"/>
  <c r="D183" i="9"/>
  <c r="E182" i="9" a="1"/>
  <c r="E182" i="9"/>
  <c r="I182" i="9" a="1"/>
  <c r="I182" i="9"/>
  <c r="F182" i="9" a="1"/>
  <c r="F182" i="9"/>
  <c r="M183" i="9"/>
  <c r="I183" i="9" a="1"/>
  <c r="I183" i="9"/>
  <c r="C184" i="9" a="1"/>
  <c r="C184" i="9"/>
  <c r="P184" i="9" a="1"/>
  <c r="P184" i="9"/>
  <c r="D184" i="9" a="1"/>
  <c r="D184" i="9"/>
  <c r="K186" i="9"/>
  <c r="L185" i="9"/>
  <c r="E183" i="9" a="1"/>
  <c r="E183" i="9"/>
  <c r="M184" i="9"/>
  <c r="F184" i="9" a="1"/>
  <c r="F184" i="9"/>
  <c r="G183" i="9" a="1"/>
  <c r="G183" i="9"/>
  <c r="F183" i="9" a="1"/>
  <c r="F183" i="9"/>
  <c r="C185" i="9" a="1"/>
  <c r="C185" i="9"/>
  <c r="P185" i="9" a="1"/>
  <c r="P185" i="9"/>
  <c r="D185" i="9" a="1"/>
  <c r="D185" i="9"/>
  <c r="K187" i="9"/>
  <c r="L186" i="9"/>
  <c r="E184" i="9" a="1"/>
  <c r="E184" i="9"/>
  <c r="I184" i="9" a="1"/>
  <c r="I184" i="9"/>
  <c r="G184" i="9" a="1"/>
  <c r="G184" i="9"/>
  <c r="K188" i="9"/>
  <c r="K189" i="9"/>
  <c r="K190" i="9"/>
  <c r="K191" i="9"/>
  <c r="K192" i="9"/>
  <c r="K193" i="9"/>
  <c r="K194" i="9"/>
  <c r="K195" i="9"/>
  <c r="K196" i="9"/>
  <c r="K197" i="9"/>
  <c r="K198" i="9"/>
  <c r="K199" i="9"/>
  <c r="K200" i="9"/>
  <c r="K201" i="9"/>
  <c r="K202" i="9"/>
  <c r="K203" i="9"/>
  <c r="K204" i="9"/>
  <c r="K205" i="9"/>
  <c r="K206" i="9"/>
  <c r="K207" i="9"/>
  <c r="K208" i="9"/>
  <c r="K209" i="9"/>
  <c r="K210" i="9"/>
  <c r="K211" i="9"/>
  <c r="K212" i="9"/>
  <c r="K213" i="9"/>
  <c r="K214" i="9"/>
  <c r="K215" i="9"/>
  <c r="K216" i="9"/>
  <c r="K217" i="9"/>
  <c r="K218" i="9"/>
  <c r="K219" i="9"/>
  <c r="K220" i="9"/>
  <c r="K221" i="9"/>
  <c r="K222" i="9"/>
  <c r="K223" i="9"/>
  <c r="K224" i="9"/>
  <c r="K225" i="9"/>
  <c r="K226" i="9"/>
  <c r="K227" i="9"/>
  <c r="K228" i="9"/>
  <c r="K229" i="9"/>
  <c r="K230" i="9"/>
  <c r="K231" i="9"/>
  <c r="K232" i="9"/>
  <c r="K233" i="9"/>
  <c r="K234" i="9"/>
  <c r="K235" i="9"/>
  <c r="K236" i="9"/>
  <c r="K237" i="9"/>
  <c r="K238" i="9"/>
  <c r="K239" i="9"/>
  <c r="K240" i="9"/>
  <c r="K241" i="9"/>
  <c r="K242" i="9"/>
  <c r="K243" i="9"/>
  <c r="K244" i="9"/>
  <c r="K245" i="9"/>
  <c r="K246" i="9"/>
  <c r="K247" i="9"/>
  <c r="K248" i="9"/>
  <c r="K249" i="9"/>
  <c r="K250" i="9"/>
  <c r="K251" i="9"/>
  <c r="K252" i="9"/>
  <c r="K253" i="9"/>
  <c r="K254" i="9"/>
  <c r="K255" i="9"/>
  <c r="K256" i="9"/>
  <c r="K257" i="9"/>
  <c r="K258" i="9"/>
  <c r="K259" i="9"/>
  <c r="K260" i="9"/>
  <c r="K261" i="9"/>
  <c r="K262" i="9"/>
  <c r="K263" i="9"/>
  <c r="K264" i="9"/>
  <c r="K265" i="9"/>
  <c r="K266" i="9"/>
  <c r="K267" i="9"/>
  <c r="K268" i="9"/>
  <c r="K269" i="9"/>
  <c r="K270" i="9"/>
  <c r="K271" i="9"/>
  <c r="K272" i="9"/>
  <c r="K273" i="9"/>
  <c r="K274" i="9"/>
  <c r="K275" i="9"/>
  <c r="K276" i="9"/>
  <c r="K277" i="9"/>
  <c r="K278" i="9"/>
  <c r="K279" i="9"/>
  <c r="K280" i="9"/>
  <c r="K281" i="9"/>
  <c r="K282" i="9"/>
  <c r="K283" i="9"/>
  <c r="K284" i="9"/>
  <c r="K285" i="9"/>
  <c r="K286" i="9"/>
  <c r="K287" i="9"/>
  <c r="K288" i="9"/>
  <c r="K289" i="9"/>
  <c r="K290" i="9"/>
  <c r="K291" i="9"/>
  <c r="K292" i="9"/>
  <c r="K293" i="9"/>
  <c r="K294" i="9"/>
  <c r="K295" i="9"/>
  <c r="K296" i="9"/>
  <c r="K297" i="9"/>
  <c r="K298" i="9"/>
  <c r="K299" i="9"/>
  <c r="K300" i="9"/>
  <c r="K301" i="9"/>
  <c r="K302" i="9"/>
  <c r="K303" i="9"/>
  <c r="K304" i="9"/>
  <c r="K305" i="9"/>
  <c r="K306" i="9"/>
  <c r="K307" i="9"/>
  <c r="K308" i="9"/>
  <c r="K309" i="9"/>
  <c r="K310" i="9"/>
  <c r="K311" i="9"/>
  <c r="K312" i="9"/>
  <c r="K313" i="9"/>
  <c r="K314" i="9"/>
  <c r="K315" i="9"/>
  <c r="K316" i="9"/>
  <c r="K317" i="9"/>
  <c r="L187" i="9"/>
  <c r="P186" i="9" a="1"/>
  <c r="P186" i="9"/>
  <c r="C186" i="9" a="1"/>
  <c r="C186" i="9"/>
  <c r="D186" i="9" a="1"/>
  <c r="D186" i="9"/>
  <c r="M185" i="9"/>
  <c r="M186" i="9"/>
  <c r="H186" i="9" a="1"/>
  <c r="H186" i="9"/>
  <c r="F186" i="9" a="1"/>
  <c r="F186" i="9"/>
  <c r="H185" i="9" a="1"/>
  <c r="H185" i="9"/>
  <c r="J185" i="9" a="1"/>
  <c r="J185" i="9"/>
  <c r="G185" i="9" a="1"/>
  <c r="G185" i="9"/>
  <c r="I185" i="9" a="1"/>
  <c r="I185" i="9"/>
  <c r="E185" i="9" a="1"/>
  <c r="E185" i="9"/>
  <c r="F185" i="9" a="1"/>
  <c r="F185" i="9"/>
  <c r="D187" i="9" a="1"/>
  <c r="D187" i="9"/>
  <c r="C187" i="9" a="1"/>
  <c r="C187" i="9"/>
  <c r="P187" i="9" a="1"/>
  <c r="P187" i="9"/>
  <c r="J186" i="9" a="1"/>
  <c r="J186" i="9"/>
  <c r="E186" i="9" a="1"/>
  <c r="E186" i="9"/>
  <c r="I186" i="9" a="1"/>
  <c r="I186" i="9"/>
  <c r="G186" i="9" a="1"/>
  <c r="G186" i="9"/>
  <c r="M187" i="9"/>
  <c r="I187" i="9" a="1"/>
  <c r="I187" i="9"/>
  <c r="G187" i="9" a="1"/>
  <c r="G187" i="9"/>
  <c r="E187" i="9" a="1"/>
  <c r="E187" i="9"/>
  <c r="F187" i="9" a="1"/>
  <c r="F187" i="9"/>
  <c r="J187" i="9" a="1"/>
  <c r="J187" i="9"/>
  <c r="H187" i="9" a="1"/>
  <c r="H187" i="9"/>
  <c r="U438" i="9" a="1"/>
  <c r="U438" i="9"/>
  <c r="AA461" i="9"/>
  <c r="X530" i="9"/>
  <c r="F530" i="9" a="1"/>
  <c r="F530" i="9"/>
  <c r="E593" i="9" a="1"/>
  <c r="E593" i="9"/>
  <c r="U560" i="9" a="1"/>
  <c r="U560" i="9"/>
  <c r="X420" i="9"/>
  <c r="J420" i="9" a="1"/>
  <c r="J420" i="9"/>
  <c r="H595" i="9" a="1"/>
  <c r="H595" i="9"/>
  <c r="U462" i="9" a="1"/>
  <c r="U462" i="9"/>
  <c r="AC380" i="9" a="1"/>
  <c r="AC380" i="9"/>
  <c r="AC488" i="9" a="1"/>
  <c r="AC488" i="9"/>
  <c r="E560" i="9" a="1"/>
  <c r="E560" i="9"/>
  <c r="H508" i="9" a="1"/>
  <c r="H508" i="9"/>
  <c r="U593" i="9" a="1"/>
  <c r="U593" i="9"/>
  <c r="I485" i="9" a="1"/>
  <c r="I485" i="9"/>
  <c r="H593" i="9" a="1"/>
  <c r="H593" i="9"/>
  <c r="F536" i="9" a="1"/>
  <c r="F536" i="9"/>
  <c r="I462" i="9" a="1"/>
  <c r="I462" i="9"/>
  <c r="E623" i="9" a="1"/>
  <c r="E623" i="9"/>
  <c r="H485" i="9" a="1"/>
  <c r="H485" i="9"/>
  <c r="U485" i="9" a="1"/>
  <c r="U485" i="9"/>
  <c r="J438" i="9" a="1"/>
  <c r="J438" i="9"/>
  <c r="I562" i="9" a="1"/>
  <c r="I562" i="9"/>
  <c r="J593" i="9" a="1"/>
  <c r="J593" i="9"/>
  <c r="E462" i="9" a="1"/>
  <c r="E462" i="9"/>
  <c r="F462" i="9" a="1"/>
  <c r="F462" i="9"/>
  <c r="G462" i="9" a="1"/>
  <c r="G462" i="9"/>
  <c r="J536" i="9" a="1"/>
  <c r="J536" i="9"/>
  <c r="H581" i="9" a="1"/>
  <c r="H581" i="9"/>
  <c r="V462" i="9" a="1"/>
  <c r="V462" i="9"/>
  <c r="U623" i="9" a="1"/>
  <c r="U623" i="9"/>
  <c r="H560" i="9" a="1"/>
  <c r="H560" i="9"/>
  <c r="Y417" i="9"/>
  <c r="Y418" i="9"/>
  <c r="Y419" i="9"/>
  <c r="Y420" i="9"/>
  <c r="Y421" i="9"/>
  <c r="Y422" i="9"/>
  <c r="Y423" i="9"/>
  <c r="Y424" i="9"/>
  <c r="Y425" i="9"/>
  <c r="Y426" i="9"/>
  <c r="Y427" i="9"/>
  <c r="Y428" i="9"/>
  <c r="Y429" i="9"/>
  <c r="Y430" i="9"/>
  <c r="Y431" i="9"/>
  <c r="Y432" i="9"/>
  <c r="Y433" i="9"/>
  <c r="Y434" i="9"/>
  <c r="Y435" i="9"/>
  <c r="Y436" i="9"/>
  <c r="Y437" i="9"/>
  <c r="Y438" i="9"/>
  <c r="Y439" i="9"/>
  <c r="Y440" i="9"/>
  <c r="Y441" i="9"/>
  <c r="Y442" i="9"/>
  <c r="Y443" i="9"/>
  <c r="Y444" i="9"/>
  <c r="Y445" i="9"/>
  <c r="Y446" i="9"/>
  <c r="Y447" i="9"/>
  <c r="Y448" i="9"/>
  <c r="Y449" i="9"/>
  <c r="Y450" i="9"/>
  <c r="Y451" i="9"/>
  <c r="Y452" i="9"/>
  <c r="Y453" i="9"/>
  <c r="Y454" i="9"/>
  <c r="Y455" i="9"/>
  <c r="Y456" i="9"/>
  <c r="Y457" i="9"/>
  <c r="Y458" i="9"/>
  <c r="Y459" i="9"/>
  <c r="Y460" i="9"/>
  <c r="Y461" i="9"/>
  <c r="Y462" i="9"/>
  <c r="Y463" i="9"/>
  <c r="Y464" i="9"/>
  <c r="Y465" i="9"/>
  <c r="Y466" i="9"/>
  <c r="Y467" i="9"/>
  <c r="Y468" i="9"/>
  <c r="Y469" i="9"/>
  <c r="Y470" i="9"/>
  <c r="Y471" i="9"/>
  <c r="Y472" i="9"/>
  <c r="Y473" i="9"/>
  <c r="Y474" i="9"/>
  <c r="Y475" i="9"/>
  <c r="Y476" i="9"/>
  <c r="Y477" i="9"/>
  <c r="Y478" i="9"/>
  <c r="Y479" i="9"/>
  <c r="Y480" i="9"/>
  <c r="Y481" i="9"/>
  <c r="Y482" i="9"/>
  <c r="Y483" i="9"/>
  <c r="Y484" i="9"/>
  <c r="Y485" i="9"/>
  <c r="Y486" i="9"/>
  <c r="Y487" i="9"/>
  <c r="Y488" i="9"/>
  <c r="Y489" i="9"/>
  <c r="Y490" i="9"/>
  <c r="Y491" i="9"/>
  <c r="Y492" i="9"/>
  <c r="Y493" i="9"/>
  <c r="Y494" i="9"/>
  <c r="Y495" i="9"/>
  <c r="Y496" i="9"/>
  <c r="Y497" i="9"/>
  <c r="Y498" i="9"/>
  <c r="Y499" i="9"/>
  <c r="Y500" i="9"/>
  <c r="Y501" i="9"/>
  <c r="Y502" i="9"/>
  <c r="Y503" i="9"/>
  <c r="Y504" i="9"/>
  <c r="Y505" i="9"/>
  <c r="Y506" i="9"/>
  <c r="Y507" i="9"/>
  <c r="Y508" i="9"/>
  <c r="Y509" i="9"/>
  <c r="Y510" i="9"/>
  <c r="Y511" i="9"/>
  <c r="Y512" i="9"/>
  <c r="Y513" i="9"/>
  <c r="Y514" i="9"/>
  <c r="Y515" i="9"/>
  <c r="Y516" i="9"/>
  <c r="Y517" i="9"/>
  <c r="Y518" i="9"/>
  <c r="Y519" i="9"/>
  <c r="Y520" i="9"/>
  <c r="Y521" i="9"/>
  <c r="Y522" i="9"/>
  <c r="Y523" i="9"/>
  <c r="Y524" i="9"/>
  <c r="Y525" i="9"/>
  <c r="Y526" i="9"/>
  <c r="Y527" i="9"/>
  <c r="Y528" i="9"/>
  <c r="Y529" i="9"/>
  <c r="Y530" i="9"/>
  <c r="Y531" i="9"/>
  <c r="Y532" i="9"/>
  <c r="Y533" i="9"/>
  <c r="Y534" i="9"/>
  <c r="Y535" i="9"/>
  <c r="Y536" i="9"/>
  <c r="Y537" i="9"/>
  <c r="Y538" i="9"/>
  <c r="Y539" i="9"/>
  <c r="Y540" i="9"/>
  <c r="Y541" i="9"/>
  <c r="Y542" i="9"/>
  <c r="Y543" i="9"/>
  <c r="Y544" i="9"/>
  <c r="Y545" i="9"/>
  <c r="Y546" i="9"/>
  <c r="Y547" i="9"/>
  <c r="Y548" i="9"/>
  <c r="Y549" i="9"/>
  <c r="Y550" i="9"/>
  <c r="Y551" i="9"/>
  <c r="Y552" i="9"/>
  <c r="Y553" i="9"/>
  <c r="Y554" i="9"/>
  <c r="Y555" i="9"/>
  <c r="Y556" i="9"/>
  <c r="Y557" i="9"/>
  <c r="Y558" i="9"/>
  <c r="Y559" i="9"/>
  <c r="Y560" i="9"/>
  <c r="Y561" i="9"/>
  <c r="Y562" i="9"/>
  <c r="Y563" i="9"/>
  <c r="Y564" i="9"/>
  <c r="Y565" i="9"/>
  <c r="Y566" i="9"/>
  <c r="Y567" i="9"/>
  <c r="Y568" i="9"/>
  <c r="Y569" i="9"/>
  <c r="Y570" i="9"/>
  <c r="Y571" i="9"/>
  <c r="Y572" i="9"/>
  <c r="Y573" i="9"/>
  <c r="Y574" i="9"/>
  <c r="Y575" i="9"/>
  <c r="Y576" i="9"/>
  <c r="Y577" i="9"/>
  <c r="Y578" i="9"/>
  <c r="Y579" i="9"/>
  <c r="Y580" i="9"/>
  <c r="Y581" i="9"/>
  <c r="Y582" i="9"/>
  <c r="Y583" i="9"/>
  <c r="Y584" i="9"/>
  <c r="Y585" i="9"/>
  <c r="Y586" i="9"/>
  <c r="Y587" i="9"/>
  <c r="Y588" i="9"/>
  <c r="Y589" i="9"/>
  <c r="Y590" i="9"/>
  <c r="Y591" i="9"/>
  <c r="Y592" i="9"/>
  <c r="Y593" i="9"/>
  <c r="Y594" i="9"/>
  <c r="Y595" i="9"/>
  <c r="Y596" i="9"/>
  <c r="Y597" i="9"/>
  <c r="Y598" i="9"/>
  <c r="Y599" i="9"/>
  <c r="Y600" i="9"/>
  <c r="Y601" i="9"/>
  <c r="Y602" i="9"/>
  <c r="Y603" i="9"/>
  <c r="Y604" i="9"/>
  <c r="Y605" i="9"/>
  <c r="Y606" i="9"/>
  <c r="Y607" i="9"/>
  <c r="Y608" i="9"/>
  <c r="Y609" i="9"/>
  <c r="Y610" i="9"/>
  <c r="Y611" i="9"/>
  <c r="Y612" i="9"/>
  <c r="Y613" i="9"/>
  <c r="Y614" i="9"/>
  <c r="Y615" i="9"/>
  <c r="Y616" i="9"/>
  <c r="Y617" i="9"/>
  <c r="Y618" i="9"/>
  <c r="Y619" i="9"/>
  <c r="Y620" i="9"/>
  <c r="Y621" i="9"/>
  <c r="Y622" i="9"/>
  <c r="Y623" i="9"/>
  <c r="Y624" i="9"/>
  <c r="Y625" i="9"/>
  <c r="Y626" i="9"/>
  <c r="F560" i="9" a="1"/>
  <c r="F560" i="9"/>
  <c r="F593" i="9" a="1"/>
  <c r="F593" i="9"/>
  <c r="G593" i="9" a="1"/>
  <c r="G593" i="9"/>
  <c r="V536" i="9" a="1"/>
  <c r="V536" i="9"/>
  <c r="AA493" i="9"/>
  <c r="H572" i="9" a="1"/>
  <c r="H572" i="9"/>
  <c r="U572" i="9" a="1"/>
  <c r="U572" i="9"/>
  <c r="E572" i="9" a="1"/>
  <c r="E572" i="9"/>
  <c r="X606" i="9"/>
  <c r="H606" i="9" a="1"/>
  <c r="H606" i="9"/>
  <c r="X580" i="9"/>
  <c r="AA581" i="9"/>
  <c r="X576" i="9"/>
  <c r="V576" i="9" a="1"/>
  <c r="V576" i="9"/>
  <c r="V572" i="9" a="1"/>
  <c r="V572" i="9"/>
  <c r="J572" i="9" a="1"/>
  <c r="J572" i="9"/>
  <c r="AA492" i="9"/>
  <c r="AA489" i="9"/>
  <c r="I150" i="9" a="1"/>
  <c r="I150" i="9"/>
  <c r="H150" i="9" a="1"/>
  <c r="H150" i="9"/>
  <c r="F150" i="9" a="1"/>
  <c r="F150" i="9"/>
  <c r="E150" i="9" a="1"/>
  <c r="E150" i="9"/>
  <c r="G150" i="9" a="1"/>
  <c r="G150" i="9"/>
  <c r="J150" i="9" a="1"/>
  <c r="J150" i="9"/>
  <c r="F118" i="9" a="1"/>
  <c r="F118" i="9"/>
  <c r="G118" i="9" a="1"/>
  <c r="G118" i="9"/>
  <c r="I118" i="9" a="1"/>
  <c r="I118" i="9"/>
  <c r="E118" i="9" a="1"/>
  <c r="E118" i="9"/>
  <c r="H118" i="9" a="1"/>
  <c r="H118" i="9"/>
  <c r="J118" i="9" a="1"/>
  <c r="J118" i="9"/>
  <c r="F59" i="9" a="1"/>
  <c r="F59" i="9"/>
  <c r="H59" i="9" a="1"/>
  <c r="H59" i="9"/>
  <c r="E59" i="9" a="1"/>
  <c r="E59" i="9"/>
  <c r="I59" i="9" a="1"/>
  <c r="I59" i="9"/>
  <c r="J59" i="9" a="1"/>
  <c r="J59" i="9"/>
  <c r="G59" i="9" a="1"/>
  <c r="G59" i="9"/>
  <c r="L38" i="9"/>
  <c r="N38" i="9"/>
  <c r="M38" i="9"/>
  <c r="C44" i="9" a="1"/>
  <c r="C44" i="9"/>
  <c r="G157" i="9" a="1"/>
  <c r="G157" i="9"/>
  <c r="F157" i="9" a="1"/>
  <c r="F157" i="9"/>
  <c r="N128" i="9"/>
  <c r="L128" i="9"/>
  <c r="M128" i="9"/>
  <c r="G15" i="9" a="1"/>
  <c r="G15" i="9"/>
  <c r="E15" i="9" a="1"/>
  <c r="E15" i="9"/>
  <c r="F15" i="9" a="1"/>
  <c r="F15" i="9"/>
  <c r="I15" i="9" a="1"/>
  <c r="I15" i="9"/>
  <c r="J15" i="9" a="1"/>
  <c r="J15" i="9"/>
  <c r="H15" i="9" a="1"/>
  <c r="H15" i="9"/>
  <c r="N60" i="9"/>
  <c r="L60" i="9"/>
  <c r="M60" i="9"/>
  <c r="I28" i="9" a="1"/>
  <c r="I28" i="9"/>
  <c r="J28" i="9" a="1"/>
  <c r="J28" i="9"/>
  <c r="H28" i="9" a="1"/>
  <c r="H28" i="9"/>
  <c r="E28" i="9" a="1"/>
  <c r="E28" i="9"/>
  <c r="N150" i="9"/>
  <c r="L150" i="9"/>
  <c r="L77" i="9"/>
  <c r="N77" i="9"/>
  <c r="M77" i="9"/>
  <c r="L59" i="9"/>
  <c r="N59" i="9"/>
  <c r="J8" i="9" a="1"/>
  <c r="J8" i="9"/>
  <c r="D53" i="9" a="1"/>
  <c r="D53" i="9"/>
  <c r="C42" i="9" a="1"/>
  <c r="C42" i="9"/>
  <c r="E18" i="9" a="1"/>
  <c r="E18" i="9"/>
  <c r="F18" i="9" a="1"/>
  <c r="F18" i="9"/>
  <c r="G18" i="9" a="1"/>
  <c r="G18" i="9"/>
  <c r="H18" i="9" a="1"/>
  <c r="H18" i="9"/>
  <c r="J18" i="9" a="1"/>
  <c r="J18" i="9"/>
  <c r="I18" i="9" a="1"/>
  <c r="I18" i="9"/>
  <c r="E106" i="9" a="1"/>
  <c r="E106" i="9"/>
  <c r="H106" i="9" a="1"/>
  <c r="H106" i="9"/>
  <c r="G106" i="9" a="1"/>
  <c r="G106" i="9"/>
  <c r="M104" i="9"/>
  <c r="I104" i="9" a="1"/>
  <c r="I104" i="9"/>
  <c r="N104" i="9"/>
  <c r="H68" i="9" a="1"/>
  <c r="H68" i="9"/>
  <c r="I68" i="9" a="1"/>
  <c r="I68" i="9"/>
  <c r="F68" i="9" a="1"/>
  <c r="F68" i="9"/>
  <c r="E68" i="9" a="1"/>
  <c r="E68" i="9"/>
  <c r="J68" i="9" a="1"/>
  <c r="J68" i="9"/>
  <c r="L137" i="9"/>
  <c r="M137" i="9"/>
  <c r="N137" i="9"/>
  <c r="J13" i="9" a="1"/>
  <c r="J13" i="9"/>
  <c r="I13" i="9" a="1"/>
  <c r="I13" i="9"/>
  <c r="G13" i="9" a="1"/>
  <c r="G13" i="9"/>
  <c r="E13" i="9" a="1"/>
  <c r="E13" i="9"/>
  <c r="H13" i="9" a="1"/>
  <c r="H13" i="9"/>
  <c r="D99" i="9" a="1"/>
  <c r="D99" i="9"/>
  <c r="P99" i="9" a="1"/>
  <c r="P99" i="9"/>
  <c r="M88" i="9"/>
  <c r="N88" i="9"/>
  <c r="L88" i="9"/>
  <c r="D61" i="9" a="1"/>
  <c r="D61" i="9"/>
  <c r="C99" i="9" a="1"/>
  <c r="C99" i="9"/>
  <c r="M23" i="9"/>
  <c r="N23" i="9"/>
  <c r="L23" i="9"/>
  <c r="N106" i="9"/>
  <c r="L106" i="9"/>
  <c r="N54" i="9"/>
  <c r="M54" i="9"/>
  <c r="L54" i="9"/>
  <c r="N9" i="9"/>
  <c r="L9" i="9"/>
  <c r="M9" i="9"/>
  <c r="H9" i="9" a="1"/>
  <c r="H9" i="9"/>
  <c r="P49" i="9" a="1"/>
  <c r="P49" i="9"/>
  <c r="D49" i="9" a="1"/>
  <c r="D49" i="9"/>
  <c r="L114" i="9"/>
  <c r="M76" i="9"/>
  <c r="N156" i="9"/>
  <c r="M122" i="9"/>
  <c r="N122" i="9"/>
  <c r="H58" i="9" a="1"/>
  <c r="H58" i="9"/>
  <c r="E58" i="9" a="1"/>
  <c r="E58" i="9"/>
  <c r="I58" i="9" a="1"/>
  <c r="I58" i="9"/>
  <c r="L22" i="9"/>
  <c r="M22" i="9"/>
  <c r="N22" i="9"/>
  <c r="N52" i="9"/>
  <c r="M52" i="9"/>
  <c r="L52" i="9"/>
  <c r="L80" i="9"/>
  <c r="M80" i="9"/>
  <c r="N101" i="9"/>
  <c r="L101" i="9"/>
  <c r="H141" i="9" a="1"/>
  <c r="H141" i="9"/>
  <c r="J141" i="9" a="1"/>
  <c r="J141" i="9"/>
  <c r="F141" i="9" a="1"/>
  <c r="F141" i="9"/>
  <c r="L157" i="9"/>
  <c r="N157" i="9"/>
  <c r="L37" i="9"/>
  <c r="N37" i="9"/>
  <c r="L34" i="9"/>
  <c r="M34" i="9"/>
  <c r="N71" i="9"/>
  <c r="M71" i="9"/>
  <c r="N117" i="9"/>
  <c r="M117" i="9"/>
  <c r="E91" i="9" a="1"/>
  <c r="E91" i="9"/>
  <c r="H91" i="9" a="1"/>
  <c r="H91" i="9"/>
  <c r="M139" i="9"/>
  <c r="L139" i="9"/>
  <c r="N139" i="9"/>
  <c r="N103" i="9"/>
  <c r="L103" i="9"/>
  <c r="N146" i="9"/>
  <c r="M146" i="9"/>
  <c r="N98" i="9"/>
  <c r="M98" i="9"/>
  <c r="M42" i="9"/>
  <c r="N42" i="9"/>
  <c r="L71" i="9"/>
  <c r="N73" i="9"/>
  <c r="M151" i="9"/>
  <c r="M103" i="9"/>
  <c r="M45" i="9"/>
  <c r="L45" i="9"/>
  <c r="N40" i="9"/>
  <c r="L40" i="9"/>
  <c r="J55" i="9" a="1"/>
  <c r="J55" i="9"/>
  <c r="I55" i="9" a="1"/>
  <c r="I55" i="9"/>
  <c r="E55" i="9" a="1"/>
  <c r="E55" i="9"/>
  <c r="G55" i="9" a="1"/>
  <c r="G55" i="9"/>
  <c r="H55" i="9" a="1"/>
  <c r="H55" i="9"/>
  <c r="N15" i="9"/>
  <c r="N62" i="9"/>
  <c r="L62" i="9"/>
  <c r="M14" i="9"/>
  <c r="L14" i="9"/>
  <c r="M132" i="9"/>
  <c r="M12" i="9"/>
  <c r="J82" i="9" a="1"/>
  <c r="J82" i="9"/>
  <c r="E82" i="9" a="1"/>
  <c r="E82" i="9"/>
  <c r="I82" i="9" a="1"/>
  <c r="I82" i="9"/>
  <c r="N79" i="9"/>
  <c r="L79" i="9"/>
  <c r="F555" i="9" a="1"/>
  <c r="F555" i="9"/>
  <c r="G555" i="9" a="1"/>
  <c r="G555" i="9"/>
  <c r="V377" i="9" a="1"/>
  <c r="V377" i="9"/>
  <c r="J531" i="9" a="1"/>
  <c r="J531" i="9"/>
  <c r="Y367" i="9"/>
  <c r="Y368" i="9"/>
  <c r="Y369" i="9"/>
  <c r="Y370" i="9"/>
  <c r="Y371" i="9"/>
  <c r="Y372" i="9"/>
  <c r="Y373" i="9"/>
  <c r="Y374" i="9"/>
  <c r="Y375" i="9"/>
  <c r="Y376" i="9"/>
  <c r="Y377" i="9"/>
  <c r="Y378" i="9"/>
  <c r="Y379" i="9"/>
  <c r="Y380" i="9"/>
  <c r="Y381" i="9"/>
  <c r="Y382" i="9"/>
  <c r="Y383" i="9"/>
  <c r="Y384" i="9"/>
  <c r="Y385" i="9"/>
  <c r="Y386" i="9"/>
  <c r="AC440" i="9" a="1"/>
  <c r="AC440" i="9"/>
  <c r="H419" i="9" a="1"/>
  <c r="H419" i="9"/>
  <c r="Z326" i="9"/>
  <c r="C326" i="9" a="1"/>
  <c r="C326" i="9"/>
  <c r="AA377" i="9"/>
  <c r="AA569" i="9"/>
  <c r="X569" i="9"/>
  <c r="V569" i="9" a="1"/>
  <c r="V569" i="9"/>
  <c r="AC442" i="9" a="1"/>
  <c r="AC442" i="9"/>
  <c r="V591" i="9" a="1"/>
  <c r="V591" i="9"/>
  <c r="H591" i="9" a="1"/>
  <c r="H591" i="9"/>
  <c r="F591" i="9" a="1"/>
  <c r="F591" i="9"/>
  <c r="U591" i="9" a="1"/>
  <c r="U591" i="9"/>
  <c r="J591" i="9" a="1"/>
  <c r="J591" i="9"/>
  <c r="I591" i="9" a="1"/>
  <c r="I591" i="9"/>
  <c r="E591" i="9" a="1"/>
  <c r="E591" i="9"/>
  <c r="G591" i="9" a="1"/>
  <c r="G591" i="9"/>
  <c r="I483" i="9" a="1"/>
  <c r="I483" i="9"/>
  <c r="E483" i="9" a="1"/>
  <c r="E483" i="9"/>
  <c r="H558" i="9" a="1"/>
  <c r="H558" i="9"/>
  <c r="E558" i="9" a="1"/>
  <c r="E558" i="9"/>
  <c r="U519" i="9" a="1"/>
  <c r="U519" i="9"/>
  <c r="E519" i="9" a="1"/>
  <c r="E519" i="9"/>
  <c r="J509" i="9" a="1"/>
  <c r="J509" i="9"/>
  <c r="F509" i="9" a="1"/>
  <c r="F509" i="9"/>
  <c r="I509" i="9" a="1"/>
  <c r="I509" i="9"/>
  <c r="H509" i="9" a="1"/>
  <c r="H509" i="9"/>
  <c r="AA474" i="9"/>
  <c r="X474" i="9"/>
  <c r="V473" i="9" a="1"/>
  <c r="V473" i="9"/>
  <c r="H473" i="9" a="1"/>
  <c r="H473" i="9"/>
  <c r="I473" i="9" a="1"/>
  <c r="I473" i="9"/>
  <c r="E473" i="9" a="1"/>
  <c r="E473" i="9"/>
  <c r="J473" i="9" a="1"/>
  <c r="J473" i="9"/>
  <c r="X553" i="9"/>
  <c r="AA434" i="9"/>
  <c r="AC433" i="9" a="1"/>
  <c r="AC433" i="9"/>
  <c r="AC520" i="9" a="1"/>
  <c r="AC520" i="9"/>
  <c r="AC554" i="9" a="1"/>
  <c r="AC554" i="9"/>
  <c r="AC428" i="9" a="1"/>
  <c r="AC428" i="9"/>
  <c r="F473" i="9" a="1"/>
  <c r="F473" i="9"/>
  <c r="V378" i="9" a="1"/>
  <c r="V378" i="9"/>
  <c r="E378" i="9" a="1"/>
  <c r="E378" i="9"/>
  <c r="F378" i="9" a="1"/>
  <c r="F378" i="9"/>
  <c r="AC605" i="9" a="1"/>
  <c r="AC605" i="9"/>
  <c r="V425" i="9" a="1"/>
  <c r="V425" i="9"/>
  <c r="H602" i="9" a="1"/>
  <c r="H602" i="9"/>
  <c r="I378" i="9" a="1"/>
  <c r="I378" i="9"/>
  <c r="E424" i="9" a="1"/>
  <c r="E424" i="9"/>
  <c r="V519" i="9" a="1"/>
  <c r="V519" i="9"/>
  <c r="U509" i="9" a="1"/>
  <c r="U509" i="9"/>
  <c r="G623" i="9" a="1"/>
  <c r="G623" i="9"/>
  <c r="AA433" i="9"/>
  <c r="X479" i="9"/>
  <c r="V479" i="9" a="1"/>
  <c r="V479" i="9"/>
  <c r="AC523" i="9" a="1"/>
  <c r="AC523" i="9"/>
  <c r="J530" i="9" a="1"/>
  <c r="J530" i="9"/>
  <c r="I530" i="9" a="1"/>
  <c r="I530" i="9"/>
  <c r="H530" i="9" a="1"/>
  <c r="H530" i="9"/>
  <c r="J602" i="9" a="1"/>
  <c r="J602" i="9"/>
  <c r="E602" i="9" a="1"/>
  <c r="E602" i="9"/>
  <c r="E575" i="9" a="1"/>
  <c r="E575" i="9"/>
  <c r="F575" i="9" a="1"/>
  <c r="F575" i="9"/>
  <c r="V575" i="9" a="1"/>
  <c r="V575" i="9"/>
  <c r="AC611" i="9" a="1"/>
  <c r="AC611" i="9"/>
  <c r="AC397" i="9" a="1"/>
  <c r="AC397" i="9"/>
  <c r="AA397" i="9"/>
  <c r="J377" i="9" a="1"/>
  <c r="J377" i="9"/>
  <c r="F377" i="9" a="1"/>
  <c r="F377" i="9"/>
  <c r="E377" i="9" a="1"/>
  <c r="E377" i="9"/>
  <c r="I377" i="9" a="1"/>
  <c r="I377" i="9"/>
  <c r="X600" i="9"/>
  <c r="AA596" i="9"/>
  <c r="X596" i="9"/>
  <c r="E596" i="9" a="1"/>
  <c r="E596" i="9"/>
  <c r="F425" i="9" a="1"/>
  <c r="F425" i="9"/>
  <c r="U425" i="9" a="1"/>
  <c r="U425" i="9"/>
  <c r="H425" i="9" a="1"/>
  <c r="H425" i="9"/>
  <c r="E425" i="9" a="1"/>
  <c r="E425" i="9"/>
  <c r="U420" i="9" a="1"/>
  <c r="U420" i="9"/>
  <c r="F602" i="9" a="1"/>
  <c r="F602" i="9"/>
  <c r="V602" i="9" a="1"/>
  <c r="V602" i="9"/>
  <c r="X381" i="9"/>
  <c r="J604" i="9" a="1"/>
  <c r="J604" i="9"/>
  <c r="F604" i="9" a="1"/>
  <c r="F604" i="9"/>
  <c r="V604" i="9" a="1"/>
  <c r="V604" i="9"/>
  <c r="X432" i="9"/>
  <c r="H432" i="9" a="1"/>
  <c r="H432" i="9"/>
  <c r="AC590" i="9" a="1"/>
  <c r="AC590" i="9"/>
  <c r="F595" i="9" a="1"/>
  <c r="F595" i="9"/>
  <c r="G595" i="9" a="1"/>
  <c r="G595" i="9"/>
  <c r="I595" i="9" a="1"/>
  <c r="I595" i="9"/>
  <c r="U595" i="9" a="1"/>
  <c r="U595" i="9"/>
  <c r="J595" i="9" a="1"/>
  <c r="J595" i="9"/>
  <c r="X589" i="9"/>
  <c r="AC561" i="9" a="1"/>
  <c r="AC561" i="9"/>
  <c r="AC522" i="9" a="1"/>
  <c r="AC522" i="9"/>
  <c r="AC478" i="9" a="1"/>
  <c r="AC478" i="9"/>
  <c r="AC477" i="9" a="1"/>
  <c r="AC477" i="9"/>
  <c r="AC583" i="9" a="1"/>
  <c r="AC583" i="9"/>
  <c r="H472" i="9" a="1"/>
  <c r="H472" i="9"/>
  <c r="U602" i="9" a="1"/>
  <c r="U602" i="9"/>
  <c r="J425" i="9" a="1"/>
  <c r="J425" i="9"/>
  <c r="U377" i="9" a="1"/>
  <c r="U377" i="9"/>
  <c r="E509" i="9" a="1"/>
  <c r="E509" i="9"/>
  <c r="V595" i="9" a="1"/>
  <c r="V595" i="9"/>
  <c r="AA554" i="9"/>
  <c r="X559" i="9"/>
  <c r="J559" i="9" a="1"/>
  <c r="J559" i="9"/>
  <c r="AC454" i="9" a="1"/>
  <c r="AC454" i="9"/>
  <c r="AC576" i="9" a="1"/>
  <c r="AC576" i="9"/>
  <c r="I572" i="9" a="1"/>
  <c r="I572" i="9"/>
  <c r="F572" i="9" a="1"/>
  <c r="F572" i="9"/>
  <c r="G572" i="9" a="1"/>
  <c r="G572" i="9"/>
  <c r="J612" i="9" a="1"/>
  <c r="J612" i="9"/>
  <c r="X527" i="9"/>
  <c r="F527" i="9" a="1"/>
  <c r="F527" i="9"/>
  <c r="AA530" i="9"/>
  <c r="X489" i="9"/>
  <c r="E489" i="9" a="1"/>
  <c r="E489" i="9"/>
  <c r="X461" i="9"/>
  <c r="V461" i="9" a="1"/>
  <c r="V461" i="9"/>
  <c r="AC607" i="9" a="1"/>
  <c r="AC607" i="9"/>
  <c r="AC499" i="9" a="1"/>
  <c r="AC499" i="9"/>
  <c r="C224" i="6"/>
  <c r="D96" i="5"/>
  <c r="C269" i="6"/>
  <c r="C209" i="6"/>
  <c r="C454" i="6"/>
  <c r="C344" i="6"/>
  <c r="D71" i="5"/>
  <c r="D111" i="5"/>
  <c r="C274" i="6"/>
  <c r="D76" i="5"/>
  <c r="C279" i="6"/>
  <c r="C129" i="6"/>
  <c r="C234" i="6"/>
  <c r="I547" i="9" a="1"/>
  <c r="I547" i="9"/>
  <c r="U547" i="9" a="1"/>
  <c r="U547" i="9"/>
  <c r="E547" i="9" a="1"/>
  <c r="E547" i="9"/>
  <c r="F547" i="9" a="1"/>
  <c r="F547" i="9"/>
  <c r="V547" i="9" a="1"/>
  <c r="V547" i="9"/>
  <c r="H547" i="9" a="1"/>
  <c r="H547" i="9"/>
  <c r="I472" i="9" a="1"/>
  <c r="I472" i="9"/>
  <c r="E472" i="9" a="1"/>
  <c r="E472" i="9"/>
  <c r="G472" i="9" a="1"/>
  <c r="G472" i="9"/>
  <c r="J472" i="9" a="1"/>
  <c r="J472" i="9"/>
  <c r="U472" i="9" a="1"/>
  <c r="U472" i="9"/>
  <c r="J444" i="9" a="1"/>
  <c r="J444" i="9"/>
  <c r="U444" i="9" a="1"/>
  <c r="U444" i="9"/>
  <c r="E444" i="9" a="1"/>
  <c r="E444" i="9"/>
  <c r="AA611" i="9"/>
  <c r="X611" i="9"/>
  <c r="F611" i="9" a="1"/>
  <c r="F611" i="9"/>
  <c r="AA448" i="9"/>
  <c r="AC610" i="9" a="1"/>
  <c r="AC610" i="9"/>
  <c r="J614" i="9" a="1"/>
  <c r="J614" i="9"/>
  <c r="V614" i="9" a="1"/>
  <c r="V614" i="9"/>
  <c r="H614" i="9" a="1"/>
  <c r="H614" i="9"/>
  <c r="I614" i="9" a="1"/>
  <c r="I614" i="9"/>
  <c r="E614" i="9" a="1"/>
  <c r="E614" i="9"/>
  <c r="G614" i="9" a="1"/>
  <c r="G614" i="9"/>
  <c r="AC506" i="9" a="1"/>
  <c r="AC506" i="9"/>
  <c r="X626" i="9"/>
  <c r="H503" i="9" a="1"/>
  <c r="H503" i="9"/>
  <c r="V503" i="9" a="1"/>
  <c r="V503" i="9"/>
  <c r="AA570" i="9"/>
  <c r="X491" i="9"/>
  <c r="AC620" i="9" a="1"/>
  <c r="AC620" i="9"/>
  <c r="J547" i="9" a="1"/>
  <c r="J547" i="9"/>
  <c r="U614" i="9" a="1"/>
  <c r="U614" i="9"/>
  <c r="C394" i="6"/>
  <c r="C349" i="6"/>
  <c r="I556" i="9" a="1"/>
  <c r="I556" i="9"/>
  <c r="H556" i="9" a="1"/>
  <c r="H556" i="9"/>
  <c r="F556" i="9" a="1"/>
  <c r="F556" i="9"/>
  <c r="U556" i="9" a="1"/>
  <c r="U556" i="9"/>
  <c r="E556" i="9" a="1"/>
  <c r="E556" i="9"/>
  <c r="E492" i="9" a="1"/>
  <c r="E492" i="9"/>
  <c r="G492" i="9" a="1"/>
  <c r="G492" i="9"/>
  <c r="H492" i="9" a="1"/>
  <c r="H492" i="9"/>
  <c r="J492" i="9" a="1"/>
  <c r="J492" i="9"/>
  <c r="U492" i="9" a="1"/>
  <c r="U492" i="9"/>
  <c r="V492" i="9" a="1"/>
  <c r="V492" i="9"/>
  <c r="AA457" i="9"/>
  <c r="X457" i="9"/>
  <c r="AC374" i="9" a="1"/>
  <c r="AC374" i="9"/>
  <c r="AC510" i="9" a="1"/>
  <c r="AC510" i="9"/>
  <c r="AC527" i="9" a="1"/>
  <c r="AC527" i="9"/>
  <c r="V472" i="9" a="1"/>
  <c r="V472" i="9"/>
  <c r="J556" i="9" a="1"/>
  <c r="J556" i="9"/>
  <c r="I452" i="9" a="1"/>
  <c r="I452" i="9"/>
  <c r="E503" i="9" a="1"/>
  <c r="E503" i="9"/>
  <c r="C374" i="6"/>
  <c r="C189" i="6"/>
  <c r="V419" i="9" a="1"/>
  <c r="V419" i="9"/>
  <c r="U419" i="9" a="1"/>
  <c r="U419" i="9"/>
  <c r="E419" i="9" a="1"/>
  <c r="E419" i="9"/>
  <c r="H519" i="9" a="1"/>
  <c r="H519" i="9"/>
  <c r="I519" i="9" a="1"/>
  <c r="I519" i="9"/>
  <c r="J519" i="9" a="1"/>
  <c r="J519" i="9"/>
  <c r="F519" i="9" a="1"/>
  <c r="F519" i="9"/>
  <c r="X570" i="9"/>
  <c r="AC492" i="9" a="1"/>
  <c r="AC492" i="9"/>
  <c r="AC482" i="9" a="1"/>
  <c r="AC482" i="9"/>
  <c r="X480" i="9"/>
  <c r="V485" i="9" a="1"/>
  <c r="V485" i="9"/>
  <c r="J485" i="9" a="1"/>
  <c r="J485" i="9"/>
  <c r="F485" i="9" a="1"/>
  <c r="F485" i="9"/>
  <c r="G485" i="9" a="1"/>
  <c r="G485" i="9"/>
  <c r="AA382" i="9"/>
  <c r="X382" i="9"/>
  <c r="AA519" i="9"/>
  <c r="F562" i="9" a="1"/>
  <c r="F562" i="9"/>
  <c r="V562" i="9" a="1"/>
  <c r="V562" i="9"/>
  <c r="H562" i="9" a="1"/>
  <c r="H562" i="9"/>
  <c r="E562" i="9" a="1"/>
  <c r="E562" i="9"/>
  <c r="J562" i="9" a="1"/>
  <c r="J562" i="9"/>
  <c r="I560" i="9" a="1"/>
  <c r="I560" i="9"/>
  <c r="V560" i="9" a="1"/>
  <c r="V560" i="9"/>
  <c r="AA514" i="9"/>
  <c r="X514" i="9"/>
  <c r="V508" i="9" a="1"/>
  <c r="V508" i="9"/>
  <c r="I508" i="9" a="1"/>
  <c r="I508" i="9"/>
  <c r="F508" i="9" a="1"/>
  <c r="F508" i="9"/>
  <c r="J508" i="9" a="1"/>
  <c r="J508" i="9"/>
  <c r="E508" i="9" a="1"/>
  <c r="E508" i="9"/>
  <c r="AC431" i="9" a="1"/>
  <c r="AC431" i="9"/>
  <c r="AA594" i="9"/>
  <c r="X594" i="9"/>
  <c r="AA588" i="9"/>
  <c r="X588" i="9"/>
  <c r="V588" i="9" a="1"/>
  <c r="V588" i="9"/>
  <c r="AA419" i="9"/>
  <c r="V417" i="9" a="1"/>
  <c r="V417" i="9"/>
  <c r="J417" i="9" a="1"/>
  <c r="J417" i="9"/>
  <c r="F417" i="9" a="1"/>
  <c r="F417" i="9"/>
  <c r="U417" i="9" a="1"/>
  <c r="U417" i="9"/>
  <c r="U573" i="9" a="1"/>
  <c r="U573" i="9"/>
  <c r="V573" i="9" a="1"/>
  <c r="V573" i="9"/>
  <c r="I573" i="9" a="1"/>
  <c r="I573" i="9"/>
  <c r="J573" i="9" a="1"/>
  <c r="J573" i="9"/>
  <c r="H573" i="9" a="1"/>
  <c r="H573" i="9"/>
  <c r="F573" i="9" a="1"/>
  <c r="F573" i="9"/>
  <c r="G573" i="9" a="1"/>
  <c r="G573" i="9"/>
  <c r="F503" i="9" a="1"/>
  <c r="F503" i="9"/>
  <c r="C254" i="6"/>
  <c r="C244" i="6"/>
  <c r="AC552" i="9" a="1"/>
  <c r="AC552" i="9"/>
  <c r="U558" i="9" a="1"/>
  <c r="U558" i="9"/>
  <c r="I558" i="9" a="1"/>
  <c r="I558" i="9"/>
  <c r="J378" i="9" a="1"/>
  <c r="J378" i="9"/>
  <c r="U378" i="9" a="1"/>
  <c r="U378" i="9"/>
  <c r="U483" i="9" a="1"/>
  <c r="U483" i="9"/>
  <c r="F483" i="9" a="1"/>
  <c r="F483" i="9"/>
  <c r="E420" i="9" a="1"/>
  <c r="E420" i="9"/>
  <c r="H420" i="9" a="1"/>
  <c r="H420" i="9"/>
  <c r="F420" i="9" a="1"/>
  <c r="F420" i="9"/>
  <c r="AC379" i="9" a="1"/>
  <c r="AC379" i="9"/>
  <c r="U581" i="9" a="1"/>
  <c r="U581" i="9"/>
  <c r="E581" i="9" a="1"/>
  <c r="E581" i="9"/>
  <c r="V581" i="9" a="1"/>
  <c r="V581" i="9"/>
  <c r="I581" i="9" a="1"/>
  <c r="I581" i="9"/>
  <c r="F581" i="9" a="1"/>
  <c r="F581" i="9"/>
  <c r="I531" i="9" a="1"/>
  <c r="I531" i="9"/>
  <c r="E531" i="9" a="1"/>
  <c r="E531" i="9"/>
  <c r="F531" i="9" a="1"/>
  <c r="F531" i="9"/>
  <c r="H531" i="9" a="1"/>
  <c r="H531" i="9"/>
  <c r="V531" i="9" a="1"/>
  <c r="V531" i="9"/>
  <c r="V555" i="9" a="1"/>
  <c r="V555" i="9"/>
  <c r="J555" i="9" a="1"/>
  <c r="J555" i="9"/>
  <c r="I555" i="9" a="1"/>
  <c r="I555" i="9"/>
  <c r="I418" i="9" a="1"/>
  <c r="I418" i="9"/>
  <c r="U418" i="9" a="1"/>
  <c r="U418" i="9"/>
  <c r="J418" i="9" a="1"/>
  <c r="J418" i="9"/>
  <c r="F418" i="9" a="1"/>
  <c r="F418" i="9"/>
  <c r="I596" i="9" a="1"/>
  <c r="I596" i="9"/>
  <c r="V530" i="9" a="1"/>
  <c r="V530" i="9"/>
  <c r="U530" i="9" a="1"/>
  <c r="U530" i="9"/>
  <c r="AA572" i="9"/>
  <c r="AA488" i="9"/>
  <c r="X488" i="9"/>
  <c r="H479" i="9" a="1"/>
  <c r="H479" i="9"/>
  <c r="AA444" i="9"/>
  <c r="X481" i="9"/>
  <c r="AA558" i="9"/>
  <c r="I438" i="9" a="1"/>
  <c r="I438" i="9"/>
  <c r="H438" i="9" a="1"/>
  <c r="H438" i="9"/>
  <c r="E438" i="9" a="1"/>
  <c r="E438" i="9"/>
  <c r="F438" i="9" a="1"/>
  <c r="F438" i="9"/>
  <c r="F419" i="9" a="1"/>
  <c r="F419" i="9"/>
  <c r="I419" i="9" a="1"/>
  <c r="I419" i="9"/>
  <c r="J558" i="9" a="1"/>
  <c r="J558" i="9"/>
  <c r="V558" i="9" a="1"/>
  <c r="V558" i="9"/>
  <c r="F558" i="9" a="1"/>
  <c r="F558" i="9"/>
  <c r="F444" i="9" a="1"/>
  <c r="F444" i="9"/>
  <c r="H444" i="9" a="1"/>
  <c r="H444" i="9"/>
  <c r="V444" i="9" a="1"/>
  <c r="V444" i="9"/>
  <c r="V420" i="9" a="1"/>
  <c r="V420" i="9"/>
  <c r="I420" i="9" a="1"/>
  <c r="I420" i="9"/>
  <c r="AA617" i="9"/>
  <c r="X617" i="9"/>
  <c r="J617" i="9" a="1"/>
  <c r="J617" i="9"/>
  <c r="AA542" i="9"/>
  <c r="X542" i="9"/>
  <c r="H576" i="9" a="1"/>
  <c r="H576" i="9"/>
  <c r="F541" i="9" a="1"/>
  <c r="F541" i="9"/>
  <c r="H541" i="9" a="1"/>
  <c r="H541" i="9"/>
  <c r="I541" i="9" a="1"/>
  <c r="I541" i="9"/>
  <c r="J541" i="9" a="1"/>
  <c r="J541" i="9"/>
  <c r="E541" i="9" a="1"/>
  <c r="E541" i="9"/>
  <c r="V541" i="9" a="1"/>
  <c r="V541" i="9"/>
  <c r="AC387" i="9" a="1"/>
  <c r="AC387" i="9"/>
  <c r="V418" i="9" a="1"/>
  <c r="V418" i="9"/>
  <c r="H418" i="9" a="1"/>
  <c r="H418" i="9"/>
  <c r="E418" i="9" a="1"/>
  <c r="E418" i="9"/>
  <c r="H555" i="9" a="1"/>
  <c r="H555" i="9"/>
  <c r="U555" i="9" a="1"/>
  <c r="U555" i="9"/>
  <c r="E611" i="9" a="1"/>
  <c r="E611" i="9"/>
  <c r="I503" i="9" a="1"/>
  <c r="I503" i="9"/>
  <c r="J503" i="9" a="1"/>
  <c r="J503" i="9"/>
  <c r="U503" i="9" a="1"/>
  <c r="U503" i="9"/>
  <c r="AA438" i="9"/>
  <c r="AA443" i="9"/>
  <c r="X443" i="9"/>
  <c r="X441" i="9"/>
  <c r="AA441" i="9"/>
  <c r="X486" i="9"/>
  <c r="AA486" i="9"/>
  <c r="X484" i="9"/>
  <c r="V484" i="9" a="1"/>
  <c r="V484" i="9"/>
  <c r="AA470" i="9"/>
  <c r="X470" i="9"/>
  <c r="AA475" i="9"/>
  <c r="X475" i="9"/>
  <c r="I475" i="9" a="1"/>
  <c r="I475" i="9"/>
  <c r="X469" i="9"/>
  <c r="AA469" i="9"/>
  <c r="AA386" i="9"/>
  <c r="X384" i="9"/>
  <c r="J384" i="9" a="1"/>
  <c r="J384" i="9"/>
  <c r="AA384" i="9"/>
  <c r="AA518" i="9"/>
  <c r="X518" i="9"/>
  <c r="I518" i="9" a="1"/>
  <c r="I518" i="9"/>
  <c r="X523" i="9"/>
  <c r="AA523" i="9"/>
  <c r="X521" i="9"/>
  <c r="AA521" i="9"/>
  <c r="AA566" i="9"/>
  <c r="X566" i="9"/>
  <c r="AA564" i="9"/>
  <c r="X564" i="9"/>
  <c r="AA507" i="9"/>
  <c r="X507" i="9"/>
  <c r="AA512" i="9"/>
  <c r="X512" i="9"/>
  <c r="AA598" i="9"/>
  <c r="X598" i="9"/>
  <c r="AA603" i="9"/>
  <c r="X603" i="9"/>
  <c r="AA601" i="9"/>
  <c r="X601" i="9"/>
  <c r="AA550" i="9"/>
  <c r="X550" i="9"/>
  <c r="AA555" i="9"/>
  <c r="AA549" i="9"/>
  <c r="X549" i="9"/>
  <c r="X430" i="9"/>
  <c r="AA430" i="9"/>
  <c r="X435" i="9"/>
  <c r="X429" i="9"/>
  <c r="AA429" i="9"/>
  <c r="X587" i="9"/>
  <c r="AA587" i="9"/>
  <c r="X592" i="9"/>
  <c r="U592" i="9" a="1"/>
  <c r="U592" i="9"/>
  <c r="AA592" i="9"/>
  <c r="AA418" i="9"/>
  <c r="X423" i="9"/>
  <c r="AA423" i="9"/>
  <c r="X421" i="9"/>
  <c r="AA421" i="9"/>
  <c r="H623" i="9" a="1"/>
  <c r="H623" i="9"/>
  <c r="J623" i="9" a="1"/>
  <c r="J623" i="9"/>
  <c r="I623" i="9" a="1"/>
  <c r="I623" i="9"/>
  <c r="V623" i="9" a="1"/>
  <c r="V623" i="9"/>
  <c r="U541" i="9" a="1"/>
  <c r="U541" i="9"/>
  <c r="AA435" i="9"/>
  <c r="X386" i="9"/>
  <c r="I386" i="9" a="1"/>
  <c r="I386" i="9"/>
  <c r="I609" i="9" a="1"/>
  <c r="I609" i="9"/>
  <c r="E609" i="9" a="1"/>
  <c r="E609" i="9"/>
  <c r="J609" i="9" a="1"/>
  <c r="J609" i="9"/>
  <c r="V609" i="9" a="1"/>
  <c r="V609" i="9"/>
  <c r="F609" i="9" a="1"/>
  <c r="F609" i="9"/>
  <c r="H609" i="9" a="1"/>
  <c r="H609" i="9"/>
  <c r="AA464" i="9"/>
  <c r="U454" i="9" a="1"/>
  <c r="U454" i="9"/>
  <c r="F454" i="9" a="1"/>
  <c r="F454" i="9"/>
  <c r="G454" i="9" a="1"/>
  <c r="G454" i="9"/>
  <c r="AA609" i="9"/>
  <c r="X504" i="9"/>
  <c r="V504" i="9" a="1"/>
  <c r="V504" i="9"/>
  <c r="X543" i="9"/>
  <c r="AA543" i="9"/>
  <c r="X584" i="9"/>
  <c r="F580" i="9" a="1"/>
  <c r="F580" i="9"/>
  <c r="V580" i="9" a="1"/>
  <c r="V580" i="9"/>
  <c r="I580" i="9" a="1"/>
  <c r="I580" i="9"/>
  <c r="H580" i="9" a="1"/>
  <c r="H580" i="9"/>
  <c r="AA584" i="9"/>
  <c r="E622" i="9" a="1"/>
  <c r="E622" i="9"/>
  <c r="G622" i="9" a="1"/>
  <c r="G622" i="9"/>
  <c r="J622" i="9" a="1"/>
  <c r="J622" i="9"/>
  <c r="U622" i="9" a="1"/>
  <c r="U622" i="9"/>
  <c r="I622" i="9" a="1"/>
  <c r="I622" i="9"/>
  <c r="V622" i="9" a="1"/>
  <c r="V622" i="9"/>
  <c r="U604" i="9" a="1"/>
  <c r="U604" i="9"/>
  <c r="H417" i="9" a="1"/>
  <c r="H417" i="9"/>
  <c r="I417" i="9" a="1"/>
  <c r="I417" i="9"/>
  <c r="E417" i="9" a="1"/>
  <c r="E417" i="9"/>
  <c r="E580" i="9" a="1"/>
  <c r="E580" i="9"/>
  <c r="U580" i="9" a="1"/>
  <c r="U580" i="9"/>
  <c r="J580" i="9" a="1"/>
  <c r="J580" i="9"/>
  <c r="I454" i="9" a="1"/>
  <c r="I454" i="9"/>
  <c r="H622" i="9" a="1"/>
  <c r="H622" i="9"/>
  <c r="H575" i="9" a="1"/>
  <c r="H575" i="9"/>
  <c r="J575" i="9" a="1"/>
  <c r="J575" i="9"/>
  <c r="U575" i="9" a="1"/>
  <c r="U575" i="9"/>
  <c r="I575" i="9" a="1"/>
  <c r="I575" i="9"/>
  <c r="F452" i="9" a="1"/>
  <c r="F452" i="9"/>
  <c r="E452" i="9" a="1"/>
  <c r="E452" i="9"/>
  <c r="AA574" i="9"/>
  <c r="AA504" i="9"/>
  <c r="I536" i="9" a="1"/>
  <c r="I536" i="9"/>
  <c r="E536" i="9" a="1"/>
  <c r="E536" i="9"/>
  <c r="G536" i="9" a="1"/>
  <c r="G536" i="9"/>
  <c r="U536" i="9" a="1"/>
  <c r="U536" i="9"/>
  <c r="AA454" i="9"/>
  <c r="X608" i="9"/>
  <c r="AA608" i="9"/>
  <c r="X446" i="9"/>
  <c r="X467" i="9"/>
  <c r="X383" i="9"/>
  <c r="X563" i="9"/>
  <c r="X510" i="9"/>
  <c r="AA510" i="9"/>
  <c r="AA604" i="9"/>
  <c r="X552" i="9"/>
  <c r="AA552" i="9"/>
  <c r="X427" i="9"/>
  <c r="X426" i="9"/>
  <c r="X493" i="9"/>
  <c r="G612" i="9" a="1"/>
  <c r="G612" i="9"/>
  <c r="D126" i="5"/>
  <c r="D106" i="5"/>
  <c r="D156" i="5"/>
  <c r="C109" i="6"/>
  <c r="C159" i="6"/>
  <c r="C309" i="6"/>
  <c r="C334" i="6"/>
  <c r="AA513" i="9"/>
  <c r="X599" i="9"/>
  <c r="AA556" i="9"/>
  <c r="X436" i="9"/>
  <c r="AA417" i="9"/>
  <c r="AA367" i="9"/>
  <c r="X624" i="9"/>
  <c r="X487" i="9"/>
  <c r="U487" i="9" a="1"/>
  <c r="U487" i="9"/>
  <c r="X619" i="9"/>
  <c r="AA619" i="9"/>
  <c r="J538" i="9" a="1"/>
  <c r="J538" i="9"/>
  <c r="V538" i="9" a="1"/>
  <c r="V538" i="9"/>
  <c r="E538" i="9" a="1"/>
  <c r="E538" i="9"/>
  <c r="H538" i="9" a="1"/>
  <c r="H538" i="9"/>
  <c r="U538" i="9" a="1"/>
  <c r="U538" i="9"/>
  <c r="I538" i="9" a="1"/>
  <c r="I538" i="9"/>
  <c r="Y326" i="9"/>
  <c r="F424" i="9" a="1"/>
  <c r="F424" i="9"/>
  <c r="U424" i="9" a="1"/>
  <c r="U424" i="9"/>
  <c r="I424" i="9" a="1"/>
  <c r="I424" i="9"/>
  <c r="J432" i="9" a="1"/>
  <c r="J432" i="9"/>
  <c r="E604" i="9" a="1"/>
  <c r="E604" i="9"/>
  <c r="H604" i="9" a="1"/>
  <c r="H604" i="9"/>
  <c r="I604" i="9" a="1"/>
  <c r="I604" i="9"/>
  <c r="H483" i="9" a="1"/>
  <c r="H483" i="9"/>
  <c r="V483" i="9" a="1"/>
  <c r="V483" i="9"/>
  <c r="J483" i="9" a="1"/>
  <c r="J483" i="9"/>
  <c r="H384" i="9" a="1"/>
  <c r="H384" i="9"/>
  <c r="J464" i="9" a="1"/>
  <c r="J464" i="9"/>
  <c r="I464" i="9" a="1"/>
  <c r="I464" i="9"/>
  <c r="V464" i="9" a="1"/>
  <c r="V464" i="9"/>
  <c r="E464" i="9" a="1"/>
  <c r="E464" i="9"/>
  <c r="U464" i="9" a="1"/>
  <c r="U464" i="9"/>
  <c r="F464" i="9" a="1"/>
  <c r="F464" i="9"/>
  <c r="F369" i="9" a="1"/>
  <c r="F369" i="9"/>
  <c r="E369" i="9" a="1"/>
  <c r="E369" i="9"/>
  <c r="V369" i="9" a="1"/>
  <c r="V369" i="9"/>
  <c r="J369" i="9" a="1"/>
  <c r="J369" i="9"/>
  <c r="U369" i="9" a="1"/>
  <c r="U369" i="9"/>
  <c r="AA371" i="9"/>
  <c r="X371" i="9"/>
  <c r="I384" i="9" a="1"/>
  <c r="I384" i="9"/>
  <c r="I432" i="9" a="1"/>
  <c r="I432" i="9"/>
  <c r="H424" i="9" a="1"/>
  <c r="H424" i="9"/>
  <c r="H369" i="9" a="1"/>
  <c r="H369" i="9"/>
  <c r="F538" i="9" a="1"/>
  <c r="F538" i="9"/>
  <c r="V386" i="9" a="1"/>
  <c r="V386" i="9"/>
  <c r="J424" i="9" a="1"/>
  <c r="J424" i="9"/>
  <c r="H464" i="9" a="1"/>
  <c r="H464" i="9"/>
  <c r="J452" i="9" a="1"/>
  <c r="J452" i="9"/>
  <c r="V452" i="9" a="1"/>
  <c r="V452" i="9"/>
  <c r="H452" i="9" a="1"/>
  <c r="H452" i="9"/>
  <c r="V454" i="9" a="1"/>
  <c r="V454" i="9"/>
  <c r="J454" i="9" a="1"/>
  <c r="J454" i="9"/>
  <c r="X568" i="9"/>
  <c r="AA568" i="9"/>
  <c r="AA463" i="9"/>
  <c r="X463" i="9"/>
  <c r="X498" i="9"/>
  <c r="AA498" i="9"/>
  <c r="X528" i="9"/>
  <c r="AA528" i="9"/>
  <c r="X585" i="9"/>
  <c r="X453" i="9"/>
  <c r="AA453" i="9"/>
  <c r="AA455" i="9"/>
  <c r="X455" i="9"/>
  <c r="C164" i="6"/>
  <c r="D186" i="5"/>
  <c r="D136" i="5"/>
  <c r="C324" i="6"/>
  <c r="C339" i="6"/>
  <c r="D141" i="5"/>
  <c r="C364" i="6"/>
  <c r="C179" i="6"/>
  <c r="C489" i="6"/>
  <c r="C409" i="6"/>
  <c r="D61" i="5"/>
  <c r="D191" i="5"/>
  <c r="C479" i="6"/>
  <c r="C449" i="6"/>
  <c r="C389" i="6"/>
  <c r="C304" i="6"/>
  <c r="C294" i="6"/>
  <c r="AA494" i="9"/>
  <c r="X494" i="9"/>
  <c r="X458" i="9"/>
  <c r="AA458" i="9"/>
  <c r="AA459" i="9"/>
  <c r="X459" i="9"/>
  <c r="AA535" i="9"/>
  <c r="X535" i="9"/>
  <c r="AA369" i="9"/>
  <c r="X540" i="9"/>
  <c r="U576" i="9" a="1"/>
  <c r="U576" i="9"/>
  <c r="J576" i="9" a="1"/>
  <c r="J576" i="9"/>
  <c r="C154" i="6"/>
  <c r="D81" i="5"/>
  <c r="C354" i="6"/>
  <c r="C264" i="6"/>
  <c r="C399" i="6"/>
  <c r="D146" i="5"/>
  <c r="C149" i="6"/>
  <c r="D181" i="5"/>
  <c r="D166" i="5"/>
  <c r="C329" i="6"/>
  <c r="C119" i="6"/>
  <c r="D56" i="5"/>
  <c r="C99" i="6"/>
  <c r="X574" i="9"/>
  <c r="AA491" i="9"/>
  <c r="X478" i="9"/>
  <c r="AA478" i="9"/>
  <c r="AA483" i="9"/>
  <c r="AA472" i="9"/>
  <c r="AA378" i="9"/>
  <c r="X526" i="9"/>
  <c r="X524" i="9"/>
  <c r="AA561" i="9"/>
  <c r="X561" i="9"/>
  <c r="X515" i="9"/>
  <c r="AA509" i="9"/>
  <c r="AA547" i="9"/>
  <c r="X590" i="9"/>
  <c r="AA590" i="9"/>
  <c r="AA595" i="9"/>
  <c r="AA424" i="9"/>
  <c r="AA540" i="9"/>
  <c r="AA575" i="9"/>
  <c r="X579" i="9"/>
  <c r="X545" i="9"/>
  <c r="X533" i="9"/>
  <c r="AA533" i="9"/>
  <c r="C484" i="6"/>
  <c r="C414" i="6"/>
  <c r="C469" i="6"/>
  <c r="C289" i="6"/>
  <c r="C319" i="6"/>
  <c r="D66" i="5"/>
  <c r="C249" i="6"/>
  <c r="C379" i="6"/>
  <c r="D46" i="5"/>
  <c r="C459" i="6"/>
  <c r="C94" i="6"/>
  <c r="D91" i="5"/>
  <c r="D151" i="5"/>
  <c r="AA437" i="9"/>
  <c r="X437" i="9"/>
  <c r="AA471" i="9"/>
  <c r="X471" i="9"/>
  <c r="X385" i="9"/>
  <c r="AA517" i="9"/>
  <c r="X517" i="9"/>
  <c r="AA562" i="9"/>
  <c r="AA560" i="9"/>
  <c r="AA565" i="9"/>
  <c r="AA508" i="9"/>
  <c r="X597" i="9"/>
  <c r="X551" i="9"/>
  <c r="AA431" i="9"/>
  <c r="X431" i="9"/>
  <c r="AA593" i="9"/>
  <c r="AA503" i="9"/>
  <c r="AA462" i="9"/>
  <c r="X532" i="9"/>
  <c r="X583" i="9"/>
  <c r="AA583" i="9"/>
  <c r="X500" i="9"/>
  <c r="AA500" i="9"/>
  <c r="AA497" i="9"/>
  <c r="X497" i="9"/>
  <c r="AA520" i="9"/>
  <c r="AA473" i="9"/>
  <c r="AA531" i="9"/>
  <c r="X448" i="9"/>
  <c r="X367" i="9"/>
  <c r="X326" i="9"/>
  <c r="Y327" i="9"/>
  <c r="I372" i="9" a="1"/>
  <c r="I372" i="9"/>
  <c r="J372" i="9" a="1"/>
  <c r="J372" i="9"/>
  <c r="V372" i="9" a="1"/>
  <c r="V372" i="9"/>
  <c r="X466" i="9"/>
  <c r="AA466" i="9"/>
  <c r="X450" i="9"/>
  <c r="AA450" i="9"/>
  <c r="X449" i="9"/>
  <c r="AA449" i="9"/>
  <c r="X615" i="9"/>
  <c r="AA615" i="9"/>
  <c r="AA490" i="9"/>
  <c r="X490" i="9"/>
  <c r="AA373" i="9"/>
  <c r="X373" i="9"/>
  <c r="AA502" i="9"/>
  <c r="X502" i="9"/>
  <c r="X625" i="9"/>
  <c r="AA625" i="9"/>
  <c r="AA546" i="9"/>
  <c r="X546" i="9"/>
  <c r="AA372" i="9"/>
  <c r="J462" i="9" a="1"/>
  <c r="J462" i="9"/>
  <c r="H372" i="9" a="1"/>
  <c r="H372" i="9"/>
  <c r="E372" i="9" a="1"/>
  <c r="E372" i="9"/>
  <c r="G372" i="9" a="1"/>
  <c r="G372" i="9"/>
  <c r="U372" i="9" a="1"/>
  <c r="U372" i="9"/>
  <c r="AA586" i="9"/>
  <c r="X586" i="9"/>
  <c r="X534" i="9"/>
  <c r="AA534" i="9"/>
  <c r="AA582" i="9"/>
  <c r="X582" i="9"/>
  <c r="X577" i="9"/>
  <c r="AA577" i="9"/>
  <c r="X440" i="9"/>
  <c r="X439" i="9"/>
  <c r="AA482" i="9"/>
  <c r="X482" i="9"/>
  <c r="AA485" i="9"/>
  <c r="X476" i="9"/>
  <c r="AA476" i="9"/>
  <c r="AA380" i="9"/>
  <c r="X380" i="9"/>
  <c r="X578" i="9"/>
  <c r="AA607" i="9"/>
  <c r="X607" i="9"/>
  <c r="AA612" i="9"/>
  <c r="AA368" i="9"/>
  <c r="X368" i="9"/>
  <c r="AA375" i="9"/>
  <c r="X375" i="9"/>
  <c r="AA506" i="9"/>
  <c r="X506" i="9"/>
  <c r="AA505" i="9"/>
  <c r="X505" i="9"/>
  <c r="X618" i="9"/>
  <c r="AA618" i="9"/>
  <c r="X539" i="9"/>
  <c r="AA539" i="9"/>
  <c r="AA544" i="9"/>
  <c r="X544" i="9"/>
  <c r="X376" i="9"/>
  <c r="AA496" i="9"/>
  <c r="X496" i="9"/>
  <c r="C314" i="6"/>
  <c r="C434" i="6"/>
  <c r="C194" i="6"/>
  <c r="C174" i="6"/>
  <c r="D161" i="5"/>
  <c r="C229" i="6"/>
  <c r="C369" i="6"/>
  <c r="C284" i="6"/>
  <c r="C239" i="6"/>
  <c r="C114" i="6"/>
  <c r="C214" i="6"/>
  <c r="C134" i="6"/>
  <c r="C204" i="6"/>
  <c r="C184" i="6"/>
  <c r="D171" i="5"/>
  <c r="C444" i="6"/>
  <c r="C104" i="6"/>
  <c r="C259" i="6"/>
  <c r="C219" i="6"/>
  <c r="D101" i="5"/>
  <c r="C199" i="6"/>
  <c r="D121" i="5"/>
  <c r="AA436" i="9"/>
  <c r="AA551" i="9"/>
  <c r="AA597" i="9"/>
  <c r="X513" i="9"/>
  <c r="X565" i="9"/>
  <c r="AA385" i="9"/>
  <c r="AA480" i="9"/>
  <c r="X433" i="9"/>
  <c r="X434" i="9"/>
  <c r="AA553" i="9"/>
  <c r="X554" i="9"/>
  <c r="AA600" i="9"/>
  <c r="X516" i="9"/>
  <c r="X520" i="9"/>
  <c r="AA440" i="9"/>
  <c r="X451" i="9"/>
  <c r="AA451" i="9"/>
  <c r="AA529" i="9"/>
  <c r="X529" i="9"/>
  <c r="AA452" i="9"/>
  <c r="X495" i="9"/>
  <c r="AA499" i="9"/>
  <c r="X499" i="9"/>
  <c r="X370" i="9"/>
  <c r="AA370" i="9"/>
  <c r="X447" i="9"/>
  <c r="AA447" i="9"/>
  <c r="AA622" i="9"/>
  <c r="AA623" i="9"/>
  <c r="X537" i="9"/>
  <c r="AA537" i="9"/>
  <c r="X442" i="9"/>
  <c r="AA442" i="9"/>
  <c r="X445" i="9"/>
  <c r="X477" i="9"/>
  <c r="AA477" i="9"/>
  <c r="X468" i="9"/>
  <c r="AA379" i="9"/>
  <c r="X379" i="9"/>
  <c r="AA522" i="9"/>
  <c r="X522" i="9"/>
  <c r="X525" i="9"/>
  <c r="AA525" i="9"/>
  <c r="X557" i="9"/>
  <c r="X511" i="9"/>
  <c r="AA602" i="9"/>
  <c r="X605" i="9"/>
  <c r="AA605" i="9"/>
  <c r="X548" i="9"/>
  <c r="X428" i="9"/>
  <c r="AA428" i="9"/>
  <c r="AA591" i="9"/>
  <c r="X422" i="9"/>
  <c r="AA425" i="9"/>
  <c r="X567" i="9"/>
  <c r="AA465" i="9"/>
  <c r="X465" i="9"/>
  <c r="AA536" i="9"/>
  <c r="AA614" i="9"/>
  <c r="AA620" i="9"/>
  <c r="X620" i="9"/>
  <c r="AA621" i="9"/>
  <c r="X621" i="9"/>
  <c r="X571" i="9"/>
  <c r="X616" i="9"/>
  <c r="AA501" i="9"/>
  <c r="X501" i="9"/>
  <c r="X460" i="9"/>
  <c r="X613" i="9"/>
  <c r="AA374" i="9"/>
  <c r="X374" i="9"/>
  <c r="AA538" i="9"/>
  <c r="AA541" i="9"/>
  <c r="AA573" i="9"/>
  <c r="AA610" i="9"/>
  <c r="X610" i="9"/>
  <c r="X456" i="9"/>
  <c r="AA456" i="9"/>
  <c r="N127" i="9"/>
  <c r="M127" i="9"/>
  <c r="L127" i="9"/>
  <c r="L48" i="9"/>
  <c r="N48" i="9"/>
  <c r="M48" i="9"/>
  <c r="N63" i="9"/>
  <c r="M63" i="9"/>
  <c r="L63" i="9"/>
  <c r="L130" i="9"/>
  <c r="N130" i="9"/>
  <c r="M130" i="9"/>
  <c r="M136" i="9"/>
  <c r="L136" i="9"/>
  <c r="N136" i="9"/>
  <c r="G104" i="9" a="1"/>
  <c r="G104" i="9"/>
  <c r="H104" i="9" a="1"/>
  <c r="H104" i="9"/>
  <c r="N64" i="9"/>
  <c r="M64" i="9"/>
  <c r="L64" i="9"/>
  <c r="N16" i="9"/>
  <c r="L16" i="9"/>
  <c r="M16" i="9"/>
  <c r="K16" i="9"/>
  <c r="K17" i="9"/>
  <c r="K18" i="9"/>
  <c r="K19" i="9"/>
  <c r="K20" i="9"/>
  <c r="K21" i="9"/>
  <c r="K22" i="9"/>
  <c r="K23" i="9"/>
  <c r="K24" i="9"/>
  <c r="K25" i="9"/>
  <c r="K26" i="9"/>
  <c r="K27" i="9"/>
  <c r="K28" i="9"/>
  <c r="K29" i="9"/>
  <c r="K30" i="9"/>
  <c r="K31" i="9"/>
  <c r="K32" i="9"/>
  <c r="K33" i="9"/>
  <c r="K34" i="9"/>
  <c r="K35" i="9"/>
  <c r="K36" i="9"/>
  <c r="K37" i="9"/>
  <c r="K38" i="9"/>
  <c r="K39" i="9"/>
  <c r="K40" i="9"/>
  <c r="K41" i="9"/>
  <c r="K42" i="9"/>
  <c r="K43" i="9"/>
  <c r="K44" i="9"/>
  <c r="K45" i="9"/>
  <c r="K46" i="9"/>
  <c r="K47" i="9"/>
  <c r="K48" i="9"/>
  <c r="K49" i="9"/>
  <c r="K50" i="9"/>
  <c r="K51" i="9"/>
  <c r="K52" i="9"/>
  <c r="K53" i="9"/>
  <c r="K54" i="9"/>
  <c r="K55" i="9"/>
  <c r="K56" i="9"/>
  <c r="K57" i="9"/>
  <c r="K58" i="9"/>
  <c r="K59" i="9"/>
  <c r="K60" i="9"/>
  <c r="K61" i="9"/>
  <c r="K62" i="9"/>
  <c r="K63" i="9"/>
  <c r="K64" i="9"/>
  <c r="K65" i="9"/>
  <c r="K66" i="9"/>
  <c r="K67" i="9"/>
  <c r="K68" i="9"/>
  <c r="K69" i="9"/>
  <c r="K70" i="9"/>
  <c r="K71" i="9"/>
  <c r="K72" i="9"/>
  <c r="K73" i="9"/>
  <c r="K74" i="9"/>
  <c r="K75" i="9"/>
  <c r="K76" i="9"/>
  <c r="K77" i="9"/>
  <c r="K78" i="9"/>
  <c r="K79" i="9"/>
  <c r="K80" i="9"/>
  <c r="K81" i="9"/>
  <c r="K82" i="9"/>
  <c r="K83" i="9"/>
  <c r="K84" i="9"/>
  <c r="K85" i="9"/>
  <c r="K86" i="9"/>
  <c r="K87" i="9"/>
  <c r="K88" i="9"/>
  <c r="K89" i="9"/>
  <c r="K90" i="9"/>
  <c r="K91" i="9"/>
  <c r="K92" i="9"/>
  <c r="K93" i="9"/>
  <c r="K94" i="9"/>
  <c r="K95" i="9"/>
  <c r="K96" i="9"/>
  <c r="K97" i="9"/>
  <c r="K98" i="9"/>
  <c r="K99" i="9"/>
  <c r="K100" i="9"/>
  <c r="K101" i="9"/>
  <c r="K102" i="9"/>
  <c r="K103" i="9"/>
  <c r="K104" i="9"/>
  <c r="K105" i="9"/>
  <c r="K106" i="9"/>
  <c r="K107" i="9"/>
  <c r="K108" i="9"/>
  <c r="K109" i="9"/>
  <c r="K110" i="9"/>
  <c r="K111" i="9"/>
  <c r="K112" i="9"/>
  <c r="K113" i="9"/>
  <c r="K114" i="9"/>
  <c r="K115" i="9"/>
  <c r="K116" i="9"/>
  <c r="K117" i="9"/>
  <c r="K118" i="9"/>
  <c r="K119" i="9"/>
  <c r="K120" i="9"/>
  <c r="K121" i="9"/>
  <c r="K122" i="9"/>
  <c r="K123" i="9"/>
  <c r="K124" i="9"/>
  <c r="K125" i="9"/>
  <c r="K126" i="9"/>
  <c r="K127" i="9"/>
  <c r="K128" i="9"/>
  <c r="K129" i="9"/>
  <c r="K130" i="9"/>
  <c r="K131" i="9"/>
  <c r="K132" i="9"/>
  <c r="K133" i="9"/>
  <c r="K134" i="9"/>
  <c r="K135" i="9"/>
  <c r="K136" i="9"/>
  <c r="K137" i="9"/>
  <c r="K138" i="9"/>
  <c r="K139" i="9"/>
  <c r="K140" i="9"/>
  <c r="K141" i="9"/>
  <c r="K142" i="9"/>
  <c r="K143" i="9"/>
  <c r="K144" i="9"/>
  <c r="K145" i="9"/>
  <c r="K146" i="9"/>
  <c r="K147" i="9"/>
  <c r="K148" i="9"/>
  <c r="K149" i="9"/>
  <c r="K150" i="9"/>
  <c r="K151" i="9"/>
  <c r="K152" i="9"/>
  <c r="K153" i="9"/>
  <c r="K154" i="9"/>
  <c r="K155" i="9"/>
  <c r="K156" i="9"/>
  <c r="K157" i="9"/>
  <c r="K158" i="9"/>
  <c r="E88" i="9" a="1"/>
  <c r="E88" i="9"/>
  <c r="H88" i="9" a="1"/>
  <c r="H88" i="9"/>
  <c r="J88" i="9" a="1"/>
  <c r="J88" i="9"/>
  <c r="I88" i="9" a="1"/>
  <c r="I88" i="9"/>
  <c r="F79" i="9" a="1"/>
  <c r="F79" i="9"/>
  <c r="I79" i="9" a="1"/>
  <c r="I79" i="9"/>
  <c r="J79" i="9" a="1"/>
  <c r="J79" i="9"/>
  <c r="G79" i="9" a="1"/>
  <c r="G79" i="9"/>
  <c r="H79" i="9" a="1"/>
  <c r="H79" i="9"/>
  <c r="M89" i="9"/>
  <c r="L89" i="9"/>
  <c r="N89" i="9"/>
  <c r="J9" i="9" a="1"/>
  <c r="J9" i="9"/>
  <c r="M21" i="9"/>
  <c r="N21" i="9"/>
  <c r="L21" i="9"/>
  <c r="N41" i="9"/>
  <c r="M41" i="9"/>
  <c r="L41" i="9"/>
  <c r="N135" i="9"/>
  <c r="M135" i="9"/>
  <c r="L135" i="9"/>
  <c r="I8" i="9" a="1"/>
  <c r="I8" i="9"/>
  <c r="H8" i="9" a="1"/>
  <c r="H8" i="9"/>
  <c r="F8" i="9" a="1"/>
  <c r="F8" i="9"/>
  <c r="D8" i="9" a="1"/>
  <c r="D8" i="9"/>
  <c r="D27" i="9" a="1"/>
  <c r="D27" i="9"/>
  <c r="C27" i="9" a="1"/>
  <c r="C27" i="9"/>
  <c r="E79" i="9" a="1"/>
  <c r="E79" i="9"/>
  <c r="C61" i="9" a="1"/>
  <c r="C61" i="9"/>
  <c r="G25" i="9" a="1"/>
  <c r="G25" i="9"/>
  <c r="I25" i="9" a="1"/>
  <c r="I25" i="9"/>
  <c r="J25" i="9" a="1"/>
  <c r="J25" i="9"/>
  <c r="F25" i="9" a="1"/>
  <c r="F25" i="9"/>
  <c r="H25" i="9" a="1"/>
  <c r="H25" i="9"/>
  <c r="E25" i="9" a="1"/>
  <c r="E25" i="9"/>
  <c r="M148" i="9"/>
  <c r="L148" i="9"/>
  <c r="N148" i="9"/>
  <c r="L124" i="9"/>
  <c r="M124" i="9"/>
  <c r="N124" i="9"/>
  <c r="L125" i="9"/>
  <c r="N125" i="9"/>
  <c r="M125" i="9"/>
  <c r="N47" i="9"/>
  <c r="L47" i="9"/>
  <c r="M47" i="9"/>
  <c r="J106" i="9" a="1"/>
  <c r="J106" i="9"/>
  <c r="F106" i="9" a="1"/>
  <c r="F106" i="9"/>
  <c r="N81" i="9"/>
  <c r="L81" i="9"/>
  <c r="M81" i="9"/>
  <c r="N107" i="9"/>
  <c r="M107" i="9"/>
  <c r="L107" i="9"/>
  <c r="L149" i="9"/>
  <c r="N149" i="9"/>
  <c r="N154" i="9"/>
  <c r="L154" i="9"/>
  <c r="N29" i="9"/>
  <c r="M29" i="9"/>
  <c r="N36" i="9"/>
  <c r="L36" i="9"/>
  <c r="N31" i="9"/>
  <c r="L31" i="9"/>
  <c r="M31" i="9"/>
  <c r="L69" i="9"/>
  <c r="N69" i="9"/>
  <c r="M74" i="9"/>
  <c r="N74" i="9"/>
  <c r="M109" i="9"/>
  <c r="L109" i="9"/>
  <c r="N109" i="9"/>
  <c r="L116" i="9"/>
  <c r="N116" i="9"/>
  <c r="M116" i="9"/>
  <c r="L111" i="9"/>
  <c r="M111" i="9"/>
  <c r="M36" i="9"/>
  <c r="M154" i="9"/>
  <c r="M99" i="9"/>
  <c r="N99" i="9"/>
  <c r="N123" i="9"/>
  <c r="M123" i="9"/>
  <c r="M39" i="9"/>
  <c r="L39" i="9"/>
  <c r="N11" i="9"/>
  <c r="M11" i="9"/>
  <c r="L11" i="9"/>
  <c r="L87" i="9"/>
  <c r="M87" i="9"/>
  <c r="N25" i="9"/>
  <c r="L25" i="9"/>
  <c r="L97" i="9"/>
  <c r="N97" i="9"/>
  <c r="M97" i="9"/>
  <c r="N95" i="9"/>
  <c r="L95" i="9"/>
  <c r="M95" i="9"/>
  <c r="E38" i="1"/>
  <c r="C93" i="6"/>
  <c r="M144" i="9"/>
  <c r="L144" i="9"/>
  <c r="N51" i="9"/>
  <c r="L51" i="9"/>
  <c r="M92" i="9"/>
  <c r="N92" i="9"/>
  <c r="L92" i="9"/>
  <c r="N24" i="9"/>
  <c r="L24" i="9"/>
  <c r="N133" i="9"/>
  <c r="L133" i="9"/>
  <c r="M65" i="9"/>
  <c r="L65" i="9"/>
  <c r="N65" i="9"/>
  <c r="L93" i="9"/>
  <c r="N93" i="9"/>
  <c r="M93" i="9"/>
  <c r="E40" i="1"/>
  <c r="C450" i="6"/>
  <c r="L153" i="9"/>
  <c r="M153" i="9"/>
  <c r="M155" i="9"/>
  <c r="L155" i="9"/>
  <c r="L32" i="9"/>
  <c r="M32" i="9"/>
  <c r="L70" i="9"/>
  <c r="M70" i="9"/>
  <c r="M75" i="9"/>
  <c r="L75" i="9"/>
  <c r="M112" i="9"/>
  <c r="L112" i="9"/>
  <c r="N118" i="9"/>
  <c r="L118" i="9"/>
  <c r="L121" i="9"/>
  <c r="N121" i="9"/>
  <c r="M119" i="9"/>
  <c r="N119" i="9"/>
  <c r="L119" i="9"/>
  <c r="M94" i="9"/>
  <c r="L94" i="9"/>
  <c r="N66" i="9"/>
  <c r="M66" i="9"/>
  <c r="M26" i="9"/>
  <c r="L26" i="9"/>
  <c r="M100" i="9"/>
  <c r="N100" i="9"/>
  <c r="M44" i="9"/>
  <c r="N44" i="9"/>
  <c r="C474" i="6"/>
  <c r="D176" i="5"/>
  <c r="C299" i="6"/>
  <c r="C419" i="6"/>
  <c r="D51" i="5"/>
  <c r="C384" i="6"/>
  <c r="C169" i="6"/>
  <c r="C404" i="6"/>
  <c r="D131" i="5"/>
  <c r="C439" i="6"/>
  <c r="C359" i="6"/>
  <c r="C424" i="6"/>
  <c r="D116" i="5"/>
  <c r="C464" i="6"/>
  <c r="C124" i="6"/>
  <c r="C139" i="6"/>
  <c r="D86" i="5"/>
  <c r="N126" i="9"/>
  <c r="M126" i="9"/>
  <c r="M108" i="9"/>
  <c r="L108" i="9"/>
  <c r="L56" i="9"/>
  <c r="M56" i="9"/>
  <c r="N85" i="9"/>
  <c r="M85" i="9"/>
  <c r="L85" i="9"/>
  <c r="L84" i="9"/>
  <c r="M84" i="9"/>
  <c r="L129" i="9"/>
  <c r="N129" i="9"/>
  <c r="M129" i="9"/>
  <c r="N17" i="9"/>
  <c r="M17" i="9"/>
  <c r="G417" i="9" a="1"/>
  <c r="G417" i="9"/>
  <c r="E530" i="9" a="1"/>
  <c r="E530" i="9"/>
  <c r="G530" i="9" a="1"/>
  <c r="G530" i="9"/>
  <c r="G575" i="9" a="1"/>
  <c r="G575" i="9"/>
  <c r="G541" i="9" a="1"/>
  <c r="G541" i="9"/>
  <c r="G483" i="9" a="1"/>
  <c r="G483" i="9"/>
  <c r="G377" i="9" a="1"/>
  <c r="G377" i="9"/>
  <c r="J606" i="9" a="1"/>
  <c r="J606" i="9"/>
  <c r="G560" i="9" a="1"/>
  <c r="G560" i="9"/>
  <c r="E432" i="9" a="1"/>
  <c r="E432" i="9"/>
  <c r="C420" i="6"/>
  <c r="F487" i="9" a="1"/>
  <c r="F487" i="9"/>
  <c r="I606" i="9" a="1"/>
  <c r="I606" i="9"/>
  <c r="V606" i="9" a="1"/>
  <c r="V606" i="9"/>
  <c r="E569" i="9" a="1"/>
  <c r="E569" i="9"/>
  <c r="I617" i="9" a="1"/>
  <c r="I617" i="9"/>
  <c r="E484" i="9" a="1"/>
  <c r="E484" i="9"/>
  <c r="C370" i="6"/>
  <c r="D132" i="5"/>
  <c r="V617" i="9" a="1"/>
  <c r="V617" i="9"/>
  <c r="E592" i="9" a="1"/>
  <c r="E592" i="9"/>
  <c r="I461" i="9" a="1"/>
  <c r="I461" i="9"/>
  <c r="J611" i="9" a="1"/>
  <c r="J611" i="9"/>
  <c r="H461" i="9" a="1"/>
  <c r="H461" i="9"/>
  <c r="E559" i="9" a="1"/>
  <c r="E559" i="9"/>
  <c r="I504" i="9" a="1"/>
  <c r="I504" i="9"/>
  <c r="H487" i="9" a="1"/>
  <c r="H487" i="9"/>
  <c r="F617" i="9" a="1"/>
  <c r="F617" i="9"/>
  <c r="J461" i="9" a="1"/>
  <c r="J461" i="9"/>
  <c r="U611" i="9" a="1"/>
  <c r="U611" i="9"/>
  <c r="I611" i="9" a="1"/>
  <c r="I611" i="9"/>
  <c r="G444" i="9" a="1"/>
  <c r="G444" i="9"/>
  <c r="F504" i="9" a="1"/>
  <c r="F504" i="9"/>
  <c r="G602" i="9" a="1"/>
  <c r="G602" i="9"/>
  <c r="E606" i="9" a="1"/>
  <c r="E606" i="9"/>
  <c r="F606" i="9" a="1"/>
  <c r="F606" i="9"/>
  <c r="U606" i="9" a="1"/>
  <c r="U606" i="9"/>
  <c r="G562" i="9" a="1"/>
  <c r="G562" i="9"/>
  <c r="D172" i="5"/>
  <c r="C120" i="6"/>
  <c r="I576" i="9" a="1"/>
  <c r="I576" i="9"/>
  <c r="AC326" i="9" a="1"/>
  <c r="AC326" i="9"/>
  <c r="U475" i="9" a="1"/>
  <c r="U475" i="9"/>
  <c r="F576" i="9" a="1"/>
  <c r="F576" i="9"/>
  <c r="G531" i="9" a="1"/>
  <c r="G531" i="9"/>
  <c r="H527" i="9" a="1"/>
  <c r="H527" i="9"/>
  <c r="V489" i="9" a="1"/>
  <c r="V489" i="9"/>
  <c r="H489" i="9" a="1"/>
  <c r="H489" i="9"/>
  <c r="E576" i="9" a="1"/>
  <c r="E576" i="9"/>
  <c r="D326" i="9" a="1"/>
  <c r="D326" i="9"/>
  <c r="G378" i="9" a="1"/>
  <c r="G378" i="9"/>
  <c r="G473" i="9" a="1"/>
  <c r="G473" i="9"/>
  <c r="G509" i="9" a="1"/>
  <c r="G509" i="9"/>
  <c r="I489" i="9" a="1"/>
  <c r="I489" i="9"/>
  <c r="D157" i="5"/>
  <c r="C160" i="6"/>
  <c r="P14" i="9" a="1"/>
  <c r="P14" i="9"/>
  <c r="C14" i="9" a="1"/>
  <c r="C14" i="9"/>
  <c r="D14" i="9" a="1"/>
  <c r="D14" i="9"/>
  <c r="G76" i="9" a="1"/>
  <c r="G76" i="9"/>
  <c r="H76" i="9" a="1"/>
  <c r="H76" i="9"/>
  <c r="F76" i="9" a="1"/>
  <c r="F76" i="9"/>
  <c r="E76" i="9" a="1"/>
  <c r="E76" i="9"/>
  <c r="I76" i="9" a="1"/>
  <c r="I76" i="9"/>
  <c r="J76" i="9" a="1"/>
  <c r="J76" i="9"/>
  <c r="G54" i="9" a="1"/>
  <c r="G54" i="9"/>
  <c r="J54" i="9" a="1"/>
  <c r="J54" i="9"/>
  <c r="F54" i="9" a="1"/>
  <c r="F54" i="9"/>
  <c r="I54" i="9" a="1"/>
  <c r="I54" i="9"/>
  <c r="E54" i="9" a="1"/>
  <c r="E54" i="9"/>
  <c r="H54" i="9" a="1"/>
  <c r="H54" i="9"/>
  <c r="E60" i="9" a="1"/>
  <c r="E60" i="9"/>
  <c r="I60" i="9" a="1"/>
  <c r="I60" i="9"/>
  <c r="G60" i="9" a="1"/>
  <c r="G60" i="9"/>
  <c r="F60" i="9" a="1"/>
  <c r="F60" i="9"/>
  <c r="J60" i="9" a="1"/>
  <c r="J60" i="9"/>
  <c r="H60" i="9" a="1"/>
  <c r="H60" i="9"/>
  <c r="G9" i="9" a="1"/>
  <c r="G9" i="9"/>
  <c r="E104" i="9" a="1"/>
  <c r="E104" i="9"/>
  <c r="D79" i="9" a="1"/>
  <c r="D79" i="9"/>
  <c r="P79" i="9" a="1"/>
  <c r="P79" i="9"/>
  <c r="C79" i="9" a="1"/>
  <c r="C79" i="9"/>
  <c r="G14" i="9" a="1"/>
  <c r="G14" i="9"/>
  <c r="F14" i="9" a="1"/>
  <c r="F14" i="9"/>
  <c r="J14" i="9" a="1"/>
  <c r="J14" i="9"/>
  <c r="E14" i="9" a="1"/>
  <c r="E14" i="9"/>
  <c r="I14" i="9" a="1"/>
  <c r="I14" i="9"/>
  <c r="H14" i="9" a="1"/>
  <c r="H14" i="9"/>
  <c r="E45" i="9" a="1"/>
  <c r="E45" i="9"/>
  <c r="F45" i="9" a="1"/>
  <c r="F45" i="9"/>
  <c r="G45" i="9" a="1"/>
  <c r="G45" i="9"/>
  <c r="J45" i="9" a="1"/>
  <c r="J45" i="9"/>
  <c r="H45" i="9" a="1"/>
  <c r="H45" i="9"/>
  <c r="I45" i="9" a="1"/>
  <c r="I45" i="9"/>
  <c r="P71" i="9" a="1"/>
  <c r="P71" i="9"/>
  <c r="C71" i="9" a="1"/>
  <c r="C71" i="9"/>
  <c r="D71" i="9" a="1"/>
  <c r="D71" i="9"/>
  <c r="J71" i="9" a="1"/>
  <c r="J71" i="9"/>
  <c r="E71" i="9" a="1"/>
  <c r="E71" i="9"/>
  <c r="H71" i="9" a="1"/>
  <c r="H71" i="9"/>
  <c r="F71" i="9" a="1"/>
  <c r="F71" i="9"/>
  <c r="I71" i="9" a="1"/>
  <c r="I71" i="9"/>
  <c r="G71" i="9" a="1"/>
  <c r="G71" i="9"/>
  <c r="E52" i="9" a="1"/>
  <c r="E52" i="9"/>
  <c r="F52" i="9" a="1"/>
  <c r="F52" i="9"/>
  <c r="G52" i="9" a="1"/>
  <c r="G52" i="9"/>
  <c r="J52" i="9" a="1"/>
  <c r="J52" i="9"/>
  <c r="H52" i="9" a="1"/>
  <c r="H52" i="9"/>
  <c r="I52" i="9" a="1"/>
  <c r="I52" i="9"/>
  <c r="D22" i="9" a="1"/>
  <c r="D22" i="9"/>
  <c r="C22" i="9" a="1"/>
  <c r="C22" i="9"/>
  <c r="P22" i="9" a="1"/>
  <c r="P22" i="9"/>
  <c r="D114" i="9" a="1"/>
  <c r="D114" i="9"/>
  <c r="C114" i="9" a="1"/>
  <c r="C114" i="9"/>
  <c r="P114" i="9" a="1"/>
  <c r="P114" i="9"/>
  <c r="D9" i="9" a="1"/>
  <c r="D9" i="9"/>
  <c r="C9" i="9" a="1"/>
  <c r="C9" i="9"/>
  <c r="P9" i="9" a="1"/>
  <c r="P9" i="9"/>
  <c r="P88" i="9" a="1"/>
  <c r="P88" i="9"/>
  <c r="C88" i="9" a="1"/>
  <c r="C88" i="9"/>
  <c r="D88" i="9" a="1"/>
  <c r="D88" i="9"/>
  <c r="C137" i="9" a="1"/>
  <c r="C137" i="9"/>
  <c r="P137" i="9" a="1"/>
  <c r="P137" i="9"/>
  <c r="D137" i="9" a="1"/>
  <c r="D137" i="9"/>
  <c r="D77" i="9" a="1"/>
  <c r="D77" i="9"/>
  <c r="C77" i="9" a="1"/>
  <c r="C77" i="9"/>
  <c r="P77" i="9" a="1"/>
  <c r="P77" i="9"/>
  <c r="P60" i="9" a="1"/>
  <c r="P60" i="9"/>
  <c r="D60" i="9" a="1"/>
  <c r="D60" i="9"/>
  <c r="C60" i="9" a="1"/>
  <c r="C60" i="9"/>
  <c r="I128" i="9" a="1"/>
  <c r="I128" i="9"/>
  <c r="J128" i="9" a="1"/>
  <c r="J128" i="9"/>
  <c r="E128" i="9" a="1"/>
  <c r="E128" i="9"/>
  <c r="G128" i="9" a="1"/>
  <c r="G128" i="9"/>
  <c r="F128" i="9" a="1"/>
  <c r="F128" i="9"/>
  <c r="H128" i="9" a="1"/>
  <c r="H128" i="9"/>
  <c r="D38" i="9" a="1"/>
  <c r="D38" i="9"/>
  <c r="C38" i="9" a="1"/>
  <c r="C38" i="9"/>
  <c r="P38" i="9" a="1"/>
  <c r="P38" i="9"/>
  <c r="C45" i="9" a="1"/>
  <c r="C45" i="9"/>
  <c r="P45" i="9" a="1"/>
  <c r="P45" i="9"/>
  <c r="D45" i="9" a="1"/>
  <c r="D45" i="9"/>
  <c r="J98" i="9" a="1"/>
  <c r="J98" i="9"/>
  <c r="E98" i="9" a="1"/>
  <c r="E98" i="9"/>
  <c r="I98" i="9" a="1"/>
  <c r="I98" i="9"/>
  <c r="G98" i="9" a="1"/>
  <c r="G98" i="9"/>
  <c r="H98" i="9" a="1"/>
  <c r="H98" i="9"/>
  <c r="F98" i="9" a="1"/>
  <c r="F98" i="9"/>
  <c r="P103" i="9" a="1"/>
  <c r="P103" i="9"/>
  <c r="D103" i="9" a="1"/>
  <c r="D103" i="9"/>
  <c r="C103" i="9" a="1"/>
  <c r="C103" i="9"/>
  <c r="F139" i="9" a="1"/>
  <c r="F139" i="9"/>
  <c r="H139" i="9" a="1"/>
  <c r="H139" i="9"/>
  <c r="G139" i="9" a="1"/>
  <c r="G139" i="9"/>
  <c r="E139" i="9" a="1"/>
  <c r="E139" i="9"/>
  <c r="I139" i="9" a="1"/>
  <c r="I139" i="9"/>
  <c r="J139" i="9" a="1"/>
  <c r="J139" i="9"/>
  <c r="P34" i="9" a="1"/>
  <c r="P34" i="9"/>
  <c r="D34" i="9" a="1"/>
  <c r="D34" i="9"/>
  <c r="C34" i="9" a="1"/>
  <c r="C34" i="9"/>
  <c r="C157" i="9" a="1"/>
  <c r="C157" i="9"/>
  <c r="P157" i="9" a="1"/>
  <c r="P157" i="9"/>
  <c r="D157" i="9" a="1"/>
  <c r="D157" i="9"/>
  <c r="P101" i="9" a="1"/>
  <c r="P101" i="9"/>
  <c r="C101" i="9" a="1"/>
  <c r="C101" i="9"/>
  <c r="D101" i="9" a="1"/>
  <c r="D101" i="9"/>
  <c r="D52" i="9" a="1"/>
  <c r="D52" i="9"/>
  <c r="C52" i="9" a="1"/>
  <c r="C52" i="9"/>
  <c r="P52" i="9" a="1"/>
  <c r="P52" i="9"/>
  <c r="H22" i="9" a="1"/>
  <c r="H22" i="9"/>
  <c r="F22" i="9" a="1"/>
  <c r="F22" i="9"/>
  <c r="J22" i="9" a="1"/>
  <c r="J22" i="9"/>
  <c r="G22" i="9" a="1"/>
  <c r="G22" i="9"/>
  <c r="I22" i="9" a="1"/>
  <c r="I22" i="9"/>
  <c r="E22" i="9" a="1"/>
  <c r="E22" i="9"/>
  <c r="D23" i="9" a="1"/>
  <c r="D23" i="9"/>
  <c r="P23" i="9" a="1"/>
  <c r="P23" i="9"/>
  <c r="C23" i="9" a="1"/>
  <c r="C23" i="9"/>
  <c r="E137" i="9" a="1"/>
  <c r="E137" i="9"/>
  <c r="G137" i="9" a="1"/>
  <c r="G137" i="9"/>
  <c r="F137" i="9" a="1"/>
  <c r="F137" i="9"/>
  <c r="I137" i="9" a="1"/>
  <c r="I137" i="9"/>
  <c r="J137" i="9" a="1"/>
  <c r="J137" i="9"/>
  <c r="H137" i="9" a="1"/>
  <c r="H137" i="9"/>
  <c r="I9" i="9" a="1"/>
  <c r="I9" i="9"/>
  <c r="J104" i="9" a="1"/>
  <c r="J104" i="9"/>
  <c r="I12" i="9" a="1"/>
  <c r="I12" i="9"/>
  <c r="H12" i="9" a="1"/>
  <c r="H12" i="9"/>
  <c r="G12" i="9" a="1"/>
  <c r="G12" i="9"/>
  <c r="F12" i="9" a="1"/>
  <c r="F12" i="9"/>
  <c r="J12" i="9" a="1"/>
  <c r="J12" i="9"/>
  <c r="E12" i="9" a="1"/>
  <c r="E12" i="9"/>
  <c r="C62" i="9" a="1"/>
  <c r="C62" i="9"/>
  <c r="P62" i="9" a="1"/>
  <c r="P62" i="9"/>
  <c r="D62" i="9" a="1"/>
  <c r="D62" i="9"/>
  <c r="C40" i="9" a="1"/>
  <c r="C40" i="9"/>
  <c r="D40" i="9" a="1"/>
  <c r="D40" i="9"/>
  <c r="P40" i="9" a="1"/>
  <c r="P40" i="9"/>
  <c r="J103" i="9" a="1"/>
  <c r="J103" i="9"/>
  <c r="G103" i="9" a="1"/>
  <c r="G103" i="9"/>
  <c r="E103" i="9" a="1"/>
  <c r="E103" i="9"/>
  <c r="H103" i="9" a="1"/>
  <c r="H103" i="9"/>
  <c r="F103" i="9" a="1"/>
  <c r="F103" i="9"/>
  <c r="I103" i="9" a="1"/>
  <c r="I103" i="9"/>
  <c r="F146" i="9" a="1"/>
  <c r="F146" i="9"/>
  <c r="J146" i="9" a="1"/>
  <c r="J146" i="9"/>
  <c r="E146" i="9" a="1"/>
  <c r="E146" i="9"/>
  <c r="H146" i="9" a="1"/>
  <c r="H146" i="9"/>
  <c r="G146" i="9" a="1"/>
  <c r="G146" i="9"/>
  <c r="I146" i="9" a="1"/>
  <c r="I146" i="9"/>
  <c r="C37" i="9" a="1"/>
  <c r="C37" i="9"/>
  <c r="P37" i="9" a="1"/>
  <c r="P37" i="9"/>
  <c r="D37" i="9" a="1"/>
  <c r="D37" i="9"/>
  <c r="I80" i="9" a="1"/>
  <c r="I80" i="9"/>
  <c r="F80" i="9" a="1"/>
  <c r="F80" i="9"/>
  <c r="H80" i="9" a="1"/>
  <c r="H80" i="9"/>
  <c r="E80" i="9" a="1"/>
  <c r="E80" i="9"/>
  <c r="J80" i="9" a="1"/>
  <c r="J80" i="9"/>
  <c r="G80" i="9" a="1"/>
  <c r="G80" i="9"/>
  <c r="E122" i="9" a="1"/>
  <c r="E122" i="9"/>
  <c r="G122" i="9" a="1"/>
  <c r="G122" i="9"/>
  <c r="J122" i="9" a="1"/>
  <c r="J122" i="9"/>
  <c r="I122" i="9" a="1"/>
  <c r="I122" i="9"/>
  <c r="F122" i="9" a="1"/>
  <c r="F122" i="9"/>
  <c r="H122" i="9" a="1"/>
  <c r="H122" i="9"/>
  <c r="P106" i="9" a="1"/>
  <c r="P106" i="9"/>
  <c r="C106" i="9" a="1"/>
  <c r="C106" i="9"/>
  <c r="D106" i="9" a="1"/>
  <c r="D106" i="9"/>
  <c r="H23" i="9" a="1"/>
  <c r="H23" i="9"/>
  <c r="J23" i="9" a="1"/>
  <c r="J23" i="9"/>
  <c r="G23" i="9" a="1"/>
  <c r="G23" i="9"/>
  <c r="I23" i="9" a="1"/>
  <c r="I23" i="9"/>
  <c r="F23" i="9" a="1"/>
  <c r="F23" i="9"/>
  <c r="E23" i="9" a="1"/>
  <c r="E23" i="9"/>
  <c r="D59" i="9" a="1"/>
  <c r="D59" i="9"/>
  <c r="C59" i="9" a="1"/>
  <c r="C59" i="9"/>
  <c r="P59" i="9" a="1"/>
  <c r="P59" i="9"/>
  <c r="D150" i="9" a="1"/>
  <c r="D150" i="9"/>
  <c r="C150" i="9" a="1"/>
  <c r="C150" i="9"/>
  <c r="P150" i="9" a="1"/>
  <c r="P150" i="9"/>
  <c r="P128" i="9" a="1"/>
  <c r="P128" i="9"/>
  <c r="D128" i="9" a="1"/>
  <c r="D128" i="9"/>
  <c r="C128" i="9" a="1"/>
  <c r="C128" i="9"/>
  <c r="F9" i="9" a="1"/>
  <c r="F9" i="9"/>
  <c r="E9" i="9" a="1"/>
  <c r="E9" i="9"/>
  <c r="F104" i="9" a="1"/>
  <c r="F104" i="9"/>
  <c r="I132" i="9" a="1"/>
  <c r="I132" i="9"/>
  <c r="H132" i="9" a="1"/>
  <c r="H132" i="9"/>
  <c r="F132" i="9" a="1"/>
  <c r="F132" i="9"/>
  <c r="J132" i="9" a="1"/>
  <c r="J132" i="9"/>
  <c r="E132" i="9" a="1"/>
  <c r="E132" i="9"/>
  <c r="G132" i="9" a="1"/>
  <c r="G132" i="9"/>
  <c r="H151" i="9" a="1"/>
  <c r="H151" i="9"/>
  <c r="G151" i="9" a="1"/>
  <c r="G151" i="9"/>
  <c r="E151" i="9" a="1"/>
  <c r="E151" i="9"/>
  <c r="F151" i="9" a="1"/>
  <c r="F151" i="9"/>
  <c r="I151" i="9" a="1"/>
  <c r="I151" i="9"/>
  <c r="J151" i="9" a="1"/>
  <c r="J151" i="9"/>
  <c r="I42" i="9" a="1"/>
  <c r="I42" i="9"/>
  <c r="G42" i="9" a="1"/>
  <c r="G42" i="9"/>
  <c r="E42" i="9" a="1"/>
  <c r="E42" i="9"/>
  <c r="F42" i="9" a="1"/>
  <c r="F42" i="9"/>
  <c r="J42" i="9" a="1"/>
  <c r="J42" i="9"/>
  <c r="H42" i="9" a="1"/>
  <c r="H42" i="9"/>
  <c r="C139" i="9" a="1"/>
  <c r="C139" i="9"/>
  <c r="D139" i="9" a="1"/>
  <c r="D139" i="9"/>
  <c r="P139" i="9" a="1"/>
  <c r="P139" i="9"/>
  <c r="I117" i="9" a="1"/>
  <c r="I117" i="9"/>
  <c r="E117" i="9" a="1"/>
  <c r="E117" i="9"/>
  <c r="F117" i="9" a="1"/>
  <c r="F117" i="9"/>
  <c r="H117" i="9" a="1"/>
  <c r="H117" i="9"/>
  <c r="G117" i="9" a="1"/>
  <c r="G117" i="9"/>
  <c r="J117" i="9" a="1"/>
  <c r="J117" i="9"/>
  <c r="F34" i="9" a="1"/>
  <c r="F34" i="9"/>
  <c r="E34" i="9" a="1"/>
  <c r="E34" i="9"/>
  <c r="G34" i="9" a="1"/>
  <c r="G34" i="9"/>
  <c r="J34" i="9" a="1"/>
  <c r="J34" i="9"/>
  <c r="I34" i="9" a="1"/>
  <c r="I34" i="9"/>
  <c r="H34" i="9" a="1"/>
  <c r="H34" i="9"/>
  <c r="C80" i="9" a="1"/>
  <c r="C80" i="9"/>
  <c r="P80" i="9" a="1"/>
  <c r="P80" i="9"/>
  <c r="D80" i="9" a="1"/>
  <c r="D80" i="9"/>
  <c r="D54" i="9" a="1"/>
  <c r="D54" i="9"/>
  <c r="P54" i="9" a="1"/>
  <c r="P54" i="9"/>
  <c r="C54" i="9" a="1"/>
  <c r="C54" i="9"/>
  <c r="G88" i="9" a="1"/>
  <c r="G88" i="9"/>
  <c r="F88" i="9" a="1"/>
  <c r="F88" i="9"/>
  <c r="H77" i="9" a="1"/>
  <c r="H77" i="9"/>
  <c r="F77" i="9" a="1"/>
  <c r="F77" i="9"/>
  <c r="J77" i="9" a="1"/>
  <c r="J77" i="9"/>
  <c r="G77" i="9" a="1"/>
  <c r="G77" i="9"/>
  <c r="E77" i="9" a="1"/>
  <c r="E77" i="9"/>
  <c r="I77" i="9" a="1"/>
  <c r="I77" i="9"/>
  <c r="H38" i="9" a="1"/>
  <c r="H38" i="9"/>
  <c r="I38" i="9" a="1"/>
  <c r="I38" i="9"/>
  <c r="G38" i="9" a="1"/>
  <c r="G38" i="9"/>
  <c r="J38" i="9" a="1"/>
  <c r="J38" i="9"/>
  <c r="E38" i="9" a="1"/>
  <c r="E38" i="9"/>
  <c r="F38" i="9" a="1"/>
  <c r="F38" i="9"/>
  <c r="G424" i="9" a="1"/>
  <c r="G424" i="9"/>
  <c r="G558" i="9" a="1"/>
  <c r="G558" i="9"/>
  <c r="G604" i="9" a="1"/>
  <c r="G604" i="9"/>
  <c r="G419" i="9" a="1"/>
  <c r="G419" i="9"/>
  <c r="C215" i="6"/>
  <c r="C260" i="6"/>
  <c r="J487" i="9" a="1"/>
  <c r="J487" i="9"/>
  <c r="H617" i="9" a="1"/>
  <c r="H617" i="9"/>
  <c r="F475" i="9" a="1"/>
  <c r="F475" i="9"/>
  <c r="V432" i="9" a="1"/>
  <c r="V432" i="9"/>
  <c r="F432" i="9" a="1"/>
  <c r="F432" i="9"/>
  <c r="F569" i="9" a="1"/>
  <c r="F569" i="9"/>
  <c r="G569" i="9" a="1"/>
  <c r="G569" i="9"/>
  <c r="G503" i="9" a="1"/>
  <c r="G503" i="9"/>
  <c r="I527" i="9" a="1"/>
  <c r="I527" i="9"/>
  <c r="G425" i="9" a="1"/>
  <c r="G425" i="9"/>
  <c r="H569" i="9" a="1"/>
  <c r="H569" i="9"/>
  <c r="I569" i="9" a="1"/>
  <c r="I569" i="9"/>
  <c r="C105" i="6"/>
  <c r="D47" i="5"/>
  <c r="E617" i="9" a="1"/>
  <c r="E617" i="9"/>
  <c r="U432" i="9" a="1"/>
  <c r="U432" i="9"/>
  <c r="J569" i="9" a="1"/>
  <c r="J569" i="9"/>
  <c r="U569" i="9" a="1"/>
  <c r="U569" i="9"/>
  <c r="G464" i="9" a="1"/>
  <c r="G464" i="9"/>
  <c r="G547" i="9" a="1"/>
  <c r="G547" i="9"/>
  <c r="C485" i="6"/>
  <c r="D67" i="5"/>
  <c r="G556" i="9" a="1"/>
  <c r="G556" i="9"/>
  <c r="C375" i="6"/>
  <c r="D107" i="5"/>
  <c r="C140" i="6"/>
  <c r="C280" i="6"/>
  <c r="C490" i="6"/>
  <c r="D142" i="5"/>
  <c r="C285" i="6"/>
  <c r="C470" i="6"/>
  <c r="AC596" i="9" a="1"/>
  <c r="AC596" i="9"/>
  <c r="AC600" i="9" a="1"/>
  <c r="AC600" i="9"/>
  <c r="AC559" i="9" a="1"/>
  <c r="AC559" i="9"/>
  <c r="C165" i="6"/>
  <c r="C460" i="6"/>
  <c r="C315" i="6"/>
  <c r="C395" i="6"/>
  <c r="D62" i="5"/>
  <c r="C445" i="6"/>
  <c r="C400" i="6"/>
  <c r="C220" i="6"/>
  <c r="C210" i="6"/>
  <c r="D187" i="5"/>
  <c r="C455" i="6"/>
  <c r="F484" i="9" a="1"/>
  <c r="F484" i="9"/>
  <c r="J386" i="9" a="1"/>
  <c r="J386" i="9"/>
  <c r="I592" i="9" a="1"/>
  <c r="I592" i="9"/>
  <c r="J489" i="9" a="1"/>
  <c r="J489" i="9"/>
  <c r="G420" i="9" a="1"/>
  <c r="G420" i="9"/>
  <c r="J527" i="9" a="1"/>
  <c r="J527" i="9"/>
  <c r="AC420" i="9" a="1"/>
  <c r="AC420" i="9"/>
  <c r="AC589" i="9" a="1"/>
  <c r="AC589" i="9"/>
  <c r="AC381" i="9" a="1"/>
  <c r="AC381" i="9"/>
  <c r="V596" i="9" a="1"/>
  <c r="V596" i="9"/>
  <c r="U596" i="9" a="1"/>
  <c r="U596" i="9"/>
  <c r="F596" i="9" a="1"/>
  <c r="F596" i="9"/>
  <c r="G596" i="9" a="1"/>
  <c r="G596" i="9"/>
  <c r="H596" i="9" a="1"/>
  <c r="H596" i="9"/>
  <c r="J596" i="9" a="1"/>
  <c r="J596" i="9"/>
  <c r="AC434" i="9" a="1"/>
  <c r="AC434" i="9"/>
  <c r="AC474" i="9" a="1"/>
  <c r="AC474" i="9"/>
  <c r="J592" i="9" a="1"/>
  <c r="J592" i="9"/>
  <c r="F489" i="9" a="1"/>
  <c r="F489" i="9"/>
  <c r="G489" i="9" a="1"/>
  <c r="G489" i="9"/>
  <c r="G519" i="9" a="1"/>
  <c r="G519" i="9"/>
  <c r="V527" i="9" a="1"/>
  <c r="V527" i="9"/>
  <c r="E527" i="9" a="1"/>
  <c r="E527" i="9"/>
  <c r="G527" i="9" a="1"/>
  <c r="G527" i="9"/>
  <c r="U589" i="9" a="1"/>
  <c r="U589" i="9"/>
  <c r="F589" i="9" a="1"/>
  <c r="F589" i="9"/>
  <c r="H589" i="9" a="1"/>
  <c r="H589" i="9"/>
  <c r="J589" i="9" a="1"/>
  <c r="J589" i="9"/>
  <c r="I589" i="9" a="1"/>
  <c r="I589" i="9"/>
  <c r="V589" i="9" a="1"/>
  <c r="V589" i="9"/>
  <c r="E589" i="9" a="1"/>
  <c r="E589" i="9"/>
  <c r="I381" i="9" a="1"/>
  <c r="I381" i="9"/>
  <c r="U381" i="9" a="1"/>
  <c r="U381" i="9"/>
  <c r="J381" i="9" a="1"/>
  <c r="J381" i="9"/>
  <c r="V381" i="9" a="1"/>
  <c r="V381" i="9"/>
  <c r="F381" i="9" a="1"/>
  <c r="F381" i="9"/>
  <c r="E381" i="9" a="1"/>
  <c r="E381" i="9"/>
  <c r="H381" i="9" a="1"/>
  <c r="H381" i="9"/>
  <c r="AC606" i="9" a="1"/>
  <c r="AC606" i="9"/>
  <c r="J553" i="9" a="1"/>
  <c r="J553" i="9"/>
  <c r="V553" i="9" a="1"/>
  <c r="V553" i="9"/>
  <c r="E553" i="9" a="1"/>
  <c r="E553" i="9"/>
  <c r="F553" i="9" a="1"/>
  <c r="F553" i="9"/>
  <c r="U553" i="9" a="1"/>
  <c r="U553" i="9"/>
  <c r="I553" i="9" a="1"/>
  <c r="I553" i="9"/>
  <c r="H553" i="9" a="1"/>
  <c r="H553" i="9"/>
  <c r="V474" i="9" a="1"/>
  <c r="V474" i="9"/>
  <c r="H474" i="9" a="1"/>
  <c r="H474" i="9"/>
  <c r="F474" i="9" a="1"/>
  <c r="F474" i="9"/>
  <c r="I474" i="9" a="1"/>
  <c r="I474" i="9"/>
  <c r="J474" i="9" a="1"/>
  <c r="J474" i="9"/>
  <c r="E474" i="9" a="1"/>
  <c r="E474" i="9"/>
  <c r="U474" i="9" a="1"/>
  <c r="U474" i="9"/>
  <c r="AC516" i="9" a="1"/>
  <c r="AC516" i="9"/>
  <c r="D52" i="5"/>
  <c r="C275" i="6"/>
  <c r="C345" i="6"/>
  <c r="C365" i="6"/>
  <c r="C150" i="6"/>
  <c r="D122" i="5"/>
  <c r="D177" i="5"/>
  <c r="C380" i="6"/>
  <c r="D152" i="5"/>
  <c r="D77" i="5"/>
  <c r="G369" i="9" a="1"/>
  <c r="G369" i="9"/>
  <c r="J484" i="9" a="1"/>
  <c r="J484" i="9"/>
  <c r="G609" i="9" a="1"/>
  <c r="G609" i="9"/>
  <c r="U489" i="9" a="1"/>
  <c r="U489" i="9"/>
  <c r="G418" i="9" a="1"/>
  <c r="G418" i="9"/>
  <c r="G581" i="9" a="1"/>
  <c r="G581" i="9"/>
  <c r="U527" i="9" a="1"/>
  <c r="U527" i="9"/>
  <c r="E461" i="9" a="1"/>
  <c r="E461" i="9"/>
  <c r="U461" i="9" a="1"/>
  <c r="U461" i="9"/>
  <c r="F461" i="9" a="1"/>
  <c r="F461" i="9"/>
  <c r="H559" i="9" a="1"/>
  <c r="H559" i="9"/>
  <c r="U559" i="9" a="1"/>
  <c r="U559" i="9"/>
  <c r="F559" i="9" a="1"/>
  <c r="F559" i="9"/>
  <c r="V559" i="9" a="1"/>
  <c r="V559" i="9"/>
  <c r="I559" i="9" a="1"/>
  <c r="I559" i="9"/>
  <c r="AC432" i="9" a="1"/>
  <c r="AC432" i="9"/>
  <c r="I600" i="9" a="1"/>
  <c r="I600" i="9"/>
  <c r="H600" i="9" a="1"/>
  <c r="H600" i="9"/>
  <c r="F600" i="9" a="1"/>
  <c r="F600" i="9"/>
  <c r="E600" i="9" a="1"/>
  <c r="E600" i="9"/>
  <c r="J600" i="9" a="1"/>
  <c r="J600" i="9"/>
  <c r="V600" i="9" a="1"/>
  <c r="V600" i="9"/>
  <c r="U600" i="9" a="1"/>
  <c r="U600" i="9"/>
  <c r="E479" i="9" a="1"/>
  <c r="E479" i="9"/>
  <c r="F479" i="9" a="1"/>
  <c r="F479" i="9"/>
  <c r="I479" i="9" a="1"/>
  <c r="I479" i="9"/>
  <c r="J479" i="9" a="1"/>
  <c r="J479" i="9"/>
  <c r="U479" i="9" a="1"/>
  <c r="U479" i="9"/>
  <c r="AC553" i="9" a="1"/>
  <c r="AC553" i="9"/>
  <c r="U514" i="9" a="1"/>
  <c r="U514" i="9"/>
  <c r="H514" i="9" a="1"/>
  <c r="H514" i="9"/>
  <c r="V514" i="9" a="1"/>
  <c r="V514" i="9"/>
  <c r="I514" i="9" a="1"/>
  <c r="I514" i="9"/>
  <c r="F514" i="9" a="1"/>
  <c r="F514" i="9"/>
  <c r="J514" i="9" a="1"/>
  <c r="J514" i="9"/>
  <c r="E514" i="9" a="1"/>
  <c r="E514" i="9"/>
  <c r="AC558" i="9" a="1"/>
  <c r="AC558" i="9"/>
  <c r="AC444" i="9" a="1"/>
  <c r="AC444" i="9"/>
  <c r="AC572" i="9" a="1"/>
  <c r="AC572" i="9"/>
  <c r="H588" i="9" a="1"/>
  <c r="H588" i="9"/>
  <c r="F588" i="9" a="1"/>
  <c r="F588" i="9"/>
  <c r="E588" i="9" a="1"/>
  <c r="E588" i="9"/>
  <c r="U588" i="9" a="1"/>
  <c r="U588" i="9"/>
  <c r="I588" i="9" a="1"/>
  <c r="I588" i="9"/>
  <c r="J588" i="9" a="1"/>
  <c r="J588" i="9"/>
  <c r="G508" i="9" a="1"/>
  <c r="G508" i="9"/>
  <c r="AC514" i="9" a="1"/>
  <c r="AC514" i="9"/>
  <c r="AC480" i="9" a="1"/>
  <c r="AC480" i="9"/>
  <c r="I457" i="9" a="1"/>
  <c r="I457" i="9"/>
  <c r="J457" i="9" a="1"/>
  <c r="J457" i="9"/>
  <c r="V457" i="9" a="1"/>
  <c r="V457" i="9"/>
  <c r="U457" i="9" a="1"/>
  <c r="U457" i="9"/>
  <c r="E457" i="9" a="1"/>
  <c r="E457" i="9"/>
  <c r="F457" i="9" a="1"/>
  <c r="F457" i="9"/>
  <c r="H457" i="9" a="1"/>
  <c r="H457" i="9"/>
  <c r="V491" i="9" a="1"/>
  <c r="V491" i="9"/>
  <c r="F491" i="9" a="1"/>
  <c r="F491" i="9"/>
  <c r="E491" i="9" a="1"/>
  <c r="E491" i="9"/>
  <c r="U491" i="9" a="1"/>
  <c r="U491" i="9"/>
  <c r="I491" i="9" a="1"/>
  <c r="I491" i="9"/>
  <c r="H491" i="9" a="1"/>
  <c r="H491" i="9"/>
  <c r="J491" i="9" a="1"/>
  <c r="J491" i="9"/>
  <c r="H611" i="9" a="1"/>
  <c r="H611" i="9"/>
  <c r="V611" i="9" a="1"/>
  <c r="V611" i="9"/>
  <c r="V481" i="9" a="1"/>
  <c r="V481" i="9"/>
  <c r="U481" i="9" a="1"/>
  <c r="U481" i="9"/>
  <c r="F481" i="9" a="1"/>
  <c r="F481" i="9"/>
  <c r="I481" i="9" a="1"/>
  <c r="I481" i="9"/>
  <c r="H481" i="9" a="1"/>
  <c r="H481" i="9"/>
  <c r="J481" i="9" a="1"/>
  <c r="J481" i="9"/>
  <c r="E481" i="9" a="1"/>
  <c r="E481" i="9"/>
  <c r="G481" i="9" a="1"/>
  <c r="G481" i="9"/>
  <c r="AC594" i="9" a="1"/>
  <c r="AC594" i="9"/>
  <c r="AC419" i="9" a="1"/>
  <c r="AC419" i="9"/>
  <c r="V382" i="9" a="1"/>
  <c r="V382" i="9"/>
  <c r="I382" i="9" a="1"/>
  <c r="I382" i="9"/>
  <c r="U382" i="9" a="1"/>
  <c r="U382" i="9"/>
  <c r="J382" i="9" a="1"/>
  <c r="J382" i="9"/>
  <c r="E382" i="9" a="1"/>
  <c r="E382" i="9"/>
  <c r="H382" i="9" a="1"/>
  <c r="H382" i="9"/>
  <c r="F382" i="9" a="1"/>
  <c r="F382" i="9"/>
  <c r="V570" i="9" a="1"/>
  <c r="V570" i="9"/>
  <c r="I570" i="9" a="1"/>
  <c r="I570" i="9"/>
  <c r="J570" i="9" a="1"/>
  <c r="J570" i="9"/>
  <c r="F570" i="9" a="1"/>
  <c r="F570" i="9"/>
  <c r="E570" i="9" a="1"/>
  <c r="E570" i="9"/>
  <c r="H570" i="9" a="1"/>
  <c r="H570" i="9"/>
  <c r="U570" i="9" a="1"/>
  <c r="U570" i="9"/>
  <c r="AC491" i="9" a="1"/>
  <c r="AC491" i="9"/>
  <c r="AC626" i="9" a="1"/>
  <c r="AC626" i="9"/>
  <c r="D92" i="5"/>
  <c r="C190" i="6"/>
  <c r="C155" i="6"/>
  <c r="C180" i="6"/>
  <c r="C205" i="6"/>
  <c r="C405" i="6"/>
  <c r="D82" i="5"/>
  <c r="C295" i="6"/>
  <c r="D127" i="5"/>
  <c r="C245" i="6"/>
  <c r="C410" i="6"/>
  <c r="D112" i="5"/>
  <c r="C390" i="6"/>
  <c r="D147" i="5"/>
  <c r="G538" i="9" a="1"/>
  <c r="G538" i="9"/>
  <c r="I484" i="9" a="1"/>
  <c r="I484" i="9"/>
  <c r="U617" i="9" a="1"/>
  <c r="U617" i="9"/>
  <c r="G432" i="9" a="1"/>
  <c r="G432" i="9"/>
  <c r="G452" i="9" a="1"/>
  <c r="G452" i="9"/>
  <c r="G576" i="9" a="1"/>
  <c r="G576" i="9"/>
  <c r="H488" i="9" a="1"/>
  <c r="H488" i="9"/>
  <c r="V488" i="9" a="1"/>
  <c r="V488" i="9"/>
  <c r="U488" i="9" a="1"/>
  <c r="U488" i="9"/>
  <c r="E488" i="9" a="1"/>
  <c r="E488" i="9"/>
  <c r="I488" i="9" a="1"/>
  <c r="I488" i="9"/>
  <c r="J488" i="9" a="1"/>
  <c r="J488" i="9"/>
  <c r="F488" i="9" a="1"/>
  <c r="F488" i="9"/>
  <c r="I480" i="9" a="1"/>
  <c r="I480" i="9"/>
  <c r="U480" i="9" a="1"/>
  <c r="U480" i="9"/>
  <c r="V480" i="9" a="1"/>
  <c r="V480" i="9"/>
  <c r="E480" i="9" a="1"/>
  <c r="E480" i="9"/>
  <c r="H480" i="9" a="1"/>
  <c r="H480" i="9"/>
  <c r="J480" i="9" a="1"/>
  <c r="J480" i="9"/>
  <c r="F480" i="9" a="1"/>
  <c r="F480" i="9"/>
  <c r="AC570" i="9" a="1"/>
  <c r="AC570" i="9"/>
  <c r="AC481" i="9" a="1"/>
  <c r="AC481" i="9"/>
  <c r="E594" i="9" a="1"/>
  <c r="E594" i="9"/>
  <c r="I594" i="9" a="1"/>
  <c r="I594" i="9"/>
  <c r="F594" i="9" a="1"/>
  <c r="F594" i="9"/>
  <c r="U594" i="9" a="1"/>
  <c r="U594" i="9"/>
  <c r="V594" i="9" a="1"/>
  <c r="V594" i="9"/>
  <c r="J594" i="9" a="1"/>
  <c r="J594" i="9"/>
  <c r="H594" i="9" a="1"/>
  <c r="H594" i="9"/>
  <c r="AC519" i="9" a="1"/>
  <c r="AC519" i="9"/>
  <c r="F626" i="9" a="1"/>
  <c r="F626" i="9"/>
  <c r="U626" i="9" a="1"/>
  <c r="U626" i="9"/>
  <c r="E626" i="9" a="1"/>
  <c r="E626" i="9"/>
  <c r="J626" i="9" a="1"/>
  <c r="J626" i="9"/>
  <c r="V626" i="9" a="1"/>
  <c r="V626" i="9"/>
  <c r="I626" i="9" a="1"/>
  <c r="I626" i="9"/>
  <c r="H626" i="9" a="1"/>
  <c r="H626" i="9"/>
  <c r="AC448" i="9" a="1"/>
  <c r="AC448" i="9"/>
  <c r="AC436" i="9" a="1"/>
  <c r="AC436" i="9"/>
  <c r="AC599" i="9" a="1"/>
  <c r="AC599" i="9"/>
  <c r="H493" i="9" a="1"/>
  <c r="H493" i="9"/>
  <c r="I493" i="9" a="1"/>
  <c r="I493" i="9"/>
  <c r="E493" i="9" a="1"/>
  <c r="E493" i="9"/>
  <c r="V493" i="9" a="1"/>
  <c r="V493" i="9"/>
  <c r="U493" i="9" a="1"/>
  <c r="U493" i="9"/>
  <c r="J493" i="9" a="1"/>
  <c r="J493" i="9"/>
  <c r="F493" i="9" a="1"/>
  <c r="F493" i="9"/>
  <c r="G493" i="9" a="1"/>
  <c r="G493" i="9"/>
  <c r="H427" i="9" a="1"/>
  <c r="H427" i="9"/>
  <c r="U427" i="9" a="1"/>
  <c r="U427" i="9"/>
  <c r="I427" i="9" a="1"/>
  <c r="I427" i="9"/>
  <c r="V427" i="9" a="1"/>
  <c r="V427" i="9"/>
  <c r="F427" i="9" a="1"/>
  <c r="F427" i="9"/>
  <c r="J427" i="9" a="1"/>
  <c r="J427" i="9"/>
  <c r="E427" i="9" a="1"/>
  <c r="E427" i="9"/>
  <c r="I563" i="9" a="1"/>
  <c r="I563" i="9"/>
  <c r="U563" i="9" a="1"/>
  <c r="U563" i="9"/>
  <c r="V563" i="9" a="1"/>
  <c r="V563" i="9"/>
  <c r="F563" i="9" a="1"/>
  <c r="F563" i="9"/>
  <c r="E563" i="9" a="1"/>
  <c r="E563" i="9"/>
  <c r="H563" i="9" a="1"/>
  <c r="H563" i="9"/>
  <c r="J563" i="9" a="1"/>
  <c r="J563" i="9"/>
  <c r="U467" i="9" a="1"/>
  <c r="U467" i="9"/>
  <c r="I467" i="9" a="1"/>
  <c r="I467" i="9"/>
  <c r="V467" i="9" a="1"/>
  <c r="V467" i="9"/>
  <c r="F467" i="9" a="1"/>
  <c r="F467" i="9"/>
  <c r="E467" i="9" a="1"/>
  <c r="E467" i="9"/>
  <c r="J467" i="9" a="1"/>
  <c r="J467" i="9"/>
  <c r="H467" i="9" a="1"/>
  <c r="H467" i="9"/>
  <c r="H608" i="9" a="1"/>
  <c r="H608" i="9"/>
  <c r="I608" i="9" a="1"/>
  <c r="I608" i="9"/>
  <c r="F608" i="9" a="1"/>
  <c r="F608" i="9"/>
  <c r="E608" i="9" a="1"/>
  <c r="E608" i="9"/>
  <c r="V608" i="9" a="1"/>
  <c r="V608" i="9"/>
  <c r="J608" i="9" a="1"/>
  <c r="J608" i="9"/>
  <c r="U608" i="9" a="1"/>
  <c r="U608" i="9"/>
  <c r="AC423" i="9" a="1"/>
  <c r="AC423" i="9"/>
  <c r="AC429" i="9" a="1"/>
  <c r="AC429" i="9"/>
  <c r="I550" i="9" a="1"/>
  <c r="I550" i="9"/>
  <c r="F550" i="9" a="1"/>
  <c r="F550" i="9"/>
  <c r="U550" i="9" a="1"/>
  <c r="U550" i="9"/>
  <c r="J550" i="9" a="1"/>
  <c r="J550" i="9"/>
  <c r="H550" i="9" a="1"/>
  <c r="H550" i="9"/>
  <c r="V550" i="9" a="1"/>
  <c r="V550" i="9"/>
  <c r="E550" i="9" a="1"/>
  <c r="E550" i="9"/>
  <c r="AC564" i="9" a="1"/>
  <c r="AC564" i="9"/>
  <c r="H521" i="9" a="1"/>
  <c r="H521" i="9"/>
  <c r="J521" i="9" a="1"/>
  <c r="J521" i="9"/>
  <c r="E521" i="9" a="1"/>
  <c r="E521" i="9"/>
  <c r="U521" i="9" a="1"/>
  <c r="U521" i="9"/>
  <c r="V521" i="9" a="1"/>
  <c r="V521" i="9"/>
  <c r="I521" i="9" a="1"/>
  <c r="I521" i="9"/>
  <c r="F521" i="9" a="1"/>
  <c r="F521" i="9"/>
  <c r="U518" i="9" a="1"/>
  <c r="U518" i="9"/>
  <c r="F518" i="9" a="1"/>
  <c r="F518" i="9"/>
  <c r="V518" i="9" a="1"/>
  <c r="V518" i="9"/>
  <c r="AC384" i="9" a="1"/>
  <c r="AC384" i="9"/>
  <c r="AC469" i="9" a="1"/>
  <c r="AC469" i="9"/>
  <c r="AC475" i="9" a="1"/>
  <c r="AC475" i="9"/>
  <c r="AC484" i="9" a="1"/>
  <c r="AC484" i="9"/>
  <c r="V486" i="9" a="1"/>
  <c r="V486" i="9"/>
  <c r="F486" i="9" a="1"/>
  <c r="F486" i="9"/>
  <c r="H486" i="9" a="1"/>
  <c r="H486" i="9"/>
  <c r="I486" i="9" a="1"/>
  <c r="I486" i="9"/>
  <c r="U486" i="9" a="1"/>
  <c r="U486" i="9"/>
  <c r="E486" i="9" a="1"/>
  <c r="E486" i="9"/>
  <c r="G486" i="9" a="1"/>
  <c r="G486" i="9"/>
  <c r="J486" i="9" a="1"/>
  <c r="J486" i="9"/>
  <c r="AC443" i="9" a="1"/>
  <c r="AC443" i="9"/>
  <c r="AC438" i="9" a="1"/>
  <c r="AC438" i="9"/>
  <c r="J518" i="9" a="1"/>
  <c r="J518" i="9"/>
  <c r="I487" i="9" a="1"/>
  <c r="I487" i="9"/>
  <c r="V487" i="9" a="1"/>
  <c r="V487" i="9"/>
  <c r="E487" i="9" a="1"/>
  <c r="E487" i="9"/>
  <c r="G487" i="9" a="1"/>
  <c r="G487" i="9"/>
  <c r="AC417" i="9" a="1"/>
  <c r="AC417" i="9"/>
  <c r="AC426" i="9" a="1"/>
  <c r="AC426" i="9"/>
  <c r="E383" i="9" a="1"/>
  <c r="E383" i="9"/>
  <c r="I383" i="9" a="1"/>
  <c r="I383" i="9"/>
  <c r="U383" i="9" a="1"/>
  <c r="U383" i="9"/>
  <c r="V383" i="9" a="1"/>
  <c r="V383" i="9"/>
  <c r="F383" i="9" a="1"/>
  <c r="F383" i="9"/>
  <c r="H383" i="9" a="1"/>
  <c r="H383" i="9"/>
  <c r="J383" i="9" a="1"/>
  <c r="J383" i="9"/>
  <c r="J446" i="9" a="1"/>
  <c r="J446" i="9"/>
  <c r="I446" i="9" a="1"/>
  <c r="I446" i="9"/>
  <c r="V446" i="9" a="1"/>
  <c r="V446" i="9"/>
  <c r="F446" i="9" a="1"/>
  <c r="F446" i="9"/>
  <c r="E446" i="9" a="1"/>
  <c r="E446" i="9"/>
  <c r="U446" i="9" a="1"/>
  <c r="U446" i="9"/>
  <c r="H446" i="9" a="1"/>
  <c r="H446" i="9"/>
  <c r="AC608" i="9" a="1"/>
  <c r="AC608" i="9"/>
  <c r="G580" i="9" a="1"/>
  <c r="G580" i="9"/>
  <c r="AC543" i="9" a="1"/>
  <c r="AC543" i="9"/>
  <c r="AC609" i="9" a="1"/>
  <c r="AC609" i="9"/>
  <c r="AC464" i="9" a="1"/>
  <c r="AC464" i="9"/>
  <c r="E386" i="9" a="1"/>
  <c r="E386" i="9"/>
  <c r="U386" i="9" a="1"/>
  <c r="U386" i="9"/>
  <c r="F386" i="9" a="1"/>
  <c r="F386" i="9"/>
  <c r="H386" i="9" a="1"/>
  <c r="H386" i="9"/>
  <c r="V423" i="9" a="1"/>
  <c r="V423" i="9"/>
  <c r="I423" i="9" a="1"/>
  <c r="I423" i="9"/>
  <c r="H423" i="9" a="1"/>
  <c r="H423" i="9"/>
  <c r="J423" i="9" a="1"/>
  <c r="J423" i="9"/>
  <c r="F423" i="9" a="1"/>
  <c r="F423" i="9"/>
  <c r="E423" i="9" a="1"/>
  <c r="E423" i="9"/>
  <c r="U423" i="9" a="1"/>
  <c r="U423" i="9"/>
  <c r="H592" i="9" a="1"/>
  <c r="H592" i="9"/>
  <c r="F592" i="9" a="1"/>
  <c r="F592" i="9"/>
  <c r="V592" i="9" a="1"/>
  <c r="V592" i="9"/>
  <c r="AC587" i="9" a="1"/>
  <c r="AC587" i="9"/>
  <c r="F435" i="9" a="1"/>
  <c r="F435" i="9"/>
  <c r="U435" i="9" a="1"/>
  <c r="U435" i="9"/>
  <c r="J435" i="9" a="1"/>
  <c r="J435" i="9"/>
  <c r="I435" i="9" a="1"/>
  <c r="I435" i="9"/>
  <c r="V435" i="9" a="1"/>
  <c r="V435" i="9"/>
  <c r="H435" i="9" a="1"/>
  <c r="H435" i="9"/>
  <c r="E435" i="9" a="1"/>
  <c r="E435" i="9"/>
  <c r="J430" i="9" a="1"/>
  <c r="J430" i="9"/>
  <c r="E430" i="9" a="1"/>
  <c r="E430" i="9"/>
  <c r="F430" i="9" a="1"/>
  <c r="F430" i="9"/>
  <c r="H430" i="9" a="1"/>
  <c r="H430" i="9"/>
  <c r="I430" i="9" a="1"/>
  <c r="I430" i="9"/>
  <c r="V430" i="9" a="1"/>
  <c r="V430" i="9"/>
  <c r="U430" i="9" a="1"/>
  <c r="U430" i="9"/>
  <c r="AC555" i="9" a="1"/>
  <c r="AC555" i="9"/>
  <c r="U603" i="9" a="1"/>
  <c r="U603" i="9"/>
  <c r="E603" i="9" a="1"/>
  <c r="E603" i="9"/>
  <c r="H603" i="9" a="1"/>
  <c r="H603" i="9"/>
  <c r="I603" i="9" a="1"/>
  <c r="I603" i="9"/>
  <c r="F603" i="9" a="1"/>
  <c r="F603" i="9"/>
  <c r="V603" i="9" a="1"/>
  <c r="V603" i="9"/>
  <c r="J603" i="9" a="1"/>
  <c r="J603" i="9"/>
  <c r="AC598" i="9" a="1"/>
  <c r="AC598" i="9"/>
  <c r="I507" i="9" a="1"/>
  <c r="I507" i="9"/>
  <c r="V507" i="9" a="1"/>
  <c r="V507" i="9"/>
  <c r="J507" i="9" a="1"/>
  <c r="J507" i="9"/>
  <c r="H507" i="9" a="1"/>
  <c r="H507" i="9"/>
  <c r="F507" i="9" a="1"/>
  <c r="F507" i="9"/>
  <c r="E507" i="9" a="1"/>
  <c r="E507" i="9"/>
  <c r="U507" i="9" a="1"/>
  <c r="U507" i="9"/>
  <c r="E564" i="9" a="1"/>
  <c r="E564" i="9"/>
  <c r="H564" i="9" a="1"/>
  <c r="H564" i="9"/>
  <c r="I564" i="9" a="1"/>
  <c r="I564" i="9"/>
  <c r="F564" i="9" a="1"/>
  <c r="F564" i="9"/>
  <c r="U564" i="9" a="1"/>
  <c r="U564" i="9"/>
  <c r="V564" i="9" a="1"/>
  <c r="V564" i="9"/>
  <c r="J564" i="9" a="1"/>
  <c r="J564" i="9"/>
  <c r="AC566" i="9" a="1"/>
  <c r="AC566" i="9"/>
  <c r="AC386" i="9" a="1"/>
  <c r="AC386" i="9"/>
  <c r="H469" i="9" a="1"/>
  <c r="H469" i="9"/>
  <c r="V469" i="9" a="1"/>
  <c r="V469" i="9"/>
  <c r="F469" i="9" a="1"/>
  <c r="F469" i="9"/>
  <c r="E469" i="9" a="1"/>
  <c r="E469" i="9"/>
  <c r="U469" i="9" a="1"/>
  <c r="U469" i="9"/>
  <c r="J469" i="9" a="1"/>
  <c r="J469" i="9"/>
  <c r="I469" i="9" a="1"/>
  <c r="I469" i="9"/>
  <c r="H470" i="9" a="1"/>
  <c r="H470" i="9"/>
  <c r="V470" i="9" a="1"/>
  <c r="V470" i="9"/>
  <c r="I470" i="9" a="1"/>
  <c r="I470" i="9"/>
  <c r="F470" i="9" a="1"/>
  <c r="F470" i="9"/>
  <c r="J470" i="9" a="1"/>
  <c r="J470" i="9"/>
  <c r="U470" i="9" a="1"/>
  <c r="U470" i="9"/>
  <c r="E470" i="9" a="1"/>
  <c r="E470" i="9"/>
  <c r="U484" i="9" a="1"/>
  <c r="U484" i="9"/>
  <c r="H484" i="9" a="1"/>
  <c r="H484" i="9"/>
  <c r="F443" i="9" a="1"/>
  <c r="F443" i="9"/>
  <c r="J443" i="9" a="1"/>
  <c r="J443" i="9"/>
  <c r="H443" i="9" a="1"/>
  <c r="H443" i="9"/>
  <c r="I443" i="9" a="1"/>
  <c r="I443" i="9"/>
  <c r="U443" i="9" a="1"/>
  <c r="U443" i="9"/>
  <c r="E443" i="9" a="1"/>
  <c r="E443" i="9"/>
  <c r="V443" i="9" a="1"/>
  <c r="V443" i="9"/>
  <c r="G438" i="9" a="1"/>
  <c r="G438" i="9"/>
  <c r="AC624" i="9" a="1"/>
  <c r="AC624" i="9"/>
  <c r="AC504" i="9" a="1"/>
  <c r="AC504" i="9"/>
  <c r="AC421" i="9" a="1"/>
  <c r="AC421" i="9"/>
  <c r="U587" i="9" a="1"/>
  <c r="U587" i="9"/>
  <c r="E587" i="9" a="1"/>
  <c r="E587" i="9"/>
  <c r="F587" i="9" a="1"/>
  <c r="F587" i="9"/>
  <c r="V587" i="9" a="1"/>
  <c r="V587" i="9"/>
  <c r="J587" i="9" a="1"/>
  <c r="J587" i="9"/>
  <c r="H587" i="9" a="1"/>
  <c r="H587" i="9"/>
  <c r="I587" i="9" a="1"/>
  <c r="I587" i="9"/>
  <c r="AC601" i="9" a="1"/>
  <c r="AC601" i="9"/>
  <c r="AC512" i="9" a="1"/>
  <c r="AC512" i="9"/>
  <c r="G617" i="9" a="1"/>
  <c r="G617" i="9"/>
  <c r="C110" i="6"/>
  <c r="D182" i="5"/>
  <c r="C350" i="6"/>
  <c r="C480" i="6"/>
  <c r="C335" i="6"/>
  <c r="C240" i="6"/>
  <c r="C330" i="6"/>
  <c r="D87" i="5"/>
  <c r="D72" i="5"/>
  <c r="C175" i="6"/>
  <c r="C320" i="6"/>
  <c r="C290" i="6"/>
  <c r="C385" i="6"/>
  <c r="C360" i="6"/>
  <c r="C195" i="6"/>
  <c r="C95" i="6"/>
  <c r="C230" i="6"/>
  <c r="C415" i="6"/>
  <c r="C430" i="6"/>
  <c r="H518" i="9" a="1"/>
  <c r="H518" i="9"/>
  <c r="AC487" i="9" a="1"/>
  <c r="AC487" i="9"/>
  <c r="AC367" i="9" a="1"/>
  <c r="AC367" i="9"/>
  <c r="AC556" i="9" a="1"/>
  <c r="AC556" i="9"/>
  <c r="AC513" i="9" a="1"/>
  <c r="AC513" i="9"/>
  <c r="H426" i="9" a="1"/>
  <c r="H426" i="9"/>
  <c r="J426" i="9" a="1"/>
  <c r="J426" i="9"/>
  <c r="E426" i="9" a="1"/>
  <c r="E426" i="9"/>
  <c r="F426" i="9" a="1"/>
  <c r="F426" i="9"/>
  <c r="I426" i="9" a="1"/>
  <c r="I426" i="9"/>
  <c r="V426" i="9" a="1"/>
  <c r="V426" i="9"/>
  <c r="U426" i="9" a="1"/>
  <c r="U426" i="9"/>
  <c r="E552" i="9" a="1"/>
  <c r="E552" i="9"/>
  <c r="I552" i="9" a="1"/>
  <c r="I552" i="9"/>
  <c r="U552" i="9" a="1"/>
  <c r="U552" i="9"/>
  <c r="J552" i="9" a="1"/>
  <c r="J552" i="9"/>
  <c r="V552" i="9" a="1"/>
  <c r="V552" i="9"/>
  <c r="H552" i="9" a="1"/>
  <c r="H552" i="9"/>
  <c r="F552" i="9" a="1"/>
  <c r="F552" i="9"/>
  <c r="H510" i="9" a="1"/>
  <c r="H510" i="9"/>
  <c r="F510" i="9" a="1"/>
  <c r="F510" i="9"/>
  <c r="V510" i="9" a="1"/>
  <c r="V510" i="9"/>
  <c r="U510" i="9" a="1"/>
  <c r="U510" i="9"/>
  <c r="I510" i="9" a="1"/>
  <c r="I510" i="9"/>
  <c r="J510" i="9" a="1"/>
  <c r="J510" i="9"/>
  <c r="E510" i="9" a="1"/>
  <c r="E510" i="9"/>
  <c r="AC383" i="9" a="1"/>
  <c r="AC383" i="9"/>
  <c r="AC446" i="9" a="1"/>
  <c r="AC446" i="9"/>
  <c r="H584" i="9" a="1"/>
  <c r="H584" i="9"/>
  <c r="U584" i="9" a="1"/>
  <c r="U584" i="9"/>
  <c r="F584" i="9" a="1"/>
  <c r="F584" i="9"/>
  <c r="V584" i="9" a="1"/>
  <c r="V584" i="9"/>
  <c r="E584" i="9" a="1"/>
  <c r="E584" i="9"/>
  <c r="I584" i="9" a="1"/>
  <c r="I584" i="9"/>
  <c r="J584" i="9" a="1"/>
  <c r="J584" i="9"/>
  <c r="V543" i="9" a="1"/>
  <c r="V543" i="9"/>
  <c r="E543" i="9" a="1"/>
  <c r="E543" i="9"/>
  <c r="F543" i="9" a="1"/>
  <c r="F543" i="9"/>
  <c r="U543" i="9" a="1"/>
  <c r="U543" i="9"/>
  <c r="J543" i="9" a="1"/>
  <c r="J543" i="9"/>
  <c r="I543" i="9" a="1"/>
  <c r="I543" i="9"/>
  <c r="H543" i="9" a="1"/>
  <c r="H543" i="9"/>
  <c r="AC603" i="9" a="1"/>
  <c r="AC603" i="9"/>
  <c r="U421" i="9" a="1"/>
  <c r="U421" i="9"/>
  <c r="F421" i="9" a="1"/>
  <c r="F421" i="9"/>
  <c r="J421" i="9" a="1"/>
  <c r="J421" i="9"/>
  <c r="H421" i="9" a="1"/>
  <c r="H421" i="9"/>
  <c r="I421" i="9" a="1"/>
  <c r="I421" i="9"/>
  <c r="E421" i="9" a="1"/>
  <c r="E421" i="9"/>
  <c r="G421" i="9" a="1"/>
  <c r="G421" i="9"/>
  <c r="V421" i="9" a="1"/>
  <c r="V421" i="9"/>
  <c r="AC592" i="9" a="1"/>
  <c r="AC592" i="9"/>
  <c r="AC435" i="9" a="1"/>
  <c r="AC435" i="9"/>
  <c r="AC549" i="9" a="1"/>
  <c r="AC549" i="9"/>
  <c r="H601" i="9" a="1"/>
  <c r="H601" i="9"/>
  <c r="U601" i="9" a="1"/>
  <c r="U601" i="9"/>
  <c r="I601" i="9" a="1"/>
  <c r="I601" i="9"/>
  <c r="F601" i="9" a="1"/>
  <c r="F601" i="9"/>
  <c r="V601" i="9" a="1"/>
  <c r="V601" i="9"/>
  <c r="J601" i="9" a="1"/>
  <c r="J601" i="9"/>
  <c r="E601" i="9" a="1"/>
  <c r="E601" i="9"/>
  <c r="U512" i="9" a="1"/>
  <c r="U512" i="9"/>
  <c r="J512" i="9" a="1"/>
  <c r="J512" i="9"/>
  <c r="H512" i="9" a="1"/>
  <c r="H512" i="9"/>
  <c r="I512" i="9" a="1"/>
  <c r="I512" i="9"/>
  <c r="V512" i="9" a="1"/>
  <c r="V512" i="9"/>
  <c r="F512" i="9" a="1"/>
  <c r="F512" i="9"/>
  <c r="E512" i="9" a="1"/>
  <c r="E512" i="9"/>
  <c r="AC507" i="9" a="1"/>
  <c r="AC507" i="9"/>
  <c r="V523" i="9" a="1"/>
  <c r="V523" i="9"/>
  <c r="U523" i="9" a="1"/>
  <c r="U523" i="9"/>
  <c r="E523" i="9" a="1"/>
  <c r="E523" i="9"/>
  <c r="J523" i="9" a="1"/>
  <c r="J523" i="9"/>
  <c r="F523" i="9" a="1"/>
  <c r="F523" i="9"/>
  <c r="H523" i="9" a="1"/>
  <c r="H523" i="9"/>
  <c r="I523" i="9" a="1"/>
  <c r="I523" i="9"/>
  <c r="J475" i="9" a="1"/>
  <c r="J475" i="9"/>
  <c r="E475" i="9" a="1"/>
  <c r="E475" i="9"/>
  <c r="G475" i="9" a="1"/>
  <c r="G475" i="9"/>
  <c r="V475" i="9" a="1"/>
  <c r="V475" i="9"/>
  <c r="H475" i="9" a="1"/>
  <c r="H475" i="9"/>
  <c r="AC486" i="9" a="1"/>
  <c r="AC486" i="9"/>
  <c r="AC441" i="9" a="1"/>
  <c r="AC441" i="9"/>
  <c r="U542" i="9" a="1"/>
  <c r="U542" i="9"/>
  <c r="H542" i="9" a="1"/>
  <c r="H542" i="9"/>
  <c r="I542" i="9" a="1"/>
  <c r="I542" i="9"/>
  <c r="E542" i="9" a="1"/>
  <c r="E542" i="9"/>
  <c r="F542" i="9" a="1"/>
  <c r="F542" i="9"/>
  <c r="J542" i="9" a="1"/>
  <c r="J542" i="9"/>
  <c r="V542" i="9" a="1"/>
  <c r="V542" i="9"/>
  <c r="AC617" i="9" a="1"/>
  <c r="AC617" i="9"/>
  <c r="E518" i="9" a="1"/>
  <c r="E518" i="9"/>
  <c r="G592" i="9" a="1"/>
  <c r="G592" i="9"/>
  <c r="F624" i="9" a="1"/>
  <c r="F624" i="9"/>
  <c r="H624" i="9" a="1"/>
  <c r="H624" i="9"/>
  <c r="I624" i="9" a="1"/>
  <c r="I624" i="9"/>
  <c r="E624" i="9" a="1"/>
  <c r="E624" i="9"/>
  <c r="V624" i="9" a="1"/>
  <c r="V624" i="9"/>
  <c r="U624" i="9" a="1"/>
  <c r="U624" i="9"/>
  <c r="J624" i="9" a="1"/>
  <c r="J624" i="9"/>
  <c r="H436" i="9" a="1"/>
  <c r="H436" i="9"/>
  <c r="I436" i="9" a="1"/>
  <c r="I436" i="9"/>
  <c r="J436" i="9" a="1"/>
  <c r="J436" i="9"/>
  <c r="E436" i="9" a="1"/>
  <c r="E436" i="9"/>
  <c r="V436" i="9" a="1"/>
  <c r="V436" i="9"/>
  <c r="F436" i="9" a="1"/>
  <c r="F436" i="9"/>
  <c r="U436" i="9" a="1"/>
  <c r="U436" i="9"/>
  <c r="U599" i="9" a="1"/>
  <c r="U599" i="9"/>
  <c r="H599" i="9" a="1"/>
  <c r="H599" i="9"/>
  <c r="I599" i="9" a="1"/>
  <c r="I599" i="9"/>
  <c r="E599" i="9" a="1"/>
  <c r="E599" i="9"/>
  <c r="J599" i="9" a="1"/>
  <c r="J599" i="9"/>
  <c r="V599" i="9" a="1"/>
  <c r="V599" i="9"/>
  <c r="F599" i="9" a="1"/>
  <c r="F599" i="9"/>
  <c r="AC427" i="9" a="1"/>
  <c r="AC427" i="9"/>
  <c r="AC604" i="9" a="1"/>
  <c r="AC604" i="9"/>
  <c r="AC563" i="9" a="1"/>
  <c r="AC563" i="9"/>
  <c r="AC467" i="9" a="1"/>
  <c r="AC467" i="9"/>
  <c r="AC574" i="9" a="1"/>
  <c r="AC574" i="9"/>
  <c r="AC584" i="9" a="1"/>
  <c r="AC584" i="9"/>
  <c r="H504" i="9" a="1"/>
  <c r="H504" i="9"/>
  <c r="J504" i="9" a="1"/>
  <c r="J504" i="9"/>
  <c r="E504" i="9" a="1"/>
  <c r="E504" i="9"/>
  <c r="G504" i="9" a="1"/>
  <c r="G504" i="9"/>
  <c r="U504" i="9" a="1"/>
  <c r="U504" i="9"/>
  <c r="AC418" i="9" a="1"/>
  <c r="AC418" i="9"/>
  <c r="J429" i="9" a="1"/>
  <c r="J429" i="9"/>
  <c r="I429" i="9" a="1"/>
  <c r="I429" i="9"/>
  <c r="E429" i="9" a="1"/>
  <c r="E429" i="9"/>
  <c r="V429" i="9" a="1"/>
  <c r="V429" i="9"/>
  <c r="F429" i="9" a="1"/>
  <c r="F429" i="9"/>
  <c r="H429" i="9" a="1"/>
  <c r="H429" i="9"/>
  <c r="U429" i="9" a="1"/>
  <c r="U429" i="9"/>
  <c r="AC430" i="9" a="1"/>
  <c r="AC430" i="9"/>
  <c r="J549" i="9" a="1"/>
  <c r="J549" i="9"/>
  <c r="I549" i="9" a="1"/>
  <c r="I549" i="9"/>
  <c r="F549" i="9" a="1"/>
  <c r="F549" i="9"/>
  <c r="U549" i="9" a="1"/>
  <c r="U549" i="9"/>
  <c r="V549" i="9" a="1"/>
  <c r="V549" i="9"/>
  <c r="E549" i="9" a="1"/>
  <c r="E549" i="9"/>
  <c r="H549" i="9" a="1"/>
  <c r="H549" i="9"/>
  <c r="AC550" i="9" a="1"/>
  <c r="AC550" i="9"/>
  <c r="I598" i="9" a="1"/>
  <c r="I598" i="9"/>
  <c r="V598" i="9" a="1"/>
  <c r="V598" i="9"/>
  <c r="E598" i="9" a="1"/>
  <c r="E598" i="9"/>
  <c r="U598" i="9" a="1"/>
  <c r="U598" i="9"/>
  <c r="J598" i="9" a="1"/>
  <c r="J598" i="9"/>
  <c r="H598" i="9" a="1"/>
  <c r="H598" i="9"/>
  <c r="F598" i="9" a="1"/>
  <c r="F598" i="9"/>
  <c r="V566" i="9" a="1"/>
  <c r="V566" i="9"/>
  <c r="I566" i="9" a="1"/>
  <c r="I566" i="9"/>
  <c r="J566" i="9" a="1"/>
  <c r="J566" i="9"/>
  <c r="U566" i="9" a="1"/>
  <c r="U566" i="9"/>
  <c r="E566" i="9" a="1"/>
  <c r="E566" i="9"/>
  <c r="H566" i="9" a="1"/>
  <c r="H566" i="9"/>
  <c r="F566" i="9" a="1"/>
  <c r="F566" i="9"/>
  <c r="AC521" i="9" a="1"/>
  <c r="AC521" i="9"/>
  <c r="AC518" i="9" a="1"/>
  <c r="AC518" i="9"/>
  <c r="U384" i="9" a="1"/>
  <c r="U384" i="9"/>
  <c r="F384" i="9" a="1"/>
  <c r="F384" i="9"/>
  <c r="E384" i="9" a="1"/>
  <c r="E384" i="9"/>
  <c r="V384" i="9" a="1"/>
  <c r="V384" i="9"/>
  <c r="AC470" i="9" a="1"/>
  <c r="AC470" i="9"/>
  <c r="H441" i="9" a="1"/>
  <c r="H441" i="9"/>
  <c r="I441" i="9" a="1"/>
  <c r="I441" i="9"/>
  <c r="V441" i="9" a="1"/>
  <c r="V441" i="9"/>
  <c r="J441" i="9" a="1"/>
  <c r="J441" i="9"/>
  <c r="E441" i="9" a="1"/>
  <c r="E441" i="9"/>
  <c r="U441" i="9" a="1"/>
  <c r="U441" i="9"/>
  <c r="F441" i="9" a="1"/>
  <c r="F441" i="9"/>
  <c r="G611" i="9" a="1"/>
  <c r="G611" i="9"/>
  <c r="AC542" i="9" a="1"/>
  <c r="AC542" i="9"/>
  <c r="U371" i="9" a="1"/>
  <c r="U371" i="9"/>
  <c r="H371" i="9" a="1"/>
  <c r="H371" i="9"/>
  <c r="V371" i="9" a="1"/>
  <c r="V371" i="9"/>
  <c r="I371" i="9" a="1"/>
  <c r="I371" i="9"/>
  <c r="F371" i="9" a="1"/>
  <c r="F371" i="9"/>
  <c r="J371" i="9" a="1"/>
  <c r="J371" i="9"/>
  <c r="E371" i="9" a="1"/>
  <c r="E371" i="9"/>
  <c r="AC357" i="9" a="1"/>
  <c r="AC357" i="9"/>
  <c r="X407" i="9"/>
  <c r="I448" i="9" a="1"/>
  <c r="I448" i="9"/>
  <c r="H448" i="9" a="1"/>
  <c r="H448" i="9"/>
  <c r="U448" i="9" a="1"/>
  <c r="U448" i="9"/>
  <c r="E448" i="9" a="1"/>
  <c r="E448" i="9"/>
  <c r="F448" i="9" a="1"/>
  <c r="F448" i="9"/>
  <c r="J448" i="9" a="1"/>
  <c r="J448" i="9"/>
  <c r="V448" i="9" a="1"/>
  <c r="V448" i="9"/>
  <c r="F497" i="9" a="1"/>
  <c r="F497" i="9"/>
  <c r="I497" i="9" a="1"/>
  <c r="I497" i="9"/>
  <c r="H497" i="9" a="1"/>
  <c r="H497" i="9"/>
  <c r="J497" i="9" a="1"/>
  <c r="J497" i="9"/>
  <c r="E497" i="9" a="1"/>
  <c r="E497" i="9"/>
  <c r="G497" i="9" a="1"/>
  <c r="G497" i="9"/>
  <c r="U497" i="9" a="1"/>
  <c r="U497" i="9"/>
  <c r="V497" i="9" a="1"/>
  <c r="V497" i="9"/>
  <c r="AC500" i="9" a="1"/>
  <c r="AC500" i="9"/>
  <c r="AC532" i="9" a="1"/>
  <c r="AC532" i="9"/>
  <c r="AC597" i="9" a="1"/>
  <c r="AC597" i="9"/>
  <c r="AC565" i="9" a="1"/>
  <c r="AC565" i="9"/>
  <c r="AC562" i="9" a="1"/>
  <c r="AC562" i="9"/>
  <c r="U385" i="9" a="1"/>
  <c r="U385" i="9"/>
  <c r="H385" i="9" a="1"/>
  <c r="H385" i="9"/>
  <c r="F385" i="9" a="1"/>
  <c r="F385" i="9"/>
  <c r="I385" i="9" a="1"/>
  <c r="I385" i="9"/>
  <c r="V385" i="9" a="1"/>
  <c r="V385" i="9"/>
  <c r="E385" i="9" a="1"/>
  <c r="E385" i="9"/>
  <c r="J385" i="9" a="1"/>
  <c r="J385" i="9"/>
  <c r="E437" i="9" a="1"/>
  <c r="E437" i="9"/>
  <c r="V437" i="9" a="1"/>
  <c r="V437" i="9"/>
  <c r="H437" i="9" a="1"/>
  <c r="H437" i="9"/>
  <c r="J437" i="9" a="1"/>
  <c r="J437" i="9"/>
  <c r="U437" i="9" a="1"/>
  <c r="U437" i="9"/>
  <c r="F437" i="9" a="1"/>
  <c r="F437" i="9"/>
  <c r="I437" i="9" a="1"/>
  <c r="I437" i="9"/>
  <c r="H545" i="9" a="1"/>
  <c r="H545" i="9"/>
  <c r="U545" i="9" a="1"/>
  <c r="U545" i="9"/>
  <c r="J545" i="9" a="1"/>
  <c r="J545" i="9"/>
  <c r="I545" i="9" a="1"/>
  <c r="I545" i="9"/>
  <c r="F545" i="9" a="1"/>
  <c r="F545" i="9"/>
  <c r="V545" i="9" a="1"/>
  <c r="V545" i="9"/>
  <c r="E545" i="9" a="1"/>
  <c r="E545" i="9"/>
  <c r="AC575" i="9" a="1"/>
  <c r="AC575" i="9"/>
  <c r="AC595" i="9" a="1"/>
  <c r="AC595" i="9"/>
  <c r="AC515" i="9" a="1"/>
  <c r="AC515" i="9"/>
  <c r="J524" i="9" a="1"/>
  <c r="J524" i="9"/>
  <c r="U524" i="9" a="1"/>
  <c r="U524" i="9"/>
  <c r="V524" i="9" a="1"/>
  <c r="V524" i="9"/>
  <c r="F524" i="9" a="1"/>
  <c r="F524" i="9"/>
  <c r="H524" i="9" a="1"/>
  <c r="H524" i="9"/>
  <c r="E524" i="9" a="1"/>
  <c r="E524" i="9"/>
  <c r="I524" i="9" a="1"/>
  <c r="I524" i="9"/>
  <c r="F540" i="9" a="1"/>
  <c r="F540" i="9"/>
  <c r="J540" i="9" a="1"/>
  <c r="J540" i="9"/>
  <c r="U540" i="9" a="1"/>
  <c r="U540" i="9"/>
  <c r="I540" i="9" a="1"/>
  <c r="I540" i="9"/>
  <c r="E540" i="9" a="1"/>
  <c r="E540" i="9"/>
  <c r="G540" i="9" a="1"/>
  <c r="G540" i="9"/>
  <c r="V540" i="9" a="1"/>
  <c r="V540" i="9"/>
  <c r="H540" i="9" a="1"/>
  <c r="H540" i="9"/>
  <c r="J535" i="9" a="1"/>
  <c r="J535" i="9"/>
  <c r="H535" i="9" a="1"/>
  <c r="H535" i="9"/>
  <c r="U535" i="9" a="1"/>
  <c r="U535" i="9"/>
  <c r="E535" i="9" a="1"/>
  <c r="E535" i="9"/>
  <c r="I535" i="9" a="1"/>
  <c r="I535" i="9"/>
  <c r="F535" i="9" a="1"/>
  <c r="F535" i="9"/>
  <c r="V535" i="9" a="1"/>
  <c r="V535" i="9"/>
  <c r="V494" i="9" a="1"/>
  <c r="V494" i="9"/>
  <c r="E494" i="9" a="1"/>
  <c r="E494" i="9"/>
  <c r="I494" i="9" a="1"/>
  <c r="I494" i="9"/>
  <c r="H494" i="9" a="1"/>
  <c r="H494" i="9"/>
  <c r="J494" i="9" a="1"/>
  <c r="J494" i="9"/>
  <c r="U494" i="9" a="1"/>
  <c r="U494" i="9"/>
  <c r="F494" i="9" a="1"/>
  <c r="F494" i="9"/>
  <c r="I455" i="9" a="1"/>
  <c r="I455" i="9"/>
  <c r="H455" i="9" a="1"/>
  <c r="H455" i="9"/>
  <c r="J455" i="9" a="1"/>
  <c r="J455" i="9"/>
  <c r="V455" i="9" a="1"/>
  <c r="V455" i="9"/>
  <c r="U455" i="9" a="1"/>
  <c r="U455" i="9"/>
  <c r="F455" i="9" a="1"/>
  <c r="F455" i="9"/>
  <c r="E455" i="9" a="1"/>
  <c r="E455" i="9"/>
  <c r="F453" i="9" a="1"/>
  <c r="F453" i="9"/>
  <c r="U453" i="9" a="1"/>
  <c r="U453" i="9"/>
  <c r="H453" i="9" a="1"/>
  <c r="H453" i="9"/>
  <c r="J453" i="9" a="1"/>
  <c r="J453" i="9"/>
  <c r="I453" i="9" a="1"/>
  <c r="I453" i="9"/>
  <c r="E453" i="9" a="1"/>
  <c r="E453" i="9"/>
  <c r="V453" i="9" a="1"/>
  <c r="V453" i="9"/>
  <c r="V528" i="9" a="1"/>
  <c r="V528" i="9"/>
  <c r="E528" i="9" a="1"/>
  <c r="E528" i="9"/>
  <c r="U528" i="9" a="1"/>
  <c r="U528" i="9"/>
  <c r="F528" i="9" a="1"/>
  <c r="F528" i="9"/>
  <c r="H528" i="9" a="1"/>
  <c r="H528" i="9"/>
  <c r="J528" i="9" a="1"/>
  <c r="J528" i="9"/>
  <c r="I528" i="9" a="1"/>
  <c r="I528" i="9"/>
  <c r="F498" i="9" a="1"/>
  <c r="F498" i="9"/>
  <c r="U498" i="9" a="1"/>
  <c r="U498" i="9"/>
  <c r="I498" i="9" a="1"/>
  <c r="I498" i="9"/>
  <c r="V498" i="9" a="1"/>
  <c r="V498" i="9"/>
  <c r="E498" i="9" a="1"/>
  <c r="E498" i="9"/>
  <c r="G498" i="9" a="1"/>
  <c r="G498" i="9"/>
  <c r="J498" i="9" a="1"/>
  <c r="J498" i="9"/>
  <c r="H498" i="9" a="1"/>
  <c r="H498" i="9"/>
  <c r="U619" i="9" a="1"/>
  <c r="U619" i="9"/>
  <c r="J619" i="9" a="1"/>
  <c r="J619" i="9"/>
  <c r="E619" i="9" a="1"/>
  <c r="E619" i="9"/>
  <c r="V619" i="9" a="1"/>
  <c r="V619" i="9"/>
  <c r="F619" i="9" a="1"/>
  <c r="F619" i="9"/>
  <c r="H619" i="9" a="1"/>
  <c r="H619" i="9"/>
  <c r="I619" i="9" a="1"/>
  <c r="I619" i="9"/>
  <c r="H367" i="9" a="1"/>
  <c r="H367" i="9"/>
  <c r="V367" i="9" a="1"/>
  <c r="V367" i="9"/>
  <c r="E367" i="9" a="1"/>
  <c r="E367" i="9"/>
  <c r="U367" i="9" a="1"/>
  <c r="U367" i="9"/>
  <c r="I367" i="9" a="1"/>
  <c r="I367" i="9"/>
  <c r="J367" i="9" a="1"/>
  <c r="J367" i="9"/>
  <c r="F367" i="9" a="1"/>
  <c r="F367" i="9"/>
  <c r="V500" i="9" a="1"/>
  <c r="V500" i="9"/>
  <c r="U500" i="9" a="1"/>
  <c r="U500" i="9"/>
  <c r="J500" i="9" a="1"/>
  <c r="J500" i="9"/>
  <c r="I500" i="9" a="1"/>
  <c r="I500" i="9"/>
  <c r="H500" i="9" a="1"/>
  <c r="H500" i="9"/>
  <c r="E500" i="9" a="1"/>
  <c r="E500" i="9"/>
  <c r="F500" i="9" a="1"/>
  <c r="F500" i="9"/>
  <c r="E532" i="9" a="1"/>
  <c r="E532" i="9"/>
  <c r="I532" i="9" a="1"/>
  <c r="I532" i="9"/>
  <c r="U532" i="9" a="1"/>
  <c r="U532" i="9"/>
  <c r="V532" i="9" a="1"/>
  <c r="V532" i="9"/>
  <c r="F532" i="9" a="1"/>
  <c r="F532" i="9"/>
  <c r="J532" i="9" a="1"/>
  <c r="J532" i="9"/>
  <c r="H532" i="9" a="1"/>
  <c r="H532" i="9"/>
  <c r="AC503" i="9" a="1"/>
  <c r="AC503" i="9"/>
  <c r="U431" i="9" a="1"/>
  <c r="U431" i="9"/>
  <c r="E431" i="9" a="1"/>
  <c r="E431" i="9"/>
  <c r="I431" i="9" a="1"/>
  <c r="I431" i="9"/>
  <c r="V431" i="9" a="1"/>
  <c r="V431" i="9"/>
  <c r="H431" i="9" a="1"/>
  <c r="H431" i="9"/>
  <c r="J431" i="9" a="1"/>
  <c r="J431" i="9"/>
  <c r="F431" i="9" a="1"/>
  <c r="F431" i="9"/>
  <c r="H597" i="9" a="1"/>
  <c r="H597" i="9"/>
  <c r="F597" i="9" a="1"/>
  <c r="F597" i="9"/>
  <c r="J597" i="9" a="1"/>
  <c r="J597" i="9"/>
  <c r="I597" i="9" a="1"/>
  <c r="I597" i="9"/>
  <c r="E597" i="9" a="1"/>
  <c r="E597" i="9"/>
  <c r="V597" i="9" a="1"/>
  <c r="V597" i="9"/>
  <c r="U597" i="9" a="1"/>
  <c r="U597" i="9"/>
  <c r="AC385" i="9" a="1"/>
  <c r="AC385" i="9"/>
  <c r="AC580" i="9" a="1"/>
  <c r="AC580" i="9"/>
  <c r="AC545" i="9" a="1"/>
  <c r="AC545" i="9"/>
  <c r="AC509" i="9" a="1"/>
  <c r="AC509" i="9"/>
  <c r="AC526" i="9" a="1"/>
  <c r="AC526" i="9"/>
  <c r="X357" i="9"/>
  <c r="V357" i="9" a="1"/>
  <c r="V357" i="9"/>
  <c r="AC462" i="9" a="1"/>
  <c r="AC462" i="9"/>
  <c r="H551" i="9" a="1"/>
  <c r="H551" i="9"/>
  <c r="J551" i="9" a="1"/>
  <c r="J551" i="9"/>
  <c r="V551" i="9" a="1"/>
  <c r="V551" i="9"/>
  <c r="I551" i="9" a="1"/>
  <c r="I551" i="9"/>
  <c r="U551" i="9" a="1"/>
  <c r="U551" i="9"/>
  <c r="F551" i="9" a="1"/>
  <c r="F551" i="9"/>
  <c r="E551" i="9" a="1"/>
  <c r="E551" i="9"/>
  <c r="AC508" i="9" a="1"/>
  <c r="AC508" i="9"/>
  <c r="F517" i="9" a="1"/>
  <c r="F517" i="9"/>
  <c r="H517" i="9" a="1"/>
  <c r="H517" i="9"/>
  <c r="J517" i="9" a="1"/>
  <c r="J517" i="9"/>
  <c r="U517" i="9" a="1"/>
  <c r="U517" i="9"/>
  <c r="E517" i="9" a="1"/>
  <c r="E517" i="9"/>
  <c r="G517" i="9" a="1"/>
  <c r="G517" i="9"/>
  <c r="V517" i="9" a="1"/>
  <c r="V517" i="9"/>
  <c r="I517" i="9" a="1"/>
  <c r="I517" i="9"/>
  <c r="U471" i="9" a="1"/>
  <c r="U471" i="9"/>
  <c r="F471" i="9" a="1"/>
  <c r="F471" i="9"/>
  <c r="V471" i="9" a="1"/>
  <c r="V471" i="9"/>
  <c r="E471" i="9" a="1"/>
  <c r="E471" i="9"/>
  <c r="H471" i="9" a="1"/>
  <c r="H471" i="9"/>
  <c r="I471" i="9" a="1"/>
  <c r="I471" i="9"/>
  <c r="J471" i="9" a="1"/>
  <c r="J471" i="9"/>
  <c r="AC579" i="9" a="1"/>
  <c r="AC579" i="9"/>
  <c r="AC547" i="9" a="1"/>
  <c r="AC547" i="9"/>
  <c r="J515" i="9" a="1"/>
  <c r="J515" i="9"/>
  <c r="U515" i="9" a="1"/>
  <c r="U515" i="9"/>
  <c r="I515" i="9" a="1"/>
  <c r="I515" i="9"/>
  <c r="V515" i="9" a="1"/>
  <c r="V515" i="9"/>
  <c r="E515" i="9" a="1"/>
  <c r="E515" i="9"/>
  <c r="F515" i="9" a="1"/>
  <c r="F515" i="9"/>
  <c r="H515" i="9" a="1"/>
  <c r="H515" i="9"/>
  <c r="AC524" i="9" a="1"/>
  <c r="AC524" i="9"/>
  <c r="AC378" i="9" a="1"/>
  <c r="AC378" i="9"/>
  <c r="AC483" i="9" a="1"/>
  <c r="AC483" i="9"/>
  <c r="F574" i="9" a="1"/>
  <c r="F574" i="9"/>
  <c r="U574" i="9" a="1"/>
  <c r="U574" i="9"/>
  <c r="H574" i="9" a="1"/>
  <c r="H574" i="9"/>
  <c r="E574" i="9" a="1"/>
  <c r="E574" i="9"/>
  <c r="V574" i="9" a="1"/>
  <c r="V574" i="9"/>
  <c r="J574" i="9" a="1"/>
  <c r="J574" i="9"/>
  <c r="I574" i="9" a="1"/>
  <c r="I574" i="9"/>
  <c r="AC455" i="9" a="1"/>
  <c r="AC455" i="9"/>
  <c r="AC453" i="9" a="1"/>
  <c r="AC453" i="9"/>
  <c r="AC585" i="9" a="1"/>
  <c r="AC585" i="9"/>
  <c r="AC528" i="9" a="1"/>
  <c r="AC528" i="9"/>
  <c r="F463" i="9" a="1"/>
  <c r="F463" i="9"/>
  <c r="V463" i="9" a="1"/>
  <c r="V463" i="9"/>
  <c r="H463" i="9" a="1"/>
  <c r="H463" i="9"/>
  <c r="J463" i="9" a="1"/>
  <c r="J463" i="9"/>
  <c r="E463" i="9" a="1"/>
  <c r="E463" i="9"/>
  <c r="G463" i="9" a="1"/>
  <c r="G463" i="9"/>
  <c r="I463" i="9" a="1"/>
  <c r="I463" i="9"/>
  <c r="U463" i="9" a="1"/>
  <c r="U463" i="9"/>
  <c r="AC568" i="9" a="1"/>
  <c r="AC568" i="9"/>
  <c r="X347" i="9"/>
  <c r="AC347" i="9" a="1"/>
  <c r="AC347" i="9"/>
  <c r="G484" i="9" a="1"/>
  <c r="G484" i="9"/>
  <c r="AC619" i="9" a="1"/>
  <c r="AC619" i="9"/>
  <c r="V590" i="9" a="1"/>
  <c r="V590" i="9"/>
  <c r="H590" i="9" a="1"/>
  <c r="H590" i="9"/>
  <c r="U590" i="9" a="1"/>
  <c r="U590" i="9"/>
  <c r="J590" i="9" a="1"/>
  <c r="J590" i="9"/>
  <c r="I590" i="9" a="1"/>
  <c r="I590" i="9"/>
  <c r="E590" i="9" a="1"/>
  <c r="E590" i="9"/>
  <c r="F590" i="9" a="1"/>
  <c r="F590" i="9"/>
  <c r="J478" i="9" a="1"/>
  <c r="J478" i="9"/>
  <c r="I478" i="9" a="1"/>
  <c r="I478" i="9"/>
  <c r="E478" i="9" a="1"/>
  <c r="E478" i="9"/>
  <c r="U478" i="9" a="1"/>
  <c r="U478" i="9"/>
  <c r="H478" i="9" a="1"/>
  <c r="H478" i="9"/>
  <c r="F478" i="9" a="1"/>
  <c r="F478" i="9"/>
  <c r="V478" i="9" a="1"/>
  <c r="V478" i="9"/>
  <c r="AC540" i="9" a="1"/>
  <c r="AC540" i="9"/>
  <c r="AC535" i="9" a="1"/>
  <c r="AC535" i="9"/>
  <c r="AC459" i="9" a="1"/>
  <c r="AC459" i="9"/>
  <c r="I458" i="9" a="1"/>
  <c r="I458" i="9"/>
  <c r="F458" i="9" a="1"/>
  <c r="F458" i="9"/>
  <c r="U458" i="9" a="1"/>
  <c r="U458" i="9"/>
  <c r="H458" i="9" a="1"/>
  <c r="H458" i="9"/>
  <c r="V458" i="9" a="1"/>
  <c r="V458" i="9"/>
  <c r="J458" i="9" a="1"/>
  <c r="J458" i="9"/>
  <c r="E458" i="9" a="1"/>
  <c r="E458" i="9"/>
  <c r="AC498" i="9" a="1"/>
  <c r="AC498" i="9"/>
  <c r="AC463" i="9" a="1"/>
  <c r="AC463" i="9"/>
  <c r="I583" i="9" a="1"/>
  <c r="I583" i="9"/>
  <c r="J583" i="9" a="1"/>
  <c r="J583" i="9"/>
  <c r="V583" i="9" a="1"/>
  <c r="V583" i="9"/>
  <c r="H583" i="9" a="1"/>
  <c r="H583" i="9"/>
  <c r="E583" i="9" a="1"/>
  <c r="E583" i="9"/>
  <c r="F583" i="9" a="1"/>
  <c r="F583" i="9"/>
  <c r="U583" i="9" a="1"/>
  <c r="U583" i="9"/>
  <c r="AC593" i="9" a="1"/>
  <c r="AC593" i="9"/>
  <c r="AC551" i="9" a="1"/>
  <c r="AC551" i="9"/>
  <c r="AC560" i="9" a="1"/>
  <c r="AC560" i="9"/>
  <c r="AC471" i="9" a="1"/>
  <c r="AC471" i="9"/>
  <c r="AC494" i="9" a="1"/>
  <c r="AC494" i="9"/>
  <c r="V533" i="9" a="1"/>
  <c r="V533" i="9"/>
  <c r="I533" i="9" a="1"/>
  <c r="I533" i="9"/>
  <c r="H533" i="9" a="1"/>
  <c r="H533" i="9"/>
  <c r="J533" i="9" a="1"/>
  <c r="J533" i="9"/>
  <c r="U533" i="9" a="1"/>
  <c r="U533" i="9"/>
  <c r="E533" i="9" a="1"/>
  <c r="E533" i="9"/>
  <c r="F533" i="9" a="1"/>
  <c r="F533" i="9"/>
  <c r="U579" i="9" a="1"/>
  <c r="U579" i="9"/>
  <c r="F579" i="9" a="1"/>
  <c r="F579" i="9"/>
  <c r="J579" i="9" a="1"/>
  <c r="J579" i="9"/>
  <c r="H579" i="9" a="1"/>
  <c r="H579" i="9"/>
  <c r="I579" i="9" a="1"/>
  <c r="I579" i="9"/>
  <c r="V579" i="9" a="1"/>
  <c r="V579" i="9"/>
  <c r="E579" i="9" a="1"/>
  <c r="E579" i="9"/>
  <c r="AC424" i="9" a="1"/>
  <c r="AC424" i="9"/>
  <c r="I561" i="9" a="1"/>
  <c r="I561" i="9"/>
  <c r="E561" i="9" a="1"/>
  <c r="E561" i="9"/>
  <c r="V561" i="9" a="1"/>
  <c r="V561" i="9"/>
  <c r="H561" i="9" a="1"/>
  <c r="H561" i="9"/>
  <c r="J561" i="9" a="1"/>
  <c r="J561" i="9"/>
  <c r="F561" i="9" a="1"/>
  <c r="F561" i="9"/>
  <c r="U561" i="9" a="1"/>
  <c r="U561" i="9"/>
  <c r="F526" i="9" a="1"/>
  <c r="F526" i="9"/>
  <c r="I526" i="9" a="1"/>
  <c r="I526" i="9"/>
  <c r="J526" i="9" a="1"/>
  <c r="J526" i="9"/>
  <c r="U526" i="9" a="1"/>
  <c r="U526" i="9"/>
  <c r="E526" i="9" a="1"/>
  <c r="E526" i="9"/>
  <c r="G526" i="9" a="1"/>
  <c r="G526" i="9"/>
  <c r="H526" i="9" a="1"/>
  <c r="H526" i="9"/>
  <c r="V526" i="9" a="1"/>
  <c r="V526" i="9"/>
  <c r="AC472" i="9" a="1"/>
  <c r="AC472" i="9"/>
  <c r="AC382" i="9" a="1"/>
  <c r="AC382" i="9"/>
  <c r="AC369" i="9" a="1"/>
  <c r="AC369" i="9"/>
  <c r="U459" i="9" a="1"/>
  <c r="U459" i="9"/>
  <c r="J459" i="9" a="1"/>
  <c r="J459" i="9"/>
  <c r="E459" i="9" a="1"/>
  <c r="E459" i="9"/>
  <c r="I459" i="9" a="1"/>
  <c r="I459" i="9"/>
  <c r="F459" i="9" a="1"/>
  <c r="F459" i="9"/>
  <c r="H459" i="9" a="1"/>
  <c r="H459" i="9"/>
  <c r="V459" i="9" a="1"/>
  <c r="V459" i="9"/>
  <c r="AC458" i="9" a="1"/>
  <c r="AC458" i="9"/>
  <c r="J585" i="9" a="1"/>
  <c r="J585" i="9"/>
  <c r="F585" i="9" a="1"/>
  <c r="F585" i="9"/>
  <c r="U585" i="9" a="1"/>
  <c r="U585" i="9"/>
  <c r="H585" i="9" a="1"/>
  <c r="H585" i="9"/>
  <c r="E585" i="9" a="1"/>
  <c r="E585" i="9"/>
  <c r="I585" i="9" a="1"/>
  <c r="I585" i="9"/>
  <c r="V585" i="9" a="1"/>
  <c r="V585" i="9"/>
  <c r="V568" i="9" a="1"/>
  <c r="V568" i="9"/>
  <c r="I568" i="9" a="1"/>
  <c r="I568" i="9"/>
  <c r="F568" i="9" a="1"/>
  <c r="F568" i="9"/>
  <c r="H568" i="9" a="1"/>
  <c r="H568" i="9"/>
  <c r="J568" i="9" a="1"/>
  <c r="J568" i="9"/>
  <c r="E568" i="9" a="1"/>
  <c r="E568" i="9"/>
  <c r="U568" i="9" a="1"/>
  <c r="U568" i="9"/>
  <c r="AC371" i="9" a="1"/>
  <c r="AC371" i="9"/>
  <c r="V456" i="9" a="1"/>
  <c r="V456" i="9"/>
  <c r="F456" i="9" a="1"/>
  <c r="F456" i="9"/>
  <c r="I456" i="9" a="1"/>
  <c r="I456" i="9"/>
  <c r="U456" i="9" a="1"/>
  <c r="U456" i="9"/>
  <c r="E456" i="9" a="1"/>
  <c r="E456" i="9"/>
  <c r="H456" i="9" a="1"/>
  <c r="H456" i="9"/>
  <c r="J456" i="9" a="1"/>
  <c r="J456" i="9"/>
  <c r="AC538" i="9" a="1"/>
  <c r="AC538" i="9"/>
  <c r="V571" i="9" a="1"/>
  <c r="V571" i="9"/>
  <c r="U571" i="9" a="1"/>
  <c r="U571" i="9"/>
  <c r="J571" i="9" a="1"/>
  <c r="J571" i="9"/>
  <c r="F571" i="9" a="1"/>
  <c r="F571" i="9"/>
  <c r="H571" i="9" a="1"/>
  <c r="H571" i="9"/>
  <c r="E571" i="9" a="1"/>
  <c r="E571" i="9"/>
  <c r="I571" i="9" a="1"/>
  <c r="I571" i="9"/>
  <c r="I522" i="9" a="1"/>
  <c r="I522" i="9"/>
  <c r="F522" i="9" a="1"/>
  <c r="F522" i="9"/>
  <c r="J522" i="9" a="1"/>
  <c r="J522" i="9"/>
  <c r="U522" i="9" a="1"/>
  <c r="U522" i="9"/>
  <c r="H522" i="9" a="1"/>
  <c r="H522" i="9"/>
  <c r="E522" i="9" a="1"/>
  <c r="E522" i="9"/>
  <c r="G522" i="9" a="1"/>
  <c r="G522" i="9"/>
  <c r="V522" i="9" a="1"/>
  <c r="V522" i="9"/>
  <c r="AC495" i="9" a="1"/>
  <c r="AC495" i="9"/>
  <c r="F516" i="9" a="1"/>
  <c r="F516" i="9"/>
  <c r="H516" i="9" a="1"/>
  <c r="H516" i="9"/>
  <c r="U516" i="9" a="1"/>
  <c r="U516" i="9"/>
  <c r="V516" i="9" a="1"/>
  <c r="V516" i="9"/>
  <c r="E516" i="9" a="1"/>
  <c r="E516" i="9"/>
  <c r="G516" i="9" a="1"/>
  <c r="G516" i="9"/>
  <c r="I516" i="9" a="1"/>
  <c r="I516" i="9"/>
  <c r="J516" i="9" a="1"/>
  <c r="J516" i="9"/>
  <c r="F513" i="9" a="1"/>
  <c r="F513" i="9"/>
  <c r="E513" i="9" a="1"/>
  <c r="E513" i="9"/>
  <c r="V513" i="9" a="1"/>
  <c r="V513" i="9"/>
  <c r="U513" i="9" a="1"/>
  <c r="U513" i="9"/>
  <c r="H513" i="9" a="1"/>
  <c r="H513" i="9"/>
  <c r="J513" i="9" a="1"/>
  <c r="J513" i="9"/>
  <c r="I513" i="9" a="1"/>
  <c r="I513" i="9"/>
  <c r="AC613" i="9" a="1"/>
  <c r="AC613" i="9"/>
  <c r="AC501" i="9" a="1"/>
  <c r="AC501" i="9"/>
  <c r="H616" i="9" a="1"/>
  <c r="H616" i="9"/>
  <c r="V616" i="9" a="1"/>
  <c r="V616" i="9"/>
  <c r="E616" i="9" a="1"/>
  <c r="E616" i="9"/>
  <c r="F616" i="9" a="1"/>
  <c r="F616" i="9"/>
  <c r="I616" i="9" a="1"/>
  <c r="I616" i="9"/>
  <c r="U616" i="9" a="1"/>
  <c r="U616" i="9"/>
  <c r="J616" i="9" a="1"/>
  <c r="J616" i="9"/>
  <c r="F465" i="9" a="1"/>
  <c r="F465" i="9"/>
  <c r="J465" i="9" a="1"/>
  <c r="J465" i="9"/>
  <c r="V465" i="9" a="1"/>
  <c r="V465" i="9"/>
  <c r="H465" i="9" a="1"/>
  <c r="H465" i="9"/>
  <c r="I465" i="9" a="1"/>
  <c r="I465" i="9"/>
  <c r="E465" i="9" a="1"/>
  <c r="E465" i="9"/>
  <c r="U465" i="9" a="1"/>
  <c r="U465" i="9"/>
  <c r="AC567" i="9" a="1"/>
  <c r="AC567" i="9"/>
  <c r="F422" i="9" a="1"/>
  <c r="F422" i="9"/>
  <c r="V422" i="9" a="1"/>
  <c r="V422" i="9"/>
  <c r="I422" i="9" a="1"/>
  <c r="I422" i="9"/>
  <c r="E422" i="9" a="1"/>
  <c r="E422" i="9"/>
  <c r="U422" i="9" a="1"/>
  <c r="U422" i="9"/>
  <c r="H422" i="9" a="1"/>
  <c r="H422" i="9"/>
  <c r="J422" i="9" a="1"/>
  <c r="J422" i="9"/>
  <c r="I428" i="9" a="1"/>
  <c r="I428" i="9"/>
  <c r="U428" i="9" a="1"/>
  <c r="U428" i="9"/>
  <c r="V428" i="9" a="1"/>
  <c r="V428" i="9"/>
  <c r="J428" i="9" a="1"/>
  <c r="J428" i="9"/>
  <c r="H428" i="9" a="1"/>
  <c r="H428" i="9"/>
  <c r="E428" i="9" a="1"/>
  <c r="E428" i="9"/>
  <c r="F428" i="9" a="1"/>
  <c r="F428" i="9"/>
  <c r="I605" i="9" a="1"/>
  <c r="I605" i="9"/>
  <c r="U605" i="9" a="1"/>
  <c r="U605" i="9"/>
  <c r="E605" i="9" a="1"/>
  <c r="E605" i="9"/>
  <c r="F605" i="9" a="1"/>
  <c r="F605" i="9"/>
  <c r="V605" i="9" a="1"/>
  <c r="V605" i="9"/>
  <c r="H605" i="9" a="1"/>
  <c r="H605" i="9"/>
  <c r="J605" i="9" a="1"/>
  <c r="J605" i="9"/>
  <c r="E511" i="9" a="1"/>
  <c r="E511" i="9"/>
  <c r="I511" i="9" a="1"/>
  <c r="I511" i="9"/>
  <c r="V511" i="9" a="1"/>
  <c r="V511" i="9"/>
  <c r="U511" i="9" a="1"/>
  <c r="U511" i="9"/>
  <c r="J511" i="9" a="1"/>
  <c r="J511" i="9"/>
  <c r="F511" i="9" a="1"/>
  <c r="F511" i="9"/>
  <c r="H511" i="9" a="1"/>
  <c r="H511" i="9"/>
  <c r="I525" i="9" a="1"/>
  <c r="I525" i="9"/>
  <c r="U525" i="9" a="1"/>
  <c r="U525" i="9"/>
  <c r="F525" i="9" a="1"/>
  <c r="F525" i="9"/>
  <c r="V525" i="9" a="1"/>
  <c r="V525" i="9"/>
  <c r="E525" i="9" a="1"/>
  <c r="E525" i="9"/>
  <c r="J525" i="9" a="1"/>
  <c r="J525" i="9"/>
  <c r="H525" i="9" a="1"/>
  <c r="H525" i="9"/>
  <c r="J477" i="9" a="1"/>
  <c r="J477" i="9"/>
  <c r="U477" i="9" a="1"/>
  <c r="U477" i="9"/>
  <c r="H477" i="9" a="1"/>
  <c r="H477" i="9"/>
  <c r="F477" i="9" a="1"/>
  <c r="F477" i="9"/>
  <c r="V477" i="9" a="1"/>
  <c r="V477" i="9"/>
  <c r="E477" i="9" a="1"/>
  <c r="E477" i="9"/>
  <c r="I477" i="9" a="1"/>
  <c r="I477" i="9"/>
  <c r="F442" i="9" a="1"/>
  <c r="F442" i="9"/>
  <c r="I442" i="9" a="1"/>
  <c r="I442" i="9"/>
  <c r="E442" i="9" a="1"/>
  <c r="E442" i="9"/>
  <c r="V442" i="9" a="1"/>
  <c r="V442" i="9"/>
  <c r="J442" i="9" a="1"/>
  <c r="J442" i="9"/>
  <c r="H442" i="9" a="1"/>
  <c r="H442" i="9"/>
  <c r="U442" i="9" a="1"/>
  <c r="U442" i="9"/>
  <c r="AC623" i="9" a="1"/>
  <c r="AC623" i="9"/>
  <c r="U370" i="9" a="1"/>
  <c r="U370" i="9"/>
  <c r="I370" i="9" a="1"/>
  <c r="I370" i="9"/>
  <c r="J370" i="9" a="1"/>
  <c r="J370" i="9"/>
  <c r="H370" i="9" a="1"/>
  <c r="H370" i="9"/>
  <c r="V370" i="9" a="1"/>
  <c r="V370" i="9"/>
  <c r="F370" i="9" a="1"/>
  <c r="F370" i="9"/>
  <c r="E370" i="9" a="1"/>
  <c r="E370" i="9"/>
  <c r="J495" i="9" a="1"/>
  <c r="J495" i="9"/>
  <c r="F495" i="9" a="1"/>
  <c r="F495" i="9"/>
  <c r="V495" i="9" a="1"/>
  <c r="V495" i="9"/>
  <c r="E495" i="9" a="1"/>
  <c r="E495" i="9"/>
  <c r="H495" i="9" a="1"/>
  <c r="H495" i="9"/>
  <c r="U495" i="9" a="1"/>
  <c r="U495" i="9"/>
  <c r="I495" i="9" a="1"/>
  <c r="I495" i="9"/>
  <c r="I529" i="9" a="1"/>
  <c r="I529" i="9"/>
  <c r="U529" i="9" a="1"/>
  <c r="U529" i="9"/>
  <c r="V529" i="9" a="1"/>
  <c r="V529" i="9"/>
  <c r="J529" i="9" a="1"/>
  <c r="J529" i="9"/>
  <c r="H529" i="9" a="1"/>
  <c r="H529" i="9"/>
  <c r="E529" i="9" a="1"/>
  <c r="E529" i="9"/>
  <c r="F529" i="9" a="1"/>
  <c r="F529" i="9"/>
  <c r="V451" i="9" a="1"/>
  <c r="V451" i="9"/>
  <c r="H451" i="9" a="1"/>
  <c r="H451" i="9"/>
  <c r="I451" i="9" a="1"/>
  <c r="I451" i="9"/>
  <c r="E451" i="9" a="1"/>
  <c r="E451" i="9"/>
  <c r="J451" i="9" a="1"/>
  <c r="J451" i="9"/>
  <c r="U451" i="9" a="1"/>
  <c r="U451" i="9"/>
  <c r="F451" i="9" a="1"/>
  <c r="F451" i="9"/>
  <c r="F520" i="9" a="1"/>
  <c r="F520" i="9"/>
  <c r="I520" i="9" a="1"/>
  <c r="I520" i="9"/>
  <c r="H520" i="9" a="1"/>
  <c r="H520" i="9"/>
  <c r="V520" i="9" a="1"/>
  <c r="V520" i="9"/>
  <c r="J520" i="9" a="1"/>
  <c r="J520" i="9"/>
  <c r="U520" i="9" a="1"/>
  <c r="U520" i="9"/>
  <c r="E520" i="9" a="1"/>
  <c r="E520" i="9"/>
  <c r="J565" i="9" a="1"/>
  <c r="J565" i="9"/>
  <c r="H565" i="9" a="1"/>
  <c r="H565" i="9"/>
  <c r="F565" i="9" a="1"/>
  <c r="F565" i="9"/>
  <c r="U565" i="9" a="1"/>
  <c r="U565" i="9"/>
  <c r="V565" i="9" a="1"/>
  <c r="V565" i="9"/>
  <c r="E565" i="9" a="1"/>
  <c r="E565" i="9"/>
  <c r="I565" i="9" a="1"/>
  <c r="I565" i="9"/>
  <c r="AC496" i="9" a="1"/>
  <c r="AC496" i="9"/>
  <c r="I376" i="9" a="1"/>
  <c r="I376" i="9"/>
  <c r="J376" i="9" a="1"/>
  <c r="J376" i="9"/>
  <c r="H376" i="9" a="1"/>
  <c r="H376" i="9"/>
  <c r="U376" i="9" a="1"/>
  <c r="U376" i="9"/>
  <c r="V376" i="9" a="1"/>
  <c r="V376" i="9"/>
  <c r="E376" i="9" a="1"/>
  <c r="E376" i="9"/>
  <c r="F376" i="9" a="1"/>
  <c r="F376" i="9"/>
  <c r="F618" i="9" a="1"/>
  <c r="F618" i="9"/>
  <c r="H618" i="9" a="1"/>
  <c r="H618" i="9"/>
  <c r="V618" i="9" a="1"/>
  <c r="V618" i="9"/>
  <c r="E618" i="9" a="1"/>
  <c r="E618" i="9"/>
  <c r="J618" i="9" a="1"/>
  <c r="J618" i="9"/>
  <c r="U618" i="9" a="1"/>
  <c r="U618" i="9"/>
  <c r="I618" i="9" a="1"/>
  <c r="I618" i="9"/>
  <c r="J375" i="9" a="1"/>
  <c r="J375" i="9"/>
  <c r="V375" i="9" a="1"/>
  <c r="V375" i="9"/>
  <c r="I375" i="9" a="1"/>
  <c r="I375" i="9"/>
  <c r="F375" i="9" a="1"/>
  <c r="F375" i="9"/>
  <c r="U375" i="9" a="1"/>
  <c r="U375" i="9"/>
  <c r="H375" i="9" a="1"/>
  <c r="H375" i="9"/>
  <c r="E375" i="9" a="1"/>
  <c r="E375" i="9"/>
  <c r="AC485" i="9" a="1"/>
  <c r="AC485" i="9"/>
  <c r="AC439" i="9" a="1"/>
  <c r="AC439" i="9"/>
  <c r="AC582" i="9" a="1"/>
  <c r="AC582" i="9"/>
  <c r="AC586" i="9" a="1"/>
  <c r="AC586" i="9"/>
  <c r="AC372" i="9" a="1"/>
  <c r="AC372" i="9"/>
  <c r="AC502" i="9" a="1"/>
  <c r="AC502" i="9"/>
  <c r="AC373" i="9" a="1"/>
  <c r="AC373" i="9"/>
  <c r="F449" i="9" a="1"/>
  <c r="F449" i="9"/>
  <c r="E449" i="9" a="1"/>
  <c r="E449" i="9"/>
  <c r="V449" i="9" a="1"/>
  <c r="V449" i="9"/>
  <c r="H449" i="9" a="1"/>
  <c r="H449" i="9"/>
  <c r="J449" i="9" a="1"/>
  <c r="J449" i="9"/>
  <c r="U449" i="9" a="1"/>
  <c r="U449" i="9"/>
  <c r="I449" i="9" a="1"/>
  <c r="I449" i="9"/>
  <c r="V450" i="9" a="1"/>
  <c r="V450" i="9"/>
  <c r="E450" i="9" a="1"/>
  <c r="E450" i="9"/>
  <c r="I450" i="9" a="1"/>
  <c r="I450" i="9"/>
  <c r="F450" i="9" a="1"/>
  <c r="F450" i="9"/>
  <c r="H450" i="9" a="1"/>
  <c r="H450" i="9"/>
  <c r="J450" i="9" a="1"/>
  <c r="J450" i="9"/>
  <c r="U450" i="9" a="1"/>
  <c r="U450" i="9"/>
  <c r="E326" i="9" a="1"/>
  <c r="E326" i="9"/>
  <c r="V326" i="9" a="1"/>
  <c r="V326" i="9"/>
  <c r="H326" i="9" a="1"/>
  <c r="H326" i="9"/>
  <c r="U326" i="9" a="1"/>
  <c r="U326" i="9"/>
  <c r="J326" i="9" a="1"/>
  <c r="J326" i="9"/>
  <c r="F326" i="9" a="1"/>
  <c r="F326" i="9"/>
  <c r="I326" i="9" a="1"/>
  <c r="I326" i="9"/>
  <c r="AC349" i="9" a="1"/>
  <c r="AC349" i="9"/>
  <c r="X387" i="9"/>
  <c r="J613" i="9" a="1"/>
  <c r="J613" i="9"/>
  <c r="V613" i="9" a="1"/>
  <c r="V613" i="9"/>
  <c r="H613" i="9" a="1"/>
  <c r="H613" i="9"/>
  <c r="I613" i="9" a="1"/>
  <c r="I613" i="9"/>
  <c r="E613" i="9" a="1"/>
  <c r="E613" i="9"/>
  <c r="F613" i="9" a="1"/>
  <c r="F613" i="9"/>
  <c r="U613" i="9" a="1"/>
  <c r="U613" i="9"/>
  <c r="AC621" i="9" a="1"/>
  <c r="AC621" i="9"/>
  <c r="V548" i="9" a="1"/>
  <c r="V548" i="9"/>
  <c r="J548" i="9" a="1"/>
  <c r="J548" i="9"/>
  <c r="E548" i="9" a="1"/>
  <c r="E548" i="9"/>
  <c r="I548" i="9" a="1"/>
  <c r="I548" i="9"/>
  <c r="F548" i="9" a="1"/>
  <c r="F548" i="9"/>
  <c r="U548" i="9" a="1"/>
  <c r="U548" i="9"/>
  <c r="H548" i="9" a="1"/>
  <c r="H548" i="9"/>
  <c r="AC557" i="9" a="1"/>
  <c r="AC557" i="9"/>
  <c r="J445" i="9" a="1"/>
  <c r="J445" i="9"/>
  <c r="V445" i="9" a="1"/>
  <c r="V445" i="9"/>
  <c r="I445" i="9" a="1"/>
  <c r="I445" i="9"/>
  <c r="U445" i="9" a="1"/>
  <c r="U445" i="9"/>
  <c r="F445" i="9" a="1"/>
  <c r="F445" i="9"/>
  <c r="E445" i="9" a="1"/>
  <c r="E445" i="9"/>
  <c r="H445" i="9" a="1"/>
  <c r="H445" i="9"/>
  <c r="AC370" i="9" a="1"/>
  <c r="AC370" i="9"/>
  <c r="AC476" i="9" a="1"/>
  <c r="AC476" i="9"/>
  <c r="AC546" i="9" a="1"/>
  <c r="AC546" i="9"/>
  <c r="AC625" i="9" a="1"/>
  <c r="AC625" i="9"/>
  <c r="H490" i="9" a="1"/>
  <c r="H490" i="9"/>
  <c r="V490" i="9" a="1"/>
  <c r="V490" i="9"/>
  <c r="E490" i="9" a="1"/>
  <c r="E490" i="9"/>
  <c r="J490" i="9" a="1"/>
  <c r="J490" i="9"/>
  <c r="U490" i="9" a="1"/>
  <c r="U490" i="9"/>
  <c r="F490" i="9" a="1"/>
  <c r="F490" i="9"/>
  <c r="I490" i="9" a="1"/>
  <c r="I490" i="9"/>
  <c r="AC615" i="9" a="1"/>
  <c r="AC615" i="9"/>
  <c r="AC449" i="9" a="1"/>
  <c r="AC449" i="9"/>
  <c r="AC388" i="9" a="1"/>
  <c r="AC388" i="9"/>
  <c r="AC573" i="9" a="1"/>
  <c r="AC573" i="9"/>
  <c r="E501" i="9" a="1"/>
  <c r="E501" i="9"/>
  <c r="U501" i="9" a="1"/>
  <c r="U501" i="9"/>
  <c r="V501" i="9" a="1"/>
  <c r="V501" i="9"/>
  <c r="I501" i="9" a="1"/>
  <c r="I501" i="9"/>
  <c r="H501" i="9" a="1"/>
  <c r="H501" i="9"/>
  <c r="J501" i="9" a="1"/>
  <c r="J501" i="9"/>
  <c r="F501" i="9" a="1"/>
  <c r="F501" i="9"/>
  <c r="AC614" i="9" a="1"/>
  <c r="AC614" i="9"/>
  <c r="AC602" i="9" a="1"/>
  <c r="AC602" i="9"/>
  <c r="F468" i="9" a="1"/>
  <c r="F468" i="9"/>
  <c r="I468" i="9" a="1"/>
  <c r="I468" i="9"/>
  <c r="V468" i="9" a="1"/>
  <c r="V468" i="9"/>
  <c r="E468" i="9" a="1"/>
  <c r="E468" i="9"/>
  <c r="H468" i="9" a="1"/>
  <c r="H468" i="9"/>
  <c r="J468" i="9" a="1"/>
  <c r="J468" i="9"/>
  <c r="U468" i="9" a="1"/>
  <c r="U468" i="9"/>
  <c r="AC447" i="9" a="1"/>
  <c r="AC447" i="9"/>
  <c r="J434" i="9" a="1"/>
  <c r="J434" i="9"/>
  <c r="V434" i="9" a="1"/>
  <c r="V434" i="9"/>
  <c r="U434" i="9" a="1"/>
  <c r="U434" i="9"/>
  <c r="H434" i="9" a="1"/>
  <c r="H434" i="9"/>
  <c r="I434" i="9" a="1"/>
  <c r="I434" i="9"/>
  <c r="E434" i="9" a="1"/>
  <c r="E434" i="9"/>
  <c r="F434" i="9" a="1"/>
  <c r="F434" i="9"/>
  <c r="AC588" i="9" a="1"/>
  <c r="AC588" i="9"/>
  <c r="I496" i="9" a="1"/>
  <c r="I496" i="9"/>
  <c r="E496" i="9" a="1"/>
  <c r="E496" i="9"/>
  <c r="V496" i="9" a="1"/>
  <c r="V496" i="9"/>
  <c r="H496" i="9" a="1"/>
  <c r="H496" i="9"/>
  <c r="J496" i="9" a="1"/>
  <c r="J496" i="9"/>
  <c r="U496" i="9" a="1"/>
  <c r="U496" i="9"/>
  <c r="F496" i="9" a="1"/>
  <c r="F496" i="9"/>
  <c r="AC544" i="9" a="1"/>
  <c r="AC544" i="9"/>
  <c r="AC539" i="9" a="1"/>
  <c r="AC539" i="9"/>
  <c r="AC618" i="9" a="1"/>
  <c r="AC618" i="9"/>
  <c r="E506" i="9" a="1"/>
  <c r="E506" i="9"/>
  <c r="V506" i="9" a="1"/>
  <c r="V506" i="9"/>
  <c r="U506" i="9" a="1"/>
  <c r="U506" i="9"/>
  <c r="H506" i="9" a="1"/>
  <c r="H506" i="9"/>
  <c r="J506" i="9" a="1"/>
  <c r="J506" i="9"/>
  <c r="F506" i="9" a="1"/>
  <c r="F506" i="9"/>
  <c r="I506" i="9" a="1"/>
  <c r="I506" i="9"/>
  <c r="AC612" i="9" a="1"/>
  <c r="AC612" i="9"/>
  <c r="F578" i="9" a="1"/>
  <c r="F578" i="9"/>
  <c r="V578" i="9" a="1"/>
  <c r="V578" i="9"/>
  <c r="H578" i="9" a="1"/>
  <c r="H578" i="9"/>
  <c r="E578" i="9" a="1"/>
  <c r="E578" i="9"/>
  <c r="J578" i="9" a="1"/>
  <c r="J578" i="9"/>
  <c r="I578" i="9" a="1"/>
  <c r="I578" i="9"/>
  <c r="U578" i="9" a="1"/>
  <c r="U578" i="9"/>
  <c r="E482" i="9" a="1"/>
  <c r="E482" i="9"/>
  <c r="V482" i="9" a="1"/>
  <c r="V482" i="9"/>
  <c r="I482" i="9" a="1"/>
  <c r="I482" i="9"/>
  <c r="F482" i="9" a="1"/>
  <c r="F482" i="9"/>
  <c r="J482" i="9" a="1"/>
  <c r="J482" i="9"/>
  <c r="H482" i="9" a="1"/>
  <c r="H482" i="9"/>
  <c r="U482" i="9" a="1"/>
  <c r="U482" i="9"/>
  <c r="U440" i="9" a="1"/>
  <c r="U440" i="9"/>
  <c r="J440" i="9" a="1"/>
  <c r="J440" i="9"/>
  <c r="I440" i="9" a="1"/>
  <c r="I440" i="9"/>
  <c r="F440" i="9" a="1"/>
  <c r="F440" i="9"/>
  <c r="H440" i="9" a="1"/>
  <c r="H440" i="9"/>
  <c r="V440" i="9" a="1"/>
  <c r="V440" i="9"/>
  <c r="E440" i="9" a="1"/>
  <c r="E440" i="9"/>
  <c r="H577" i="9" a="1"/>
  <c r="H577" i="9"/>
  <c r="J577" i="9" a="1"/>
  <c r="J577" i="9"/>
  <c r="U577" i="9" a="1"/>
  <c r="U577" i="9"/>
  <c r="E577" i="9" a="1"/>
  <c r="E577" i="9"/>
  <c r="I577" i="9" a="1"/>
  <c r="I577" i="9"/>
  <c r="V577" i="9" a="1"/>
  <c r="V577" i="9"/>
  <c r="F577" i="9" a="1"/>
  <c r="F577" i="9"/>
  <c r="AC534" i="9" a="1"/>
  <c r="AC534" i="9"/>
  <c r="I586" i="9" a="1"/>
  <c r="I586" i="9"/>
  <c r="E586" i="9" a="1"/>
  <c r="E586" i="9"/>
  <c r="H586" i="9" a="1"/>
  <c r="H586" i="9"/>
  <c r="U586" i="9" a="1"/>
  <c r="U586" i="9"/>
  <c r="J586" i="9" a="1"/>
  <c r="J586" i="9"/>
  <c r="V586" i="9" a="1"/>
  <c r="V586" i="9"/>
  <c r="F586" i="9" a="1"/>
  <c r="F586" i="9"/>
  <c r="V610" i="9" a="1"/>
  <c r="V610" i="9"/>
  <c r="E610" i="9" a="1"/>
  <c r="E610" i="9"/>
  <c r="F610" i="9" a="1"/>
  <c r="F610" i="9"/>
  <c r="H610" i="9" a="1"/>
  <c r="H610" i="9"/>
  <c r="J610" i="9" a="1"/>
  <c r="J610" i="9"/>
  <c r="U610" i="9" a="1"/>
  <c r="U610" i="9"/>
  <c r="I610" i="9" a="1"/>
  <c r="I610" i="9"/>
  <c r="AC541" i="9" a="1"/>
  <c r="AC541" i="9"/>
  <c r="U374" i="9" a="1"/>
  <c r="U374" i="9"/>
  <c r="I374" i="9" a="1"/>
  <c r="I374" i="9"/>
  <c r="E374" i="9" a="1"/>
  <c r="E374" i="9"/>
  <c r="V374" i="9" a="1"/>
  <c r="V374" i="9"/>
  <c r="J374" i="9" a="1"/>
  <c r="J374" i="9"/>
  <c r="H374" i="9" a="1"/>
  <c r="H374" i="9"/>
  <c r="F374" i="9" a="1"/>
  <c r="F374" i="9"/>
  <c r="AC460" i="9" a="1"/>
  <c r="AC460" i="9"/>
  <c r="AC571" i="9" a="1"/>
  <c r="AC571" i="9"/>
  <c r="E620" i="9" a="1"/>
  <c r="E620" i="9"/>
  <c r="U620" i="9" a="1"/>
  <c r="U620" i="9"/>
  <c r="F620" i="9" a="1"/>
  <c r="F620" i="9"/>
  <c r="I620" i="9" a="1"/>
  <c r="I620" i="9"/>
  <c r="H620" i="9" a="1"/>
  <c r="H620" i="9"/>
  <c r="V620" i="9" a="1"/>
  <c r="V620" i="9"/>
  <c r="J620" i="9" a="1"/>
  <c r="J620" i="9"/>
  <c r="AC536" i="9" a="1"/>
  <c r="AC536" i="9"/>
  <c r="AC465" i="9" a="1"/>
  <c r="AC465" i="9"/>
  <c r="AC425" i="9" a="1"/>
  <c r="AC425" i="9"/>
  <c r="AC591" i="9" a="1"/>
  <c r="AC591" i="9"/>
  <c r="AC548" i="9" a="1"/>
  <c r="AC548" i="9"/>
  <c r="J557" i="9" a="1"/>
  <c r="J557" i="9"/>
  <c r="E557" i="9" a="1"/>
  <c r="E557" i="9"/>
  <c r="U557" i="9" a="1"/>
  <c r="U557" i="9"/>
  <c r="H557" i="9" a="1"/>
  <c r="H557" i="9"/>
  <c r="V557" i="9" a="1"/>
  <c r="V557" i="9"/>
  <c r="I557" i="9" a="1"/>
  <c r="I557" i="9"/>
  <c r="F557" i="9" a="1"/>
  <c r="F557" i="9"/>
  <c r="AC468" i="9" a="1"/>
  <c r="AC468" i="9"/>
  <c r="AC445" i="9" a="1"/>
  <c r="AC445" i="9"/>
  <c r="H537" i="9" a="1"/>
  <c r="H537" i="9"/>
  <c r="E537" i="9" a="1"/>
  <c r="E537" i="9"/>
  <c r="U537" i="9" a="1"/>
  <c r="U537" i="9"/>
  <c r="I537" i="9" a="1"/>
  <c r="I537" i="9"/>
  <c r="F537" i="9" a="1"/>
  <c r="F537" i="9"/>
  <c r="V537" i="9" a="1"/>
  <c r="V537" i="9"/>
  <c r="J537" i="9" a="1"/>
  <c r="J537" i="9"/>
  <c r="I447" i="9" a="1"/>
  <c r="I447" i="9"/>
  <c r="F447" i="9" a="1"/>
  <c r="F447" i="9"/>
  <c r="H447" i="9" a="1"/>
  <c r="H447" i="9"/>
  <c r="V447" i="9" a="1"/>
  <c r="V447" i="9"/>
  <c r="U447" i="9" a="1"/>
  <c r="U447" i="9"/>
  <c r="E447" i="9" a="1"/>
  <c r="E447" i="9"/>
  <c r="G447" i="9" a="1"/>
  <c r="G447" i="9"/>
  <c r="J447" i="9" a="1"/>
  <c r="J447" i="9"/>
  <c r="I499" i="9" a="1"/>
  <c r="I499" i="9"/>
  <c r="H499" i="9" a="1"/>
  <c r="H499" i="9"/>
  <c r="U499" i="9" a="1"/>
  <c r="U499" i="9"/>
  <c r="J499" i="9" a="1"/>
  <c r="J499" i="9"/>
  <c r="V499" i="9" a="1"/>
  <c r="V499" i="9"/>
  <c r="F499" i="9" a="1"/>
  <c r="F499" i="9"/>
  <c r="E499" i="9" a="1"/>
  <c r="E499" i="9"/>
  <c r="AC479" i="9" a="1"/>
  <c r="AC479" i="9"/>
  <c r="F433" i="9" a="1"/>
  <c r="F433" i="9"/>
  <c r="J433" i="9" a="1"/>
  <c r="J433" i="9"/>
  <c r="U433" i="9" a="1"/>
  <c r="U433" i="9"/>
  <c r="H433" i="9" a="1"/>
  <c r="H433" i="9"/>
  <c r="V433" i="9" a="1"/>
  <c r="V433" i="9"/>
  <c r="I433" i="9" a="1"/>
  <c r="I433" i="9"/>
  <c r="E433" i="9" a="1"/>
  <c r="E433" i="9"/>
  <c r="I544" i="9" a="1"/>
  <c r="I544" i="9"/>
  <c r="H544" i="9" a="1"/>
  <c r="H544" i="9"/>
  <c r="U544" i="9" a="1"/>
  <c r="U544" i="9"/>
  <c r="F544" i="9" a="1"/>
  <c r="F544" i="9"/>
  <c r="J544" i="9" a="1"/>
  <c r="J544" i="9"/>
  <c r="V544" i="9" a="1"/>
  <c r="V544" i="9"/>
  <c r="E544" i="9" a="1"/>
  <c r="E544" i="9"/>
  <c r="H539" i="9" a="1"/>
  <c r="H539" i="9"/>
  <c r="E539" i="9" a="1"/>
  <c r="E539" i="9"/>
  <c r="U539" i="9" a="1"/>
  <c r="U539" i="9"/>
  <c r="J539" i="9" a="1"/>
  <c r="J539" i="9"/>
  <c r="F539" i="9" a="1"/>
  <c r="F539" i="9"/>
  <c r="V539" i="9" a="1"/>
  <c r="V539" i="9"/>
  <c r="I539" i="9" a="1"/>
  <c r="I539" i="9"/>
  <c r="AC505" i="9" a="1"/>
  <c r="AC505" i="9"/>
  <c r="AC368" i="9" a="1"/>
  <c r="AC368" i="9"/>
  <c r="AC578" i="9" a="1"/>
  <c r="AC578" i="9"/>
  <c r="H476" i="9" a="1"/>
  <c r="H476" i="9"/>
  <c r="J476" i="9" a="1"/>
  <c r="J476" i="9"/>
  <c r="I476" i="9" a="1"/>
  <c r="I476" i="9"/>
  <c r="U476" i="9" a="1"/>
  <c r="U476" i="9"/>
  <c r="E476" i="9" a="1"/>
  <c r="E476" i="9"/>
  <c r="V476" i="9" a="1"/>
  <c r="V476" i="9"/>
  <c r="F476" i="9" a="1"/>
  <c r="F476" i="9"/>
  <c r="AC473" i="9" a="1"/>
  <c r="AC473" i="9"/>
  <c r="I582" i="9" a="1"/>
  <c r="I582" i="9"/>
  <c r="F582" i="9" a="1"/>
  <c r="F582" i="9"/>
  <c r="H582" i="9" a="1"/>
  <c r="H582" i="9"/>
  <c r="J582" i="9" a="1"/>
  <c r="J582" i="9"/>
  <c r="V582" i="9" a="1"/>
  <c r="V582" i="9"/>
  <c r="U582" i="9" a="1"/>
  <c r="U582" i="9"/>
  <c r="E582" i="9" a="1"/>
  <c r="E582" i="9"/>
  <c r="J546" i="9" a="1"/>
  <c r="J546" i="9"/>
  <c r="H546" i="9" a="1"/>
  <c r="H546" i="9"/>
  <c r="E546" i="9" a="1"/>
  <c r="E546" i="9"/>
  <c r="F546" i="9" a="1"/>
  <c r="F546" i="9"/>
  <c r="U546" i="9" a="1"/>
  <c r="U546" i="9"/>
  <c r="I546" i="9" a="1"/>
  <c r="I546" i="9"/>
  <c r="V546" i="9" a="1"/>
  <c r="V546" i="9"/>
  <c r="H625" i="9" a="1"/>
  <c r="H625" i="9"/>
  <c r="U625" i="9" a="1"/>
  <c r="U625" i="9"/>
  <c r="V625" i="9" a="1"/>
  <c r="V625" i="9"/>
  <c r="J625" i="9" a="1"/>
  <c r="J625" i="9"/>
  <c r="I625" i="9" a="1"/>
  <c r="I625" i="9"/>
  <c r="F625" i="9" a="1"/>
  <c r="F625" i="9"/>
  <c r="E625" i="9" a="1"/>
  <c r="E625" i="9"/>
  <c r="U373" i="9" a="1"/>
  <c r="U373" i="9"/>
  <c r="E373" i="9" a="1"/>
  <c r="E373" i="9"/>
  <c r="J373" i="9" a="1"/>
  <c r="J373" i="9"/>
  <c r="H373" i="9" a="1"/>
  <c r="H373" i="9"/>
  <c r="V373" i="9" a="1"/>
  <c r="V373" i="9"/>
  <c r="F373" i="9" a="1"/>
  <c r="F373" i="9"/>
  <c r="I373" i="9" a="1"/>
  <c r="I373" i="9"/>
  <c r="J615" i="9" a="1"/>
  <c r="J615" i="9"/>
  <c r="V615" i="9" a="1"/>
  <c r="V615" i="9"/>
  <c r="U615" i="9" a="1"/>
  <c r="U615" i="9"/>
  <c r="I615" i="9" a="1"/>
  <c r="I615" i="9"/>
  <c r="H615" i="9" a="1"/>
  <c r="H615" i="9"/>
  <c r="E615" i="9" a="1"/>
  <c r="E615" i="9"/>
  <c r="F615" i="9" a="1"/>
  <c r="F615" i="9"/>
  <c r="H466" i="9" a="1"/>
  <c r="H466" i="9"/>
  <c r="V466" i="9" a="1"/>
  <c r="V466" i="9"/>
  <c r="I466" i="9" a="1"/>
  <c r="I466" i="9"/>
  <c r="E466" i="9" a="1"/>
  <c r="E466" i="9"/>
  <c r="F466" i="9" a="1"/>
  <c r="F466" i="9"/>
  <c r="J466" i="9" a="1"/>
  <c r="J466" i="9"/>
  <c r="U466" i="9" a="1"/>
  <c r="U466" i="9"/>
  <c r="X397" i="9"/>
  <c r="AC338" i="9" a="1"/>
  <c r="AC338" i="9"/>
  <c r="AC389" i="9" a="1"/>
  <c r="AC389" i="9"/>
  <c r="E460" i="9" a="1"/>
  <c r="E460" i="9"/>
  <c r="J460" i="9" a="1"/>
  <c r="J460" i="9"/>
  <c r="U460" i="9" a="1"/>
  <c r="U460" i="9"/>
  <c r="I460" i="9" a="1"/>
  <c r="I460" i="9"/>
  <c r="H460" i="9" a="1"/>
  <c r="H460" i="9"/>
  <c r="F460" i="9" a="1"/>
  <c r="F460" i="9"/>
  <c r="V460" i="9" a="1"/>
  <c r="V460" i="9"/>
  <c r="AC616" i="9" a="1"/>
  <c r="AC616" i="9"/>
  <c r="F621" i="9" a="1"/>
  <c r="F621" i="9"/>
  <c r="I621" i="9" a="1"/>
  <c r="I621" i="9"/>
  <c r="U621" i="9" a="1"/>
  <c r="U621" i="9"/>
  <c r="J621" i="9" a="1"/>
  <c r="J621" i="9"/>
  <c r="E621" i="9" a="1"/>
  <c r="E621" i="9"/>
  <c r="G621" i="9" a="1"/>
  <c r="G621" i="9"/>
  <c r="V621" i="9" a="1"/>
  <c r="V621" i="9"/>
  <c r="H621" i="9" a="1"/>
  <c r="H621" i="9"/>
  <c r="E567" i="9" a="1"/>
  <c r="E567" i="9"/>
  <c r="J567" i="9" a="1"/>
  <c r="J567" i="9"/>
  <c r="H567" i="9" a="1"/>
  <c r="H567" i="9"/>
  <c r="I567" i="9" a="1"/>
  <c r="I567" i="9"/>
  <c r="U567" i="9" a="1"/>
  <c r="U567" i="9"/>
  <c r="V567" i="9" a="1"/>
  <c r="V567" i="9"/>
  <c r="F567" i="9" a="1"/>
  <c r="F567" i="9"/>
  <c r="AC422" i="9" a="1"/>
  <c r="AC422" i="9"/>
  <c r="AC511" i="9" a="1"/>
  <c r="AC511" i="9"/>
  <c r="J379" i="9" a="1"/>
  <c r="J379" i="9"/>
  <c r="U379" i="9" a="1"/>
  <c r="U379" i="9"/>
  <c r="H379" i="9" a="1"/>
  <c r="H379" i="9"/>
  <c r="I379" i="9" a="1"/>
  <c r="I379" i="9"/>
  <c r="E379" i="9" a="1"/>
  <c r="E379" i="9"/>
  <c r="F379" i="9" a="1"/>
  <c r="F379" i="9"/>
  <c r="V379" i="9" a="1"/>
  <c r="V379" i="9"/>
  <c r="AC537" i="9" a="1"/>
  <c r="AC537" i="9"/>
  <c r="AC622" i="9" a="1"/>
  <c r="AC622" i="9"/>
  <c r="AC452" i="9" a="1"/>
  <c r="AC452" i="9"/>
  <c r="AC451" i="9" a="1"/>
  <c r="AC451" i="9"/>
  <c r="AC377" i="9" a="1"/>
  <c r="AC377" i="9"/>
  <c r="U554" i="9" a="1"/>
  <c r="U554" i="9"/>
  <c r="F554" i="9" a="1"/>
  <c r="F554" i="9"/>
  <c r="E554" i="9" a="1"/>
  <c r="E554" i="9"/>
  <c r="J554" i="9" a="1"/>
  <c r="J554" i="9"/>
  <c r="V554" i="9" a="1"/>
  <c r="V554" i="9"/>
  <c r="I554" i="9" a="1"/>
  <c r="I554" i="9"/>
  <c r="H554" i="9" a="1"/>
  <c r="H554" i="9"/>
  <c r="AC437" i="9" a="1"/>
  <c r="AC437" i="9"/>
  <c r="AC517" i="9" a="1"/>
  <c r="AC517" i="9"/>
  <c r="AC376" i="9" a="1"/>
  <c r="AC376" i="9"/>
  <c r="E505" i="9" a="1"/>
  <c r="E505" i="9"/>
  <c r="I505" i="9" a="1"/>
  <c r="I505" i="9"/>
  <c r="F505" i="9" a="1"/>
  <c r="F505" i="9"/>
  <c r="V505" i="9" a="1"/>
  <c r="V505" i="9"/>
  <c r="J505" i="9" a="1"/>
  <c r="J505" i="9"/>
  <c r="H505" i="9" a="1"/>
  <c r="H505" i="9"/>
  <c r="U505" i="9" a="1"/>
  <c r="U505" i="9"/>
  <c r="AC375" i="9" a="1"/>
  <c r="AC375" i="9"/>
  <c r="I368" i="9" a="1"/>
  <c r="I368" i="9"/>
  <c r="V368" i="9" a="1"/>
  <c r="V368" i="9"/>
  <c r="E368" i="9" a="1"/>
  <c r="E368" i="9"/>
  <c r="U368" i="9" a="1"/>
  <c r="U368" i="9"/>
  <c r="H368" i="9" a="1"/>
  <c r="H368" i="9"/>
  <c r="J368" i="9" a="1"/>
  <c r="J368" i="9"/>
  <c r="F368" i="9" a="1"/>
  <c r="F368" i="9"/>
  <c r="H607" i="9" a="1"/>
  <c r="H607" i="9"/>
  <c r="F607" i="9" a="1"/>
  <c r="F607" i="9"/>
  <c r="I607" i="9" a="1"/>
  <c r="I607" i="9"/>
  <c r="U607" i="9" a="1"/>
  <c r="U607" i="9"/>
  <c r="E607" i="9" a="1"/>
  <c r="E607" i="9"/>
  <c r="J607" i="9" a="1"/>
  <c r="J607" i="9"/>
  <c r="V607" i="9" a="1"/>
  <c r="V607" i="9"/>
  <c r="E380" i="9" a="1"/>
  <c r="E380" i="9"/>
  <c r="I380" i="9" a="1"/>
  <c r="I380" i="9"/>
  <c r="F380" i="9" a="1"/>
  <c r="F380" i="9"/>
  <c r="V380" i="9" a="1"/>
  <c r="V380" i="9"/>
  <c r="U380" i="9" a="1"/>
  <c r="U380" i="9"/>
  <c r="J380" i="9" a="1"/>
  <c r="J380" i="9"/>
  <c r="H380" i="9" a="1"/>
  <c r="H380" i="9"/>
  <c r="F439" i="9" a="1"/>
  <c r="F439" i="9"/>
  <c r="H439" i="9" a="1"/>
  <c r="H439" i="9"/>
  <c r="U439" i="9" a="1"/>
  <c r="U439" i="9"/>
  <c r="J439" i="9" a="1"/>
  <c r="J439" i="9"/>
  <c r="E439" i="9" a="1"/>
  <c r="E439" i="9"/>
  <c r="G439" i="9" a="1"/>
  <c r="G439" i="9"/>
  <c r="V439" i="9" a="1"/>
  <c r="V439" i="9"/>
  <c r="I439" i="9" a="1"/>
  <c r="I439" i="9"/>
  <c r="AC577" i="9" a="1"/>
  <c r="AC577" i="9"/>
  <c r="E534" i="9" a="1"/>
  <c r="E534" i="9"/>
  <c r="I534" i="9" a="1"/>
  <c r="I534" i="9"/>
  <c r="F534" i="9" a="1"/>
  <c r="F534" i="9"/>
  <c r="U534" i="9" a="1"/>
  <c r="U534" i="9"/>
  <c r="H534" i="9" a="1"/>
  <c r="H534" i="9"/>
  <c r="V534" i="9" a="1"/>
  <c r="V534" i="9"/>
  <c r="J534" i="9" a="1"/>
  <c r="J534" i="9"/>
  <c r="J502" i="9" a="1"/>
  <c r="J502" i="9"/>
  <c r="U502" i="9" a="1"/>
  <c r="U502" i="9"/>
  <c r="E502" i="9" a="1"/>
  <c r="E502" i="9"/>
  <c r="H502" i="9" a="1"/>
  <c r="H502" i="9"/>
  <c r="I502" i="9" a="1"/>
  <c r="I502" i="9"/>
  <c r="F502" i="9" a="1"/>
  <c r="F502" i="9"/>
  <c r="V502" i="9" a="1"/>
  <c r="V502" i="9"/>
  <c r="AC490" i="9" a="1"/>
  <c r="AC490" i="9"/>
  <c r="AC450" i="9" a="1"/>
  <c r="AC450" i="9"/>
  <c r="AC466" i="9" a="1"/>
  <c r="AC466" i="9"/>
  <c r="Y328" i="9"/>
  <c r="Z327" i="9"/>
  <c r="AC337" i="9" a="1"/>
  <c r="AC337" i="9"/>
  <c r="J48" i="9" a="1"/>
  <c r="J48" i="9"/>
  <c r="E48" i="9" a="1"/>
  <c r="E48" i="9"/>
  <c r="I48" i="9" a="1"/>
  <c r="I48" i="9"/>
  <c r="F48" i="9" a="1"/>
  <c r="F48" i="9"/>
  <c r="H48" i="9" a="1"/>
  <c r="H48" i="9"/>
  <c r="G48" i="9" a="1"/>
  <c r="G48" i="9"/>
  <c r="H129" i="9" a="1"/>
  <c r="H129" i="9"/>
  <c r="I129" i="9" a="1"/>
  <c r="I129" i="9"/>
  <c r="G129" i="9" a="1"/>
  <c r="G129" i="9"/>
  <c r="E129" i="9" a="1"/>
  <c r="E129" i="9"/>
  <c r="J129" i="9" a="1"/>
  <c r="J129" i="9"/>
  <c r="F129" i="9" a="1"/>
  <c r="F129" i="9"/>
  <c r="C84" i="9" a="1"/>
  <c r="C84" i="9"/>
  <c r="P84" i="9" a="1"/>
  <c r="P84" i="9"/>
  <c r="D84" i="9" a="1"/>
  <c r="D84" i="9"/>
  <c r="E56" i="9" a="1"/>
  <c r="E56" i="9"/>
  <c r="G56" i="9" a="1"/>
  <c r="G56" i="9"/>
  <c r="J56" i="9" a="1"/>
  <c r="J56" i="9"/>
  <c r="I56" i="9" a="1"/>
  <c r="I56" i="9"/>
  <c r="H56" i="9" a="1"/>
  <c r="H56" i="9"/>
  <c r="F56" i="9" a="1"/>
  <c r="F56" i="9"/>
  <c r="E126" i="9" a="1"/>
  <c r="E126" i="9"/>
  <c r="J126" i="9" a="1"/>
  <c r="J126" i="9"/>
  <c r="I126" i="9" a="1"/>
  <c r="I126" i="9"/>
  <c r="G126" i="9" a="1"/>
  <c r="G126" i="9"/>
  <c r="H126" i="9" a="1"/>
  <c r="H126" i="9"/>
  <c r="F126" i="9" a="1"/>
  <c r="F126" i="9"/>
  <c r="F44" i="9" a="1"/>
  <c r="F44" i="9"/>
  <c r="I44" i="9" a="1"/>
  <c r="I44" i="9"/>
  <c r="G44" i="9" a="1"/>
  <c r="G44" i="9"/>
  <c r="H44" i="9" a="1"/>
  <c r="H44" i="9"/>
  <c r="J44" i="9" a="1"/>
  <c r="J44" i="9"/>
  <c r="E44" i="9" a="1"/>
  <c r="E44" i="9"/>
  <c r="E26" i="9" a="1"/>
  <c r="E26" i="9"/>
  <c r="G26" i="9" a="1"/>
  <c r="G26" i="9"/>
  <c r="F26" i="9" a="1"/>
  <c r="F26" i="9"/>
  <c r="I26" i="9" a="1"/>
  <c r="I26" i="9"/>
  <c r="J26" i="9" a="1"/>
  <c r="J26" i="9"/>
  <c r="H26" i="9" a="1"/>
  <c r="H26" i="9"/>
  <c r="E94" i="9" a="1"/>
  <c r="E94" i="9"/>
  <c r="H94" i="9" a="1"/>
  <c r="H94" i="9"/>
  <c r="J94" i="9" a="1"/>
  <c r="J94" i="9"/>
  <c r="F94" i="9" a="1"/>
  <c r="F94" i="9"/>
  <c r="I94" i="9" a="1"/>
  <c r="I94" i="9"/>
  <c r="G94" i="9" a="1"/>
  <c r="G94" i="9"/>
  <c r="P112" i="9" a="1"/>
  <c r="P112" i="9"/>
  <c r="D112" i="9" a="1"/>
  <c r="D112" i="9"/>
  <c r="C112" i="9" a="1"/>
  <c r="C112" i="9"/>
  <c r="I70" i="9" a="1"/>
  <c r="I70" i="9"/>
  <c r="G70" i="9" a="1"/>
  <c r="G70" i="9"/>
  <c r="J70" i="9" a="1"/>
  <c r="J70" i="9"/>
  <c r="E70" i="9" a="1"/>
  <c r="E70" i="9"/>
  <c r="H70" i="9" a="1"/>
  <c r="H70" i="9"/>
  <c r="F70" i="9" a="1"/>
  <c r="F70" i="9"/>
  <c r="P155" i="9" a="1"/>
  <c r="P155" i="9"/>
  <c r="D155" i="9" a="1"/>
  <c r="D155" i="9"/>
  <c r="C155" i="9" a="1"/>
  <c r="C155" i="9"/>
  <c r="G65" i="9" a="1"/>
  <c r="G65" i="9"/>
  <c r="H65" i="9" a="1"/>
  <c r="H65" i="9"/>
  <c r="I65" i="9" a="1"/>
  <c r="I65" i="9"/>
  <c r="J65" i="9" a="1"/>
  <c r="J65" i="9"/>
  <c r="E65" i="9" a="1"/>
  <c r="E65" i="9"/>
  <c r="F65" i="9" a="1"/>
  <c r="F65" i="9"/>
  <c r="C51" i="9" a="1"/>
  <c r="C51" i="9"/>
  <c r="D51" i="9" a="1"/>
  <c r="D51" i="9"/>
  <c r="P51" i="9" a="1"/>
  <c r="P51" i="9"/>
  <c r="P25" i="9" a="1"/>
  <c r="P25" i="9"/>
  <c r="D25" i="9" a="1"/>
  <c r="D25" i="9"/>
  <c r="C25" i="9" a="1"/>
  <c r="C25" i="9"/>
  <c r="D11" i="9" a="1"/>
  <c r="D11" i="9"/>
  <c r="C11" i="9" a="1"/>
  <c r="C11" i="9"/>
  <c r="P11" i="9" a="1"/>
  <c r="P11" i="9"/>
  <c r="F39" i="9" a="1"/>
  <c r="F39" i="9"/>
  <c r="J39" i="9" a="1"/>
  <c r="J39" i="9"/>
  <c r="H39" i="9" a="1"/>
  <c r="H39" i="9"/>
  <c r="G39" i="9" a="1"/>
  <c r="G39" i="9"/>
  <c r="E39" i="9" a="1"/>
  <c r="E39" i="9"/>
  <c r="I39" i="9" a="1"/>
  <c r="I39" i="9"/>
  <c r="H99" i="9" a="1"/>
  <c r="H99" i="9"/>
  <c r="F99" i="9" a="1"/>
  <c r="F99" i="9"/>
  <c r="E99" i="9" a="1"/>
  <c r="E99" i="9"/>
  <c r="J99" i="9" a="1"/>
  <c r="J99" i="9"/>
  <c r="I99" i="9" a="1"/>
  <c r="I99" i="9"/>
  <c r="G99" i="9" a="1"/>
  <c r="G99" i="9"/>
  <c r="P111" i="9" a="1"/>
  <c r="P111" i="9"/>
  <c r="C111" i="9" a="1"/>
  <c r="C111" i="9"/>
  <c r="D111" i="9" a="1"/>
  <c r="D111" i="9"/>
  <c r="H74" i="9" a="1"/>
  <c r="H74" i="9"/>
  <c r="F74" i="9" a="1"/>
  <c r="F74" i="9"/>
  <c r="I74" i="9" a="1"/>
  <c r="I74" i="9"/>
  <c r="G74" i="9" a="1"/>
  <c r="G74" i="9"/>
  <c r="E74" i="9" a="1"/>
  <c r="E74" i="9"/>
  <c r="J74" i="9" a="1"/>
  <c r="J74" i="9"/>
  <c r="C31" i="9" a="1"/>
  <c r="C31" i="9"/>
  <c r="P31" i="9" a="1"/>
  <c r="P31" i="9"/>
  <c r="D31" i="9" a="1"/>
  <c r="D31" i="9"/>
  <c r="J29" i="9" a="1"/>
  <c r="J29" i="9"/>
  <c r="G29" i="9" a="1"/>
  <c r="G29" i="9"/>
  <c r="H29" i="9" a="1"/>
  <c r="H29" i="9"/>
  <c r="F29" i="9" a="1"/>
  <c r="F29" i="9"/>
  <c r="I29" i="9" a="1"/>
  <c r="I29" i="9"/>
  <c r="E29" i="9" a="1"/>
  <c r="E29" i="9"/>
  <c r="D148" i="9" a="1"/>
  <c r="D148" i="9"/>
  <c r="C148" i="9" a="1"/>
  <c r="C148" i="9"/>
  <c r="P148" i="9" a="1"/>
  <c r="P148" i="9"/>
  <c r="P135" i="9" a="1"/>
  <c r="P135" i="9"/>
  <c r="C135" i="9" a="1"/>
  <c r="C135" i="9"/>
  <c r="D135" i="9" a="1"/>
  <c r="D135" i="9"/>
  <c r="H41" i="9" a="1"/>
  <c r="H41" i="9"/>
  <c r="G41" i="9" a="1"/>
  <c r="G41" i="9"/>
  <c r="I41" i="9" a="1"/>
  <c r="I41" i="9"/>
  <c r="E41" i="9" a="1"/>
  <c r="E41" i="9"/>
  <c r="J41" i="9" a="1"/>
  <c r="J41" i="9"/>
  <c r="F41" i="9" a="1"/>
  <c r="F41" i="9"/>
  <c r="J21" i="9" a="1"/>
  <c r="J21" i="9"/>
  <c r="I21" i="9" a="1"/>
  <c r="I21" i="9"/>
  <c r="G21" i="9" a="1"/>
  <c r="G21" i="9"/>
  <c r="F21" i="9" a="1"/>
  <c r="F21" i="9"/>
  <c r="E21" i="9" a="1"/>
  <c r="E21" i="9"/>
  <c r="H21" i="9" a="1"/>
  <c r="H21" i="9"/>
  <c r="E89" i="9" a="1"/>
  <c r="E89" i="9"/>
  <c r="G89" i="9" a="1"/>
  <c r="G89" i="9"/>
  <c r="J89" i="9" a="1"/>
  <c r="J89" i="9"/>
  <c r="F89" i="9" a="1"/>
  <c r="F89" i="9"/>
  <c r="H89" i="9" a="1"/>
  <c r="H89" i="9"/>
  <c r="I89" i="9" a="1"/>
  <c r="I89" i="9"/>
  <c r="C16" i="9" a="1"/>
  <c r="C16" i="9"/>
  <c r="D16" i="9" a="1"/>
  <c r="D16" i="9"/>
  <c r="P16" i="9" a="1"/>
  <c r="P16" i="9"/>
  <c r="I64" i="9" a="1"/>
  <c r="I64" i="9"/>
  <c r="J64" i="9" a="1"/>
  <c r="J64" i="9"/>
  <c r="F64" i="9" a="1"/>
  <c r="F64" i="9"/>
  <c r="E64" i="9" a="1"/>
  <c r="E64" i="9"/>
  <c r="H64" i="9" a="1"/>
  <c r="H64" i="9"/>
  <c r="G64" i="9" a="1"/>
  <c r="G64" i="9"/>
  <c r="F130" i="9" a="1"/>
  <c r="F130" i="9"/>
  <c r="I130" i="9" a="1"/>
  <c r="I130" i="9"/>
  <c r="H130" i="9" a="1"/>
  <c r="H130" i="9"/>
  <c r="J130" i="9" a="1"/>
  <c r="J130" i="9"/>
  <c r="E130" i="9" a="1"/>
  <c r="E130" i="9"/>
  <c r="G130" i="9" a="1"/>
  <c r="G130" i="9"/>
  <c r="J63" i="9" a="1"/>
  <c r="J63" i="9"/>
  <c r="I63" i="9" a="1"/>
  <c r="I63" i="9"/>
  <c r="G63" i="9" a="1"/>
  <c r="G63" i="9"/>
  <c r="H63" i="9" a="1"/>
  <c r="H63" i="9"/>
  <c r="E63" i="9" a="1"/>
  <c r="E63" i="9"/>
  <c r="F63" i="9" a="1"/>
  <c r="F63" i="9"/>
  <c r="J127" i="9" a="1"/>
  <c r="J127" i="9"/>
  <c r="H127" i="9" a="1"/>
  <c r="H127" i="9"/>
  <c r="I127" i="9" a="1"/>
  <c r="I127" i="9"/>
  <c r="G127" i="9" a="1"/>
  <c r="G127" i="9"/>
  <c r="F127" i="9" a="1"/>
  <c r="F127" i="9"/>
  <c r="E127" i="9" a="1"/>
  <c r="E127" i="9"/>
  <c r="E84" i="9" a="1"/>
  <c r="E84" i="9"/>
  <c r="J84" i="9" a="1"/>
  <c r="J84" i="9"/>
  <c r="F84" i="9" a="1"/>
  <c r="F84" i="9"/>
  <c r="I84" i="9" a="1"/>
  <c r="I84" i="9"/>
  <c r="H84" i="9" a="1"/>
  <c r="H84" i="9"/>
  <c r="G84" i="9" a="1"/>
  <c r="G84" i="9"/>
  <c r="I108" i="9" a="1"/>
  <c r="I108" i="9"/>
  <c r="J108" i="9" a="1"/>
  <c r="J108" i="9"/>
  <c r="G108" i="9" a="1"/>
  <c r="G108" i="9"/>
  <c r="E108" i="9" a="1"/>
  <c r="E108" i="9"/>
  <c r="F108" i="9" a="1"/>
  <c r="F108" i="9"/>
  <c r="H108" i="9" a="1"/>
  <c r="H108" i="9"/>
  <c r="D26" i="9" a="1"/>
  <c r="D26" i="9"/>
  <c r="C26" i="9" a="1"/>
  <c r="C26" i="9"/>
  <c r="P26" i="9" a="1"/>
  <c r="P26" i="9"/>
  <c r="D94" i="9" a="1"/>
  <c r="D94" i="9"/>
  <c r="P94" i="9" a="1"/>
  <c r="P94" i="9"/>
  <c r="C94" i="9" a="1"/>
  <c r="C94" i="9"/>
  <c r="F119" i="9" a="1"/>
  <c r="F119" i="9"/>
  <c r="I119" i="9" a="1"/>
  <c r="I119" i="9"/>
  <c r="H119" i="9" a="1"/>
  <c r="H119" i="9"/>
  <c r="G119" i="9" a="1"/>
  <c r="G119" i="9"/>
  <c r="J119" i="9" a="1"/>
  <c r="J119" i="9"/>
  <c r="E119" i="9" a="1"/>
  <c r="E119" i="9"/>
  <c r="G75" i="9" a="1"/>
  <c r="G75" i="9"/>
  <c r="H75" i="9" a="1"/>
  <c r="H75" i="9"/>
  <c r="J75" i="9" a="1"/>
  <c r="J75" i="9"/>
  <c r="I75" i="9" a="1"/>
  <c r="I75" i="9"/>
  <c r="E75" i="9" a="1"/>
  <c r="E75" i="9"/>
  <c r="F75" i="9" a="1"/>
  <c r="F75" i="9"/>
  <c r="C32" i="9" a="1"/>
  <c r="C32" i="9"/>
  <c r="D32" i="9" a="1"/>
  <c r="D32" i="9"/>
  <c r="P32" i="9" a="1"/>
  <c r="P32" i="9"/>
  <c r="D153" i="9" a="1"/>
  <c r="D153" i="9"/>
  <c r="C153" i="9" a="1"/>
  <c r="C153" i="9"/>
  <c r="P153" i="9" a="1"/>
  <c r="P153" i="9"/>
  <c r="F93" i="9" a="1"/>
  <c r="F93" i="9"/>
  <c r="H93" i="9" a="1"/>
  <c r="H93" i="9"/>
  <c r="J93" i="9" a="1"/>
  <c r="J93" i="9"/>
  <c r="G93" i="9" a="1"/>
  <c r="G93" i="9"/>
  <c r="I93" i="9" a="1"/>
  <c r="I93" i="9"/>
  <c r="E93" i="9" a="1"/>
  <c r="E93" i="9"/>
  <c r="C65" i="9" a="1"/>
  <c r="C65" i="9"/>
  <c r="P65" i="9" a="1"/>
  <c r="P65" i="9"/>
  <c r="D65" i="9" a="1"/>
  <c r="D65" i="9"/>
  <c r="D24" i="9" a="1"/>
  <c r="D24" i="9"/>
  <c r="C24" i="9" a="1"/>
  <c r="C24" i="9"/>
  <c r="P24" i="9" a="1"/>
  <c r="P24" i="9"/>
  <c r="G92" i="9" a="1"/>
  <c r="G92" i="9"/>
  <c r="H92" i="9" a="1"/>
  <c r="H92" i="9"/>
  <c r="E92" i="9" a="1"/>
  <c r="E92" i="9"/>
  <c r="J92" i="9" a="1"/>
  <c r="J92" i="9"/>
  <c r="I92" i="9" a="1"/>
  <c r="I92" i="9"/>
  <c r="F92" i="9" a="1"/>
  <c r="F92" i="9"/>
  <c r="G144" i="9" a="1"/>
  <c r="G144" i="9"/>
  <c r="F144" i="9" a="1"/>
  <c r="F144" i="9"/>
  <c r="J144" i="9" a="1"/>
  <c r="J144" i="9"/>
  <c r="E144" i="9" a="1"/>
  <c r="E144" i="9"/>
  <c r="H144" i="9" a="1"/>
  <c r="H144" i="9"/>
  <c r="I144" i="9" a="1"/>
  <c r="I144" i="9"/>
  <c r="D95" i="9" a="1"/>
  <c r="D95" i="9"/>
  <c r="C95" i="9" a="1"/>
  <c r="C95" i="9"/>
  <c r="P95" i="9" a="1"/>
  <c r="P95" i="9"/>
  <c r="P97" i="9" a="1"/>
  <c r="P97" i="9"/>
  <c r="C97" i="9" a="1"/>
  <c r="C97" i="9"/>
  <c r="D97" i="9" a="1"/>
  <c r="D97" i="9"/>
  <c r="C87" i="9" a="1"/>
  <c r="C87" i="9"/>
  <c r="P87" i="9" a="1"/>
  <c r="P87" i="9"/>
  <c r="D87" i="9" a="1"/>
  <c r="D87" i="9"/>
  <c r="P39" i="9" a="1"/>
  <c r="P39" i="9"/>
  <c r="D39" i="9" a="1"/>
  <c r="D39" i="9"/>
  <c r="C39" i="9" a="1"/>
  <c r="C39" i="9"/>
  <c r="H111" i="9" a="1"/>
  <c r="H111" i="9"/>
  <c r="G111" i="9" a="1"/>
  <c r="G111" i="9"/>
  <c r="I111" i="9" a="1"/>
  <c r="I111" i="9"/>
  <c r="F111" i="9" a="1"/>
  <c r="F111" i="9"/>
  <c r="J111" i="9" a="1"/>
  <c r="J111" i="9"/>
  <c r="E111" i="9" a="1"/>
  <c r="E111" i="9"/>
  <c r="P116" i="9" a="1"/>
  <c r="P116" i="9"/>
  <c r="C116" i="9" a="1"/>
  <c r="C116" i="9"/>
  <c r="D116" i="9" a="1"/>
  <c r="D116" i="9"/>
  <c r="H31" i="9" a="1"/>
  <c r="H31" i="9"/>
  <c r="G31" i="9" a="1"/>
  <c r="G31" i="9"/>
  <c r="J31" i="9" a="1"/>
  <c r="J31" i="9"/>
  <c r="E31" i="9" a="1"/>
  <c r="E31" i="9"/>
  <c r="I31" i="9" a="1"/>
  <c r="I31" i="9"/>
  <c r="F31" i="9" a="1"/>
  <c r="F31" i="9"/>
  <c r="J107" i="9" a="1"/>
  <c r="J107" i="9"/>
  <c r="F107" i="9" a="1"/>
  <c r="F107" i="9"/>
  <c r="E107" i="9" a="1"/>
  <c r="E107" i="9"/>
  <c r="I107" i="9" a="1"/>
  <c r="I107" i="9"/>
  <c r="G107" i="9" a="1"/>
  <c r="G107" i="9"/>
  <c r="H107" i="9" a="1"/>
  <c r="H107" i="9"/>
  <c r="D47" i="9" a="1"/>
  <c r="D47" i="9"/>
  <c r="P47" i="9" a="1"/>
  <c r="P47" i="9"/>
  <c r="C47" i="9" a="1"/>
  <c r="C47" i="9"/>
  <c r="P125" i="9" a="1"/>
  <c r="P125" i="9"/>
  <c r="D125" i="9" a="1"/>
  <c r="D125" i="9"/>
  <c r="C125" i="9" a="1"/>
  <c r="C125" i="9"/>
  <c r="C41" i="9" a="1"/>
  <c r="C41" i="9"/>
  <c r="P41" i="9" a="1"/>
  <c r="P41" i="9"/>
  <c r="D41" i="9" a="1"/>
  <c r="D41" i="9"/>
  <c r="C89" i="9" a="1"/>
  <c r="C89" i="9"/>
  <c r="P89" i="9" a="1"/>
  <c r="P89" i="9"/>
  <c r="D89" i="9" a="1"/>
  <c r="D89" i="9"/>
  <c r="H16" i="9" a="1"/>
  <c r="H16" i="9"/>
  <c r="E16" i="9" a="1"/>
  <c r="E16" i="9"/>
  <c r="I16" i="9" a="1"/>
  <c r="I16" i="9"/>
  <c r="F16" i="9" a="1"/>
  <c r="F16" i="9"/>
  <c r="G16" i="9" a="1"/>
  <c r="G16" i="9"/>
  <c r="J16" i="9" a="1"/>
  <c r="J16" i="9"/>
  <c r="J136" i="9" a="1"/>
  <c r="J136" i="9"/>
  <c r="G136" i="9" a="1"/>
  <c r="G136" i="9"/>
  <c r="E136" i="9" a="1"/>
  <c r="E136" i="9"/>
  <c r="I136" i="9" a="1"/>
  <c r="I136" i="9"/>
  <c r="F136" i="9" a="1"/>
  <c r="F136" i="9"/>
  <c r="H136" i="9" a="1"/>
  <c r="H136" i="9"/>
  <c r="C63" i="9" a="1"/>
  <c r="C63" i="9"/>
  <c r="D63" i="9" a="1"/>
  <c r="D63" i="9"/>
  <c r="P63" i="9" a="1"/>
  <c r="P63" i="9"/>
  <c r="C127" i="9" a="1"/>
  <c r="C127" i="9"/>
  <c r="D127" i="9" a="1"/>
  <c r="D127" i="9"/>
  <c r="P127" i="9" a="1"/>
  <c r="P127" i="9"/>
  <c r="C325" i="6"/>
  <c r="C300" i="6"/>
  <c r="C135" i="6"/>
  <c r="D102" i="5"/>
  <c r="D137" i="5"/>
  <c r="C185" i="6"/>
  <c r="C145" i="6"/>
  <c r="C170" i="6"/>
  <c r="C465" i="6"/>
  <c r="D117" i="5"/>
  <c r="D167" i="5"/>
  <c r="N40" i="1"/>
  <c r="C100" i="6"/>
  <c r="D192" i="5"/>
  <c r="D85" i="9" a="1"/>
  <c r="D85" i="9"/>
  <c r="C85" i="9" a="1"/>
  <c r="C85" i="9"/>
  <c r="P85" i="9" a="1"/>
  <c r="P85" i="9"/>
  <c r="D56" i="9" a="1"/>
  <c r="D56" i="9"/>
  <c r="C56" i="9" a="1"/>
  <c r="C56" i="9"/>
  <c r="P56" i="9" a="1"/>
  <c r="P56" i="9"/>
  <c r="J66" i="9" a="1"/>
  <c r="J66" i="9"/>
  <c r="F66" i="9" a="1"/>
  <c r="F66" i="9"/>
  <c r="G66" i="9" a="1"/>
  <c r="G66" i="9"/>
  <c r="I66" i="9" a="1"/>
  <c r="I66" i="9"/>
  <c r="H66" i="9" a="1"/>
  <c r="H66" i="9"/>
  <c r="E66" i="9" a="1"/>
  <c r="E66" i="9"/>
  <c r="C119" i="9" a="1"/>
  <c r="C119" i="9"/>
  <c r="D119" i="9" a="1"/>
  <c r="D119" i="9"/>
  <c r="P119" i="9" a="1"/>
  <c r="P119" i="9"/>
  <c r="P121" i="9" a="1"/>
  <c r="P121" i="9"/>
  <c r="D121" i="9" a="1"/>
  <c r="D121" i="9"/>
  <c r="C121" i="9" a="1"/>
  <c r="C121" i="9"/>
  <c r="J112" i="9" a="1"/>
  <c r="J112" i="9"/>
  <c r="I112" i="9" a="1"/>
  <c r="I112" i="9"/>
  <c r="F112" i="9" a="1"/>
  <c r="F112" i="9"/>
  <c r="G112" i="9" a="1"/>
  <c r="G112" i="9"/>
  <c r="H112" i="9" a="1"/>
  <c r="H112" i="9"/>
  <c r="E112" i="9" a="1"/>
  <c r="E112" i="9"/>
  <c r="D70" i="9" a="1"/>
  <c r="D70" i="9"/>
  <c r="C70" i="9" a="1"/>
  <c r="C70" i="9"/>
  <c r="P70" i="9" a="1"/>
  <c r="P70" i="9"/>
  <c r="J155" i="9" a="1"/>
  <c r="J155" i="9"/>
  <c r="F155" i="9" a="1"/>
  <c r="F155" i="9"/>
  <c r="H155" i="9" a="1"/>
  <c r="H155" i="9"/>
  <c r="I155" i="9" a="1"/>
  <c r="I155" i="9"/>
  <c r="E155" i="9" a="1"/>
  <c r="E155" i="9"/>
  <c r="G155" i="9" a="1"/>
  <c r="G155" i="9"/>
  <c r="C305" i="6"/>
  <c r="D93" i="9" a="1"/>
  <c r="D93" i="9"/>
  <c r="C93" i="9" a="1"/>
  <c r="C93" i="9"/>
  <c r="P93" i="9" a="1"/>
  <c r="P93" i="9"/>
  <c r="D133" i="9" a="1"/>
  <c r="D133" i="9"/>
  <c r="C133" i="9" a="1"/>
  <c r="C133" i="9"/>
  <c r="P133" i="9" a="1"/>
  <c r="P133" i="9"/>
  <c r="P92" i="9" a="1"/>
  <c r="P92" i="9"/>
  <c r="C92" i="9" a="1"/>
  <c r="C92" i="9"/>
  <c r="D92" i="9" a="1"/>
  <c r="D92" i="9"/>
  <c r="N38" i="1"/>
  <c r="D45" i="5"/>
  <c r="E97" i="9" a="1"/>
  <c r="E97" i="9"/>
  <c r="J97" i="9" a="1"/>
  <c r="J97" i="9"/>
  <c r="G97" i="9" a="1"/>
  <c r="G97" i="9"/>
  <c r="F97" i="9" a="1"/>
  <c r="F97" i="9"/>
  <c r="H97" i="9" a="1"/>
  <c r="H97" i="9"/>
  <c r="I97" i="9" a="1"/>
  <c r="I97" i="9"/>
  <c r="F11" i="9" a="1"/>
  <c r="F11" i="9"/>
  <c r="G11" i="9" a="1"/>
  <c r="G11" i="9"/>
  <c r="H11" i="9" a="1"/>
  <c r="H11" i="9"/>
  <c r="J11" i="9" a="1"/>
  <c r="J11" i="9"/>
  <c r="E11" i="9" a="1"/>
  <c r="E11" i="9"/>
  <c r="I11" i="9" a="1"/>
  <c r="I11" i="9"/>
  <c r="E123" i="9" a="1"/>
  <c r="E123" i="9"/>
  <c r="G123" i="9" a="1"/>
  <c r="G123" i="9"/>
  <c r="F123" i="9" a="1"/>
  <c r="F123" i="9"/>
  <c r="H123" i="9" a="1"/>
  <c r="H123" i="9"/>
  <c r="I123" i="9" a="1"/>
  <c r="I123" i="9"/>
  <c r="J123" i="9" a="1"/>
  <c r="J123" i="9"/>
  <c r="F154" i="9" a="1"/>
  <c r="F154" i="9"/>
  <c r="I154" i="9" a="1"/>
  <c r="I154" i="9"/>
  <c r="H154" i="9" a="1"/>
  <c r="H154" i="9"/>
  <c r="G154" i="9" a="1"/>
  <c r="G154" i="9"/>
  <c r="E154" i="9" a="1"/>
  <c r="E154" i="9"/>
  <c r="J154" i="9" a="1"/>
  <c r="J154" i="9"/>
  <c r="G116" i="9" a="1"/>
  <c r="G116" i="9"/>
  <c r="E116" i="9" a="1"/>
  <c r="E116" i="9"/>
  <c r="J116" i="9" a="1"/>
  <c r="J116" i="9"/>
  <c r="H116" i="9" a="1"/>
  <c r="H116" i="9"/>
  <c r="I116" i="9" a="1"/>
  <c r="I116" i="9"/>
  <c r="F116" i="9" a="1"/>
  <c r="F116" i="9"/>
  <c r="P109" i="9" a="1"/>
  <c r="P109" i="9"/>
  <c r="D109" i="9" a="1"/>
  <c r="D109" i="9"/>
  <c r="C109" i="9" a="1"/>
  <c r="C109" i="9"/>
  <c r="P149" i="9" a="1"/>
  <c r="P149" i="9"/>
  <c r="C149" i="9" a="1"/>
  <c r="C149" i="9"/>
  <c r="D149" i="9" a="1"/>
  <c r="D149" i="9"/>
  <c r="H81" i="9" a="1"/>
  <c r="H81" i="9"/>
  <c r="J81" i="9" a="1"/>
  <c r="J81" i="9"/>
  <c r="I81" i="9" a="1"/>
  <c r="I81" i="9"/>
  <c r="G81" i="9" a="1"/>
  <c r="G81" i="9"/>
  <c r="F81" i="9" a="1"/>
  <c r="F81" i="9"/>
  <c r="E81" i="9" a="1"/>
  <c r="E81" i="9"/>
  <c r="I125" i="9" a="1"/>
  <c r="I125" i="9"/>
  <c r="J125" i="9" a="1"/>
  <c r="J125" i="9"/>
  <c r="E125" i="9" a="1"/>
  <c r="E125" i="9"/>
  <c r="H125" i="9" a="1"/>
  <c r="H125" i="9"/>
  <c r="G125" i="9" a="1"/>
  <c r="G125" i="9"/>
  <c r="F125" i="9" a="1"/>
  <c r="F125" i="9"/>
  <c r="G124" i="9" a="1"/>
  <c r="G124" i="9"/>
  <c r="E124" i="9" a="1"/>
  <c r="E124" i="9"/>
  <c r="F124" i="9" a="1"/>
  <c r="F124" i="9"/>
  <c r="J124" i="9" a="1"/>
  <c r="J124" i="9"/>
  <c r="H124" i="9" a="1"/>
  <c r="H124" i="9"/>
  <c r="I124" i="9" a="1"/>
  <c r="I124" i="9"/>
  <c r="F148" i="9" a="1"/>
  <c r="F148" i="9"/>
  <c r="H148" i="9" a="1"/>
  <c r="H148" i="9"/>
  <c r="E148" i="9" a="1"/>
  <c r="E148" i="9"/>
  <c r="J148" i="9" a="1"/>
  <c r="J148" i="9"/>
  <c r="I148" i="9" a="1"/>
  <c r="I148" i="9"/>
  <c r="G148" i="9" a="1"/>
  <c r="G148" i="9"/>
  <c r="E135" i="9" a="1"/>
  <c r="E135" i="9"/>
  <c r="H135" i="9" a="1"/>
  <c r="H135" i="9"/>
  <c r="G135" i="9" a="1"/>
  <c r="G135" i="9"/>
  <c r="I135" i="9" a="1"/>
  <c r="I135" i="9"/>
  <c r="J135" i="9" a="1"/>
  <c r="J135" i="9"/>
  <c r="F135" i="9" a="1"/>
  <c r="F135" i="9"/>
  <c r="C48" i="9" a="1"/>
  <c r="C48" i="9"/>
  <c r="D48" i="9" a="1"/>
  <c r="D48" i="9"/>
  <c r="P48" i="9" a="1"/>
  <c r="P48" i="9"/>
  <c r="H17" i="9" a="1"/>
  <c r="H17" i="9"/>
  <c r="I17" i="9" a="1"/>
  <c r="I17" i="9"/>
  <c r="E17" i="9" a="1"/>
  <c r="E17" i="9"/>
  <c r="G17" i="9" a="1"/>
  <c r="G17" i="9"/>
  <c r="J17" i="9" a="1"/>
  <c r="J17" i="9"/>
  <c r="F17" i="9" a="1"/>
  <c r="F17" i="9"/>
  <c r="D129" i="9" a="1"/>
  <c r="D129" i="9"/>
  <c r="P129" i="9" a="1"/>
  <c r="P129" i="9"/>
  <c r="C129" i="9" a="1"/>
  <c r="C129" i="9"/>
  <c r="E85" i="9" a="1"/>
  <c r="E85" i="9"/>
  <c r="H85" i="9" a="1"/>
  <c r="H85" i="9"/>
  <c r="F85" i="9" a="1"/>
  <c r="F85" i="9"/>
  <c r="I85" i="9" a="1"/>
  <c r="I85" i="9"/>
  <c r="G85" i="9" a="1"/>
  <c r="G85" i="9"/>
  <c r="J85" i="9" a="1"/>
  <c r="J85" i="9"/>
  <c r="P108" i="9" a="1"/>
  <c r="P108" i="9"/>
  <c r="C108" i="9" a="1"/>
  <c r="C108" i="9"/>
  <c r="D108" i="9" a="1"/>
  <c r="D108" i="9"/>
  <c r="J100" i="9" a="1"/>
  <c r="J100" i="9"/>
  <c r="E100" i="9" a="1"/>
  <c r="E100" i="9"/>
  <c r="G100" i="9" a="1"/>
  <c r="G100" i="9"/>
  <c r="H100" i="9" a="1"/>
  <c r="H100" i="9"/>
  <c r="F100" i="9" a="1"/>
  <c r="F100" i="9"/>
  <c r="I100" i="9" a="1"/>
  <c r="I100" i="9"/>
  <c r="D118" i="9" a="1"/>
  <c r="D118" i="9"/>
  <c r="C118" i="9" a="1"/>
  <c r="C118" i="9"/>
  <c r="P118" i="9" a="1"/>
  <c r="P118" i="9"/>
  <c r="C75" i="9" a="1"/>
  <c r="C75" i="9"/>
  <c r="D75" i="9" a="1"/>
  <c r="D75" i="9"/>
  <c r="P75" i="9" a="1"/>
  <c r="P75" i="9"/>
  <c r="I32" i="9" a="1"/>
  <c r="I32" i="9"/>
  <c r="F32" i="9" a="1"/>
  <c r="F32" i="9"/>
  <c r="G32" i="9" a="1"/>
  <c r="G32" i="9"/>
  <c r="E32" i="9" a="1"/>
  <c r="E32" i="9"/>
  <c r="H32" i="9" a="1"/>
  <c r="H32" i="9"/>
  <c r="J32" i="9" a="1"/>
  <c r="J32" i="9"/>
  <c r="J153" i="9" a="1"/>
  <c r="J153" i="9"/>
  <c r="I153" i="9" a="1"/>
  <c r="I153" i="9"/>
  <c r="E153" i="9" a="1"/>
  <c r="E153" i="9"/>
  <c r="H153" i="9" a="1"/>
  <c r="H153" i="9"/>
  <c r="G153" i="9" a="1"/>
  <c r="G153" i="9"/>
  <c r="F153" i="9" a="1"/>
  <c r="F153" i="9"/>
  <c r="A41" i="1"/>
  <c r="C265" i="6"/>
  <c r="C255" i="6"/>
  <c r="C340" i="6"/>
  <c r="C250" i="6"/>
  <c r="C270" i="6"/>
  <c r="C130" i="6"/>
  <c r="D162" i="5"/>
  <c r="C475" i="6"/>
  <c r="C355" i="6"/>
  <c r="C115" i="6"/>
  <c r="C310" i="6"/>
  <c r="C435" i="6"/>
  <c r="T40" i="1"/>
  <c r="D97" i="5"/>
  <c r="C200" i="6"/>
  <c r="C425" i="6"/>
  <c r="D57" i="5"/>
  <c r="C440" i="6"/>
  <c r="C235" i="6"/>
  <c r="C125" i="6"/>
  <c r="C225" i="6"/>
  <c r="D144" i="9" a="1"/>
  <c r="D144" i="9"/>
  <c r="P144" i="9" a="1"/>
  <c r="P144" i="9"/>
  <c r="C144" i="9" a="1"/>
  <c r="C144" i="9"/>
  <c r="F95" i="9" a="1"/>
  <c r="F95" i="9"/>
  <c r="J95" i="9" a="1"/>
  <c r="J95" i="9"/>
  <c r="I95" i="9" a="1"/>
  <c r="I95" i="9"/>
  <c r="H95" i="9" a="1"/>
  <c r="H95" i="9"/>
  <c r="G95" i="9" a="1"/>
  <c r="G95" i="9"/>
  <c r="E95" i="9" a="1"/>
  <c r="E95" i="9"/>
  <c r="I87" i="9" a="1"/>
  <c r="I87" i="9"/>
  <c r="H87" i="9" a="1"/>
  <c r="H87" i="9"/>
  <c r="F87" i="9" a="1"/>
  <c r="F87" i="9"/>
  <c r="J87" i="9" a="1"/>
  <c r="J87" i="9"/>
  <c r="G87" i="9" a="1"/>
  <c r="G87" i="9"/>
  <c r="E87" i="9" a="1"/>
  <c r="E87" i="9"/>
  <c r="E36" i="9" a="1"/>
  <c r="E36" i="9"/>
  <c r="J36" i="9" a="1"/>
  <c r="J36" i="9"/>
  <c r="H36" i="9" a="1"/>
  <c r="H36" i="9"/>
  <c r="I36" i="9" a="1"/>
  <c r="I36" i="9"/>
  <c r="G36" i="9" a="1"/>
  <c r="G36" i="9"/>
  <c r="F36" i="9" a="1"/>
  <c r="F36" i="9"/>
  <c r="E109" i="9" a="1"/>
  <c r="E109" i="9"/>
  <c r="I109" i="9" a="1"/>
  <c r="I109" i="9"/>
  <c r="F109" i="9" a="1"/>
  <c r="F109" i="9"/>
  <c r="J109" i="9" a="1"/>
  <c r="J109" i="9"/>
  <c r="G109" i="9" a="1"/>
  <c r="G109" i="9"/>
  <c r="H109" i="9" a="1"/>
  <c r="H109" i="9"/>
  <c r="C69" i="9" a="1"/>
  <c r="C69" i="9"/>
  <c r="P69" i="9" a="1"/>
  <c r="P69" i="9"/>
  <c r="D69" i="9" a="1"/>
  <c r="D69" i="9"/>
  <c r="P36" i="9" a="1"/>
  <c r="P36" i="9"/>
  <c r="D36" i="9" a="1"/>
  <c r="D36" i="9"/>
  <c r="C36" i="9" a="1"/>
  <c r="C36" i="9"/>
  <c r="C154" i="9" a="1"/>
  <c r="C154" i="9"/>
  <c r="D154" i="9" a="1"/>
  <c r="D154" i="9"/>
  <c r="P154" i="9" a="1"/>
  <c r="P154" i="9"/>
  <c r="C107" i="9" a="1"/>
  <c r="C107" i="9"/>
  <c r="P107" i="9" a="1"/>
  <c r="P107" i="9"/>
  <c r="D107" i="9" a="1"/>
  <c r="D107" i="9"/>
  <c r="C81" i="9" a="1"/>
  <c r="C81" i="9"/>
  <c r="P81" i="9" a="1"/>
  <c r="P81" i="9"/>
  <c r="D81" i="9" a="1"/>
  <c r="D81" i="9"/>
  <c r="H47" i="9" a="1"/>
  <c r="H47" i="9"/>
  <c r="J47" i="9" a="1"/>
  <c r="J47" i="9"/>
  <c r="G47" i="9" a="1"/>
  <c r="G47" i="9"/>
  <c r="I47" i="9" a="1"/>
  <c r="I47" i="9"/>
  <c r="E47" i="9" a="1"/>
  <c r="E47" i="9"/>
  <c r="F47" i="9" a="1"/>
  <c r="F47" i="9"/>
  <c r="C124" i="9" a="1"/>
  <c r="C124" i="9"/>
  <c r="D124" i="9" a="1"/>
  <c r="D124" i="9"/>
  <c r="P124" i="9" a="1"/>
  <c r="P124" i="9"/>
  <c r="P21" i="9" a="1"/>
  <c r="P21" i="9"/>
  <c r="C21" i="9" a="1"/>
  <c r="C21" i="9"/>
  <c r="D21" i="9" a="1"/>
  <c r="D21" i="9"/>
  <c r="D64" i="9" a="1"/>
  <c r="D64" i="9"/>
  <c r="C64" i="9" a="1"/>
  <c r="C64" i="9"/>
  <c r="P64" i="9" a="1"/>
  <c r="P64" i="9"/>
  <c r="D136" i="9" a="1"/>
  <c r="D136" i="9"/>
  <c r="P136" i="9" a="1"/>
  <c r="P136" i="9"/>
  <c r="C136" i="9" a="1"/>
  <c r="C136" i="9"/>
  <c r="C130" i="9" a="1"/>
  <c r="C130" i="9"/>
  <c r="P130" i="9" a="1"/>
  <c r="P130" i="9"/>
  <c r="D130" i="9" a="1"/>
  <c r="D130" i="9"/>
  <c r="G589" i="9" a="1"/>
  <c r="G589" i="9"/>
  <c r="G518" i="9" a="1"/>
  <c r="G518" i="9"/>
  <c r="G559" i="9" a="1"/>
  <c r="G559" i="9"/>
  <c r="AC407" i="9" a="1"/>
  <c r="AC407" i="9"/>
  <c r="G606" i="9" a="1"/>
  <c r="G606" i="9"/>
  <c r="G579" i="9" a="1"/>
  <c r="G579" i="9"/>
  <c r="G549" i="9" a="1"/>
  <c r="G549" i="9"/>
  <c r="G524" i="9" a="1"/>
  <c r="G524" i="9"/>
  <c r="G457" i="9" a="1"/>
  <c r="G457" i="9"/>
  <c r="G533" i="9" a="1"/>
  <c r="G533" i="9"/>
  <c r="G626" i="9" a="1"/>
  <c r="G626" i="9"/>
  <c r="G594" i="9" a="1"/>
  <c r="G594" i="9"/>
  <c r="AC348" i="9" a="1"/>
  <c r="AC348" i="9"/>
  <c r="G514" i="9" a="1"/>
  <c r="G514" i="9"/>
  <c r="G461" i="9" a="1"/>
  <c r="G461" i="9"/>
  <c r="X348" i="9"/>
  <c r="G458" i="9" a="1"/>
  <c r="G458" i="9"/>
  <c r="G478" i="9" a="1"/>
  <c r="G478" i="9"/>
  <c r="G619" i="9" a="1"/>
  <c r="G619" i="9"/>
  <c r="G479" i="9" a="1"/>
  <c r="G479" i="9"/>
  <c r="M41" i="10"/>
  <c r="G607" i="9" a="1"/>
  <c r="G607" i="9"/>
  <c r="G615" i="9" a="1"/>
  <c r="G615" i="9"/>
  <c r="G537" i="9" a="1"/>
  <c r="G537" i="9"/>
  <c r="G605" i="9" a="1"/>
  <c r="G605" i="9"/>
  <c r="G513" i="9" a="1"/>
  <c r="G513" i="9"/>
  <c r="G543" i="9" a="1"/>
  <c r="G543" i="9"/>
  <c r="G423" i="9" a="1"/>
  <c r="G423" i="9"/>
  <c r="G480" i="9" a="1"/>
  <c r="G480" i="9"/>
  <c r="G570" i="9" a="1"/>
  <c r="G570" i="9"/>
  <c r="G553" i="9" a="1"/>
  <c r="G553" i="9"/>
  <c r="G381" i="9" a="1"/>
  <c r="G381" i="9"/>
  <c r="G474" i="9" a="1"/>
  <c r="G474" i="9"/>
  <c r="G568" i="9" a="1"/>
  <c r="G568" i="9"/>
  <c r="G585" i="9" a="1"/>
  <c r="G585" i="9"/>
  <c r="G597" i="9" a="1"/>
  <c r="G597" i="9"/>
  <c r="G620" i="9" a="1"/>
  <c r="G620" i="9"/>
  <c r="G534" i="9" a="1"/>
  <c r="G534" i="9"/>
  <c r="G625" i="9" a="1"/>
  <c r="G625" i="9"/>
  <c r="G488" i="9" a="1"/>
  <c r="G488" i="9"/>
  <c r="G382" i="9" a="1"/>
  <c r="G382" i="9"/>
  <c r="G491" i="9" a="1"/>
  <c r="G491" i="9"/>
  <c r="G529" i="9" a="1"/>
  <c r="G529" i="9"/>
  <c r="G426" i="9" a="1"/>
  <c r="G426" i="9"/>
  <c r="G618" i="9" a="1"/>
  <c r="G618" i="9"/>
  <c r="G451" i="9" a="1"/>
  <c r="G451" i="9"/>
  <c r="G422" i="9" a="1"/>
  <c r="G422" i="9"/>
  <c r="G554" i="9" a="1"/>
  <c r="G554" i="9"/>
  <c r="G370" i="9" a="1"/>
  <c r="G370" i="9"/>
  <c r="G494" i="9" a="1"/>
  <c r="G494" i="9"/>
  <c r="G599" i="9" a="1"/>
  <c r="G599" i="9"/>
  <c r="G552" i="9" a="1"/>
  <c r="G552" i="9"/>
  <c r="G467" i="9" a="1"/>
  <c r="G467" i="9"/>
  <c r="G600" i="9" a="1"/>
  <c r="G600" i="9"/>
  <c r="G583" i="9" a="1"/>
  <c r="G583" i="9"/>
  <c r="G441" i="9" a="1"/>
  <c r="G441" i="9"/>
  <c r="G566" i="9" a="1"/>
  <c r="G566" i="9"/>
  <c r="G436" i="9" a="1"/>
  <c r="G436" i="9"/>
  <c r="G624" i="9" a="1"/>
  <c r="G624" i="9"/>
  <c r="G550" i="9" a="1"/>
  <c r="G550" i="9"/>
  <c r="G427" i="9" a="1"/>
  <c r="G427" i="9"/>
  <c r="AC408" i="9" a="1"/>
  <c r="AC408" i="9"/>
  <c r="H357" i="9" a="1"/>
  <c r="H357" i="9"/>
  <c r="G456" i="9" a="1"/>
  <c r="G456" i="9"/>
  <c r="G470" i="9" a="1"/>
  <c r="G470" i="9"/>
  <c r="G430" i="9" a="1"/>
  <c r="G430" i="9"/>
  <c r="G561" i="9" a="1"/>
  <c r="G561" i="9"/>
  <c r="G379" i="9" a="1"/>
  <c r="G379" i="9"/>
  <c r="G557" i="9" a="1"/>
  <c r="G557" i="9"/>
  <c r="G375" i="9" a="1"/>
  <c r="G375" i="9"/>
  <c r="G539" i="9" a="1"/>
  <c r="G539" i="9"/>
  <c r="G610" i="9" a="1"/>
  <c r="G610" i="9"/>
  <c r="G586" i="9" a="1"/>
  <c r="G586" i="9"/>
  <c r="G434" i="9" a="1"/>
  <c r="G434" i="9"/>
  <c r="G468" i="9" a="1"/>
  <c r="G468" i="9"/>
  <c r="I357" i="9" a="1"/>
  <c r="I357" i="9"/>
  <c r="G449" i="9" a="1"/>
  <c r="G449" i="9"/>
  <c r="G571" i="9" a="1"/>
  <c r="G571" i="9"/>
  <c r="G515" i="9" a="1"/>
  <c r="G515" i="9"/>
  <c r="G551" i="9" a="1"/>
  <c r="G551" i="9"/>
  <c r="G528" i="9" a="1"/>
  <c r="G528" i="9"/>
  <c r="G535" i="9" a="1"/>
  <c r="G535" i="9"/>
  <c r="G385" i="9" a="1"/>
  <c r="G385" i="9"/>
  <c r="G429" i="9" a="1"/>
  <c r="G429" i="9"/>
  <c r="G507" i="9" a="1"/>
  <c r="G507" i="9"/>
  <c r="G368" i="9" a="1"/>
  <c r="G368" i="9"/>
  <c r="G373" i="9" a="1"/>
  <c r="G373" i="9"/>
  <c r="G546" i="9" a="1"/>
  <c r="G546" i="9"/>
  <c r="G582" i="9" a="1"/>
  <c r="G582" i="9"/>
  <c r="G578" i="9" a="1"/>
  <c r="G578" i="9"/>
  <c r="G496" i="9" a="1"/>
  <c r="G496" i="9"/>
  <c r="G545" i="9" a="1"/>
  <c r="G545" i="9"/>
  <c r="G437" i="9" a="1"/>
  <c r="G437" i="9"/>
  <c r="G371" i="9" a="1"/>
  <c r="G371" i="9"/>
  <c r="G523" i="9" a="1"/>
  <c r="G523" i="9"/>
  <c r="G587" i="9" a="1"/>
  <c r="G587" i="9"/>
  <c r="G564" i="9" a="1"/>
  <c r="G564" i="9"/>
  <c r="G603" i="9" a="1"/>
  <c r="G603" i="9"/>
  <c r="G435" i="9" a="1"/>
  <c r="G435" i="9"/>
  <c r="G386" i="9" a="1"/>
  <c r="G386" i="9"/>
  <c r="G446" i="9" a="1"/>
  <c r="G446" i="9"/>
  <c r="G521" i="9" a="1"/>
  <c r="G521" i="9"/>
  <c r="G588" i="9" a="1"/>
  <c r="G588" i="9"/>
  <c r="J347" i="9" a="1"/>
  <c r="J347" i="9"/>
  <c r="F347" i="9" a="1"/>
  <c r="F347" i="9"/>
  <c r="G347" i="9" a="1"/>
  <c r="G347" i="9"/>
  <c r="V347" i="9" a="1"/>
  <c r="V347" i="9"/>
  <c r="U347" i="9" a="1"/>
  <c r="U347" i="9"/>
  <c r="H347" i="9" a="1"/>
  <c r="H347" i="9"/>
  <c r="I347" i="9" a="1"/>
  <c r="I347" i="9"/>
  <c r="G567" i="9" a="1"/>
  <c r="G567" i="9"/>
  <c r="G433" i="9" a="1"/>
  <c r="G433" i="9"/>
  <c r="G490" i="9" a="1"/>
  <c r="G490" i="9"/>
  <c r="G532" i="9" a="1"/>
  <c r="G532" i="9"/>
  <c r="G367" i="9" a="1"/>
  <c r="G367" i="9"/>
  <c r="G455" i="9" a="1"/>
  <c r="G455" i="9"/>
  <c r="G443" i="9" a="1"/>
  <c r="G443" i="9"/>
  <c r="G608" i="9" a="1"/>
  <c r="G608" i="9"/>
  <c r="U357" i="9" a="1"/>
  <c r="U357" i="9"/>
  <c r="J357" i="9" a="1"/>
  <c r="J357" i="9"/>
  <c r="G613" i="9" a="1"/>
  <c r="G613" i="9"/>
  <c r="G380" i="9" a="1"/>
  <c r="G380" i="9"/>
  <c r="G505" i="9" a="1"/>
  <c r="G505" i="9"/>
  <c r="G466" i="9" a="1"/>
  <c r="G466" i="9"/>
  <c r="G544" i="9" a="1"/>
  <c r="G544" i="9"/>
  <c r="G577" i="9" a="1"/>
  <c r="G577" i="9"/>
  <c r="G482" i="9" a="1"/>
  <c r="G482" i="9"/>
  <c r="G506" i="9" a="1"/>
  <c r="G506" i="9"/>
  <c r="E357" i="9" a="1"/>
  <c r="E357" i="9"/>
  <c r="G565" i="9" a="1"/>
  <c r="G565" i="9"/>
  <c r="G495" i="9" a="1"/>
  <c r="G495" i="9"/>
  <c r="G442" i="9" a="1"/>
  <c r="G442" i="9"/>
  <c r="G477" i="9" a="1"/>
  <c r="G477" i="9"/>
  <c r="G525" i="9" a="1"/>
  <c r="G525" i="9"/>
  <c r="G616" i="9" a="1"/>
  <c r="G616" i="9"/>
  <c r="G459" i="9" a="1"/>
  <c r="G459" i="9"/>
  <c r="G590" i="9" a="1"/>
  <c r="G590" i="9"/>
  <c r="G471" i="9" a="1"/>
  <c r="G471" i="9"/>
  <c r="G431" i="9" a="1"/>
  <c r="G431" i="9"/>
  <c r="G500" i="9" a="1"/>
  <c r="G500" i="9"/>
  <c r="G453" i="9" a="1"/>
  <c r="G453" i="9"/>
  <c r="G384" i="9" a="1"/>
  <c r="G384" i="9"/>
  <c r="G598" i="9" a="1"/>
  <c r="G598" i="9"/>
  <c r="G542" i="9" a="1"/>
  <c r="G542" i="9"/>
  <c r="G601" i="9" a="1"/>
  <c r="G601" i="9"/>
  <c r="G584" i="9" a="1"/>
  <c r="G584" i="9"/>
  <c r="G510" i="9" a="1"/>
  <c r="G510" i="9"/>
  <c r="G563" i="9" a="1"/>
  <c r="G563" i="9"/>
  <c r="G499" i="9" a="1"/>
  <c r="G499" i="9"/>
  <c r="F357" i="9" a="1"/>
  <c r="F357" i="9"/>
  <c r="G376" i="9" a="1"/>
  <c r="G376" i="9"/>
  <c r="G574" i="9" a="1"/>
  <c r="G574" i="9"/>
  <c r="G448" i="9" a="1"/>
  <c r="G448" i="9"/>
  <c r="G512" i="9" a="1"/>
  <c r="G512" i="9"/>
  <c r="G469" i="9" a="1"/>
  <c r="G469" i="9"/>
  <c r="G383" i="9" a="1"/>
  <c r="G383" i="9"/>
  <c r="G450" i="9" a="1"/>
  <c r="G450" i="9"/>
  <c r="G520" i="9" a="1"/>
  <c r="G520" i="9"/>
  <c r="G465" i="9" a="1"/>
  <c r="G465" i="9"/>
  <c r="AC358" i="9" a="1"/>
  <c r="AC358" i="9"/>
  <c r="G502" i="9" a="1"/>
  <c r="G502" i="9"/>
  <c r="G460" i="9" a="1"/>
  <c r="G460" i="9"/>
  <c r="X338" i="9"/>
  <c r="I338" i="9" a="1"/>
  <c r="I338" i="9"/>
  <c r="G476" i="9" a="1"/>
  <c r="G476" i="9"/>
  <c r="G374" i="9" a="1"/>
  <c r="G374" i="9"/>
  <c r="G440" i="9" a="1"/>
  <c r="G440" i="9"/>
  <c r="G501" i="9" a="1"/>
  <c r="G501" i="9"/>
  <c r="X388" i="9"/>
  <c r="H388" i="9" a="1"/>
  <c r="H388" i="9"/>
  <c r="G548" i="9" a="1"/>
  <c r="G548" i="9"/>
  <c r="G326" i="9" a="1"/>
  <c r="G326" i="9"/>
  <c r="G428" i="9" a="1"/>
  <c r="G428" i="9"/>
  <c r="G445" i="9" a="1"/>
  <c r="G445" i="9"/>
  <c r="G511" i="9" a="1"/>
  <c r="G511" i="9"/>
  <c r="X337" i="9"/>
  <c r="G387" i="9" a="1"/>
  <c r="G387" i="9"/>
  <c r="U387" i="9" a="1"/>
  <c r="U387" i="9"/>
  <c r="H387" i="9" a="1"/>
  <c r="H387" i="9"/>
  <c r="I387" i="9" a="1"/>
  <c r="I387" i="9"/>
  <c r="AC350" i="9" a="1"/>
  <c r="AC350" i="9"/>
  <c r="E407" i="9" a="1"/>
  <c r="E407" i="9"/>
  <c r="I407" i="9" a="1"/>
  <c r="I407" i="9"/>
  <c r="F407" i="9" a="1"/>
  <c r="F407" i="9"/>
  <c r="H407" i="9" a="1"/>
  <c r="H407" i="9"/>
  <c r="U407" i="9" a="1"/>
  <c r="U407" i="9"/>
  <c r="C327" i="9" a="1"/>
  <c r="C327" i="9"/>
  <c r="D327" i="9" a="1"/>
  <c r="D327" i="9"/>
  <c r="AC327" i="9" a="1"/>
  <c r="AC327" i="9"/>
  <c r="H397" i="9" a="1"/>
  <c r="H397" i="9"/>
  <c r="U397" i="9" a="1"/>
  <c r="U397" i="9"/>
  <c r="E397" i="9" a="1"/>
  <c r="E397" i="9"/>
  <c r="I397" i="9" a="1"/>
  <c r="I397" i="9"/>
  <c r="F397" i="9" a="1"/>
  <c r="F397" i="9"/>
  <c r="X349" i="9"/>
  <c r="AC398" i="9" a="1"/>
  <c r="AC398" i="9"/>
  <c r="Y329" i="9"/>
  <c r="Z328" i="9"/>
  <c r="AC390" i="9" a="1"/>
  <c r="AC390" i="9"/>
  <c r="X389" i="9"/>
  <c r="U338" i="9" a="1"/>
  <c r="U338" i="9"/>
  <c r="AC339" i="9" a="1"/>
  <c r="AC339" i="9"/>
  <c r="L30" i="12"/>
  <c r="M31" i="10"/>
  <c r="M36" i="10"/>
  <c r="E41" i="1"/>
  <c r="D123" i="5"/>
  <c r="L40" i="12"/>
  <c r="L35" i="12"/>
  <c r="I388" i="9" a="1"/>
  <c r="I388" i="9"/>
  <c r="U388" i="9" a="1"/>
  <c r="U388" i="9"/>
  <c r="G388" i="9" a="1"/>
  <c r="G388" i="9"/>
  <c r="F348" i="9" a="1"/>
  <c r="F348" i="9"/>
  <c r="G348" i="9" a="1"/>
  <c r="G348" i="9"/>
  <c r="V348" i="9" a="1"/>
  <c r="V348" i="9"/>
  <c r="U348" i="9" a="1"/>
  <c r="U348" i="9"/>
  <c r="I348" i="9" a="1"/>
  <c r="I348" i="9"/>
  <c r="H348" i="9" a="1"/>
  <c r="H348" i="9"/>
  <c r="J348" i="9" a="1"/>
  <c r="J348" i="9"/>
  <c r="C266" i="6"/>
  <c r="X358" i="9"/>
  <c r="V358" i="9" a="1"/>
  <c r="V358" i="9"/>
  <c r="V338" i="9" a="1"/>
  <c r="V338" i="9"/>
  <c r="AC409" i="9" a="1"/>
  <c r="AC409" i="9"/>
  <c r="X408" i="9"/>
  <c r="G397" i="9" a="1"/>
  <c r="G397" i="9"/>
  <c r="X327" i="9"/>
  <c r="E327" i="9" a="1"/>
  <c r="E327" i="9"/>
  <c r="G407" i="9" a="1"/>
  <c r="G407" i="9"/>
  <c r="G357" i="9" a="1"/>
  <c r="G357" i="9"/>
  <c r="D143" i="5"/>
  <c r="D93" i="5"/>
  <c r="D98" i="5"/>
  <c r="C326" i="6"/>
  <c r="X339" i="9"/>
  <c r="I339" i="9" a="1"/>
  <c r="I339" i="9"/>
  <c r="X398" i="9"/>
  <c r="H398" i="9" a="1"/>
  <c r="H398" i="9"/>
  <c r="D163" i="5"/>
  <c r="C111" i="6"/>
  <c r="C156" i="6"/>
  <c r="AC359" i="9" a="1"/>
  <c r="AC359" i="9"/>
  <c r="C466" i="6"/>
  <c r="J358" i="9" a="1"/>
  <c r="J358" i="9"/>
  <c r="E358" i="9" a="1"/>
  <c r="E358" i="9"/>
  <c r="C391" i="6"/>
  <c r="C351" i="6"/>
  <c r="C376" i="6"/>
  <c r="D48" i="5"/>
  <c r="C276" i="6"/>
  <c r="C121" i="6"/>
  <c r="C131" i="6"/>
  <c r="C301" i="6"/>
  <c r="C96" i="6"/>
  <c r="C116" i="6"/>
  <c r="C321" i="6"/>
  <c r="C171" i="6"/>
  <c r="C366" i="6"/>
  <c r="AC391" i="9" a="1"/>
  <c r="AC391" i="9"/>
  <c r="X390" i="9"/>
  <c r="Z329" i="9"/>
  <c r="Y330" i="9"/>
  <c r="U389" i="9" a="1"/>
  <c r="U389" i="9"/>
  <c r="I389" i="9" a="1"/>
  <c r="I389" i="9"/>
  <c r="G389" i="9" a="1"/>
  <c r="G389" i="9"/>
  <c r="H389" i="9" a="1"/>
  <c r="H389" i="9"/>
  <c r="C196" i="6"/>
  <c r="H349" i="9" a="1"/>
  <c r="H349" i="9"/>
  <c r="V349" i="9" a="1"/>
  <c r="V349" i="9"/>
  <c r="I349" i="9" a="1"/>
  <c r="I349" i="9"/>
  <c r="J349" i="9" a="1"/>
  <c r="J349" i="9"/>
  <c r="F349" i="9" a="1"/>
  <c r="F349" i="9"/>
  <c r="G349" i="9" a="1"/>
  <c r="G349" i="9"/>
  <c r="U349" i="9" a="1"/>
  <c r="U349" i="9"/>
  <c r="AC351" i="9" a="1"/>
  <c r="AC351" i="9"/>
  <c r="C411" i="6"/>
  <c r="C126" i="6"/>
  <c r="D168" i="5"/>
  <c r="C491" i="6"/>
  <c r="D118" i="5"/>
  <c r="C486" i="6"/>
  <c r="C226" i="6"/>
  <c r="C481" i="6"/>
  <c r="C446" i="6"/>
  <c r="D188" i="5"/>
  <c r="C386" i="6"/>
  <c r="AC399" i="9" a="1"/>
  <c r="AC399" i="9"/>
  <c r="D328" i="9" a="1"/>
  <c r="D328" i="9"/>
  <c r="C328" i="9" a="1"/>
  <c r="C328" i="9"/>
  <c r="AC328" i="9" a="1"/>
  <c r="AC328" i="9"/>
  <c r="X350" i="9"/>
  <c r="AC340" i="9" a="1"/>
  <c r="AC340" i="9"/>
  <c r="I337" i="9" a="1"/>
  <c r="I337" i="9"/>
  <c r="V337" i="9" a="1"/>
  <c r="V337" i="9"/>
  <c r="U337" i="9" a="1"/>
  <c r="U337" i="9"/>
  <c r="C406" i="6"/>
  <c r="C306" i="6"/>
  <c r="C336" i="6"/>
  <c r="C216" i="6"/>
  <c r="D53" i="5"/>
  <c r="C311" i="6"/>
  <c r="C101" i="6"/>
  <c r="C331" i="6"/>
  <c r="C201" i="6"/>
  <c r="C396" i="6"/>
  <c r="C451" i="6"/>
  <c r="D108" i="5"/>
  <c r="C256" i="6"/>
  <c r="C426" i="6"/>
  <c r="C441" i="6"/>
  <c r="C401" i="6"/>
  <c r="D158" i="5"/>
  <c r="C271" i="6"/>
  <c r="C206" i="6"/>
  <c r="C461" i="6"/>
  <c r="C346" i="6"/>
  <c r="C431" i="6"/>
  <c r="N41" i="1"/>
  <c r="C146" i="6"/>
  <c r="D133" i="5"/>
  <c r="D68" i="5"/>
  <c r="D148" i="5"/>
  <c r="C141" i="6"/>
  <c r="C236" i="6"/>
  <c r="C371" i="6"/>
  <c r="C151" i="6"/>
  <c r="C136" i="6"/>
  <c r="C296" i="6"/>
  <c r="D103" i="5"/>
  <c r="C381" i="6"/>
  <c r="D178" i="5"/>
  <c r="D128" i="5"/>
  <c r="C281" i="6"/>
  <c r="D173" i="5"/>
  <c r="C291" i="6"/>
  <c r="C356" i="6"/>
  <c r="C211" i="6"/>
  <c r="C421" i="6"/>
  <c r="C231" i="6"/>
  <c r="D83" i="5"/>
  <c r="C286" i="6"/>
  <c r="C186" i="6"/>
  <c r="D153" i="5"/>
  <c r="C261" i="6"/>
  <c r="D73" i="5"/>
  <c r="D183" i="5"/>
  <c r="D138" i="5"/>
  <c r="C471" i="6"/>
  <c r="C176" i="6"/>
  <c r="C161" i="6"/>
  <c r="D193" i="5"/>
  <c r="T41" i="1"/>
  <c r="D78" i="5"/>
  <c r="C246" i="6"/>
  <c r="C221" i="6"/>
  <c r="D58" i="5"/>
  <c r="D88" i="5"/>
  <c r="C341" i="6"/>
  <c r="C316" i="6"/>
  <c r="C416" i="6"/>
  <c r="C166" i="6"/>
  <c r="D63" i="5"/>
  <c r="A42" i="1"/>
  <c r="C191" i="6"/>
  <c r="D113" i="5"/>
  <c r="C106" i="6"/>
  <c r="C476" i="6"/>
  <c r="C361" i="6"/>
  <c r="C456" i="6"/>
  <c r="C241" i="6"/>
  <c r="C436" i="6"/>
  <c r="C251" i="6"/>
  <c r="C181" i="6"/>
  <c r="U339" i="9" a="1"/>
  <c r="U339" i="9"/>
  <c r="U358" i="9" a="1"/>
  <c r="U358" i="9"/>
  <c r="I358" i="9" a="1"/>
  <c r="I358" i="9"/>
  <c r="U327" i="9" a="1"/>
  <c r="U327" i="9"/>
  <c r="F358" i="9" a="1"/>
  <c r="F358" i="9"/>
  <c r="H358" i="9" a="1"/>
  <c r="H358" i="9"/>
  <c r="F398" i="9" a="1"/>
  <c r="F398" i="9"/>
  <c r="V327" i="9" a="1"/>
  <c r="V327" i="9"/>
  <c r="V339" i="9" a="1"/>
  <c r="V339" i="9"/>
  <c r="G339" i="9" a="1"/>
  <c r="G339" i="9"/>
  <c r="X359" i="9"/>
  <c r="J359" i="9" a="1"/>
  <c r="J359" i="9"/>
  <c r="X409" i="9"/>
  <c r="I408" i="9" a="1"/>
  <c r="I408" i="9"/>
  <c r="E408" i="9" a="1"/>
  <c r="E408" i="9"/>
  <c r="F408" i="9" a="1"/>
  <c r="F408" i="9"/>
  <c r="U408" i="9" a="1"/>
  <c r="U408" i="9"/>
  <c r="H408" i="9" a="1"/>
  <c r="H408" i="9"/>
  <c r="AC410" i="9" a="1"/>
  <c r="AC410" i="9"/>
  <c r="I398" i="9" a="1"/>
  <c r="I398" i="9"/>
  <c r="U398" i="9" a="1"/>
  <c r="U398" i="9"/>
  <c r="F327" i="9" a="1"/>
  <c r="F327" i="9"/>
  <c r="H327" i="9" a="1"/>
  <c r="H327" i="9"/>
  <c r="E398" i="9" a="1"/>
  <c r="E398" i="9"/>
  <c r="G398" i="9" a="1"/>
  <c r="G398" i="9"/>
  <c r="J327" i="9" a="1"/>
  <c r="J327" i="9"/>
  <c r="I327" i="9" a="1"/>
  <c r="I327" i="9"/>
  <c r="G327" i="9" a="1"/>
  <c r="G327" i="9"/>
  <c r="G358" i="9" a="1"/>
  <c r="G358" i="9"/>
  <c r="AC360" i="9" a="1"/>
  <c r="AC360" i="9"/>
  <c r="X328" i="9"/>
  <c r="F328" i="9" a="1"/>
  <c r="F328" i="9"/>
  <c r="X351" i="9"/>
  <c r="V351" i="9" a="1"/>
  <c r="V351" i="9"/>
  <c r="X391" i="9"/>
  <c r="G391" i="9" a="1"/>
  <c r="G391" i="9"/>
  <c r="X340" i="9"/>
  <c r="AC352" i="9" a="1"/>
  <c r="AC352" i="9"/>
  <c r="AC392" i="9" a="1"/>
  <c r="AC392" i="9"/>
  <c r="AC341" i="9" a="1"/>
  <c r="AC341" i="9"/>
  <c r="Z330" i="9"/>
  <c r="Y331" i="9"/>
  <c r="X399" i="9"/>
  <c r="AC400" i="9" a="1"/>
  <c r="AC400" i="9"/>
  <c r="C329" i="9" a="1"/>
  <c r="C329" i="9"/>
  <c r="AC329" i="9" a="1"/>
  <c r="AC329" i="9"/>
  <c r="D329" i="9" a="1"/>
  <c r="D329" i="9"/>
  <c r="J350" i="9" a="1"/>
  <c r="J350" i="9"/>
  <c r="U350" i="9" a="1"/>
  <c r="U350" i="9"/>
  <c r="I350" i="9" a="1"/>
  <c r="I350" i="9"/>
  <c r="F350" i="9" a="1"/>
  <c r="F350" i="9"/>
  <c r="G350" i="9" a="1"/>
  <c r="G350" i="9"/>
  <c r="H350" i="9" a="1"/>
  <c r="H350" i="9"/>
  <c r="V350" i="9" a="1"/>
  <c r="V350" i="9"/>
  <c r="G390" i="9" a="1"/>
  <c r="G390" i="9"/>
  <c r="I390" i="9" a="1"/>
  <c r="I390" i="9"/>
  <c r="U390" i="9" a="1"/>
  <c r="U390" i="9"/>
  <c r="H390" i="9" a="1"/>
  <c r="H390" i="9"/>
  <c r="E42" i="1"/>
  <c r="C372" i="6"/>
  <c r="H391" i="9" a="1"/>
  <c r="H391" i="9"/>
  <c r="I328" i="9" a="1"/>
  <c r="I328" i="9"/>
  <c r="E351" i="9" a="1"/>
  <c r="E351" i="9"/>
  <c r="I351" i="9" a="1"/>
  <c r="I351" i="9"/>
  <c r="E359" i="9" a="1"/>
  <c r="E359" i="9"/>
  <c r="F359" i="9" a="1"/>
  <c r="F359" i="9"/>
  <c r="E328" i="9" a="1"/>
  <c r="E328" i="9"/>
  <c r="V328" i="9" a="1"/>
  <c r="V328" i="9"/>
  <c r="U391" i="9" a="1"/>
  <c r="U391" i="9"/>
  <c r="J351" i="9" a="1"/>
  <c r="J351" i="9"/>
  <c r="I359" i="9" a="1"/>
  <c r="I359" i="9"/>
  <c r="C412" i="6"/>
  <c r="D159" i="5"/>
  <c r="C307" i="6"/>
  <c r="J328" i="9" a="1"/>
  <c r="J328" i="9"/>
  <c r="U328" i="9" a="1"/>
  <c r="U328" i="9"/>
  <c r="I391" i="9" a="1"/>
  <c r="I391" i="9"/>
  <c r="U359" i="9" a="1"/>
  <c r="U359" i="9"/>
  <c r="V359" i="9" a="1"/>
  <c r="V359" i="9"/>
  <c r="G408" i="9" a="1"/>
  <c r="G408" i="9"/>
  <c r="H328" i="9" a="1"/>
  <c r="H328" i="9"/>
  <c r="H359" i="9" a="1"/>
  <c r="H359" i="9"/>
  <c r="D184" i="5"/>
  <c r="C157" i="6"/>
  <c r="D144" i="5"/>
  <c r="C477" i="6"/>
  <c r="X410" i="9"/>
  <c r="C142" i="6"/>
  <c r="D84" i="5"/>
  <c r="D99" i="5"/>
  <c r="C327" i="6"/>
  <c r="C202" i="6"/>
  <c r="D89" i="5"/>
  <c r="C362" i="6"/>
  <c r="D94" i="5"/>
  <c r="D124" i="5"/>
  <c r="C212" i="6"/>
  <c r="D174" i="5"/>
  <c r="C237" i="6"/>
  <c r="C137" i="6"/>
  <c r="D169" i="5"/>
  <c r="C342" i="6"/>
  <c r="D49" i="5"/>
  <c r="C337" i="6"/>
  <c r="C277" i="6"/>
  <c r="G328" i="9" a="1"/>
  <c r="G328" i="9"/>
  <c r="H351" i="9" a="1"/>
  <c r="H351" i="9"/>
  <c r="F351" i="9" a="1"/>
  <c r="F351" i="9"/>
  <c r="AC411" i="9" a="1"/>
  <c r="AC411" i="9"/>
  <c r="I409" i="9" a="1"/>
  <c r="I409" i="9"/>
  <c r="F409" i="9" a="1"/>
  <c r="F409" i="9"/>
  <c r="G409" i="9" a="1"/>
  <c r="G409" i="9"/>
  <c r="U409" i="9" a="1"/>
  <c r="U409" i="9"/>
  <c r="H409" i="9" a="1"/>
  <c r="H409" i="9"/>
  <c r="V409" i="9" a="1"/>
  <c r="V409" i="9"/>
  <c r="X329" i="9"/>
  <c r="I329" i="9" a="1"/>
  <c r="I329" i="9"/>
  <c r="C102" i="6"/>
  <c r="C197" i="6"/>
  <c r="C282" i="6"/>
  <c r="C487" i="6"/>
  <c r="C357" i="6"/>
  <c r="D74" i="5"/>
  <c r="C167" i="6"/>
  <c r="D79" i="5"/>
  <c r="C162" i="6"/>
  <c r="C367" i="6"/>
  <c r="C117" i="6"/>
  <c r="C232" i="6"/>
  <c r="C122" i="6"/>
  <c r="D54" i="5"/>
  <c r="C242" i="6"/>
  <c r="C257" i="6"/>
  <c r="D179" i="5"/>
  <c r="C452" i="6"/>
  <c r="C132" i="6"/>
  <c r="C312" i="6"/>
  <c r="C247" i="6"/>
  <c r="D59" i="5"/>
  <c r="C392" i="6"/>
  <c r="C272" i="6"/>
  <c r="C152" i="6"/>
  <c r="C417" i="6"/>
  <c r="X352" i="9"/>
  <c r="U352" i="9" a="1"/>
  <c r="U352" i="9"/>
  <c r="U351" i="9" a="1"/>
  <c r="U351" i="9"/>
  <c r="C332" i="6"/>
  <c r="AC361" i="9" a="1"/>
  <c r="AC361" i="9"/>
  <c r="X360" i="9"/>
  <c r="C107" i="6"/>
  <c r="D64" i="5"/>
  <c r="C447" i="6"/>
  <c r="D154" i="5"/>
  <c r="C402" i="6"/>
  <c r="C302" i="6"/>
  <c r="D104" i="5"/>
  <c r="C262" i="6"/>
  <c r="C322" i="6"/>
  <c r="D114" i="5"/>
  <c r="C457" i="6"/>
  <c r="D119" i="5"/>
  <c r="C97" i="6"/>
  <c r="AC342" i="9" a="1"/>
  <c r="AC342" i="9"/>
  <c r="AC353" i="9" a="1"/>
  <c r="AC353" i="9"/>
  <c r="U399" i="9" a="1"/>
  <c r="U399" i="9"/>
  <c r="H399" i="9" a="1"/>
  <c r="H399" i="9"/>
  <c r="F399" i="9" a="1"/>
  <c r="F399" i="9"/>
  <c r="E399" i="9" a="1"/>
  <c r="E399" i="9"/>
  <c r="I399" i="9" a="1"/>
  <c r="I399" i="9"/>
  <c r="X341" i="9"/>
  <c r="X392" i="9"/>
  <c r="AC393" i="9" a="1"/>
  <c r="AC393" i="9"/>
  <c r="Z331" i="9"/>
  <c r="Y332" i="9"/>
  <c r="C352" i="6"/>
  <c r="C147" i="6"/>
  <c r="AC401" i="9" a="1"/>
  <c r="AC401" i="9"/>
  <c r="X400" i="9"/>
  <c r="C330" i="9" a="1"/>
  <c r="C330" i="9"/>
  <c r="D330" i="9" a="1"/>
  <c r="D330" i="9"/>
  <c r="AC330" i="9" a="1"/>
  <c r="AC330" i="9"/>
  <c r="U340" i="9" a="1"/>
  <c r="U340" i="9"/>
  <c r="F340" i="9" a="1"/>
  <c r="F340" i="9"/>
  <c r="V340" i="9" a="1"/>
  <c r="V340" i="9"/>
  <c r="I340" i="9" a="1"/>
  <c r="I340" i="9"/>
  <c r="H340" i="9" a="1"/>
  <c r="H340" i="9"/>
  <c r="E340" i="9" a="1"/>
  <c r="E340" i="9"/>
  <c r="D109" i="5"/>
  <c r="C217" i="6"/>
  <c r="C292" i="6"/>
  <c r="C252" i="6"/>
  <c r="D129" i="5"/>
  <c r="C192" i="6"/>
  <c r="C112" i="6"/>
  <c r="D149" i="5"/>
  <c r="C422" i="6"/>
  <c r="C182" i="6"/>
  <c r="C482" i="6"/>
  <c r="D194" i="5"/>
  <c r="C407" i="6"/>
  <c r="C437" i="6"/>
  <c r="C267" i="6"/>
  <c r="C467" i="6"/>
  <c r="C222" i="6"/>
  <c r="C387" i="6"/>
  <c r="C427" i="6"/>
  <c r="D134" i="5"/>
  <c r="C127" i="6"/>
  <c r="N42" i="1"/>
  <c r="C397" i="6"/>
  <c r="C472" i="6"/>
  <c r="D164" i="5"/>
  <c r="C287" i="6"/>
  <c r="C177" i="6"/>
  <c r="D189" i="5"/>
  <c r="C432" i="6"/>
  <c r="A43" i="1"/>
  <c r="D139" i="5"/>
  <c r="C207" i="6"/>
  <c r="C462" i="6"/>
  <c r="C347" i="6"/>
  <c r="C377" i="6"/>
  <c r="C227" i="6"/>
  <c r="C382" i="6"/>
  <c r="C492" i="6"/>
  <c r="D69" i="5"/>
  <c r="C187" i="6"/>
  <c r="C172" i="6"/>
  <c r="C297" i="6"/>
  <c r="C317" i="6"/>
  <c r="C442" i="6"/>
  <c r="F352" i="9" a="1"/>
  <c r="F352" i="9"/>
  <c r="G359" i="9" a="1"/>
  <c r="G359" i="9"/>
  <c r="F329" i="9" a="1"/>
  <c r="F329" i="9"/>
  <c r="H329" i="9" a="1"/>
  <c r="H329" i="9"/>
  <c r="G351" i="9" a="1"/>
  <c r="G351" i="9"/>
  <c r="V329" i="9" a="1"/>
  <c r="V329" i="9"/>
  <c r="E329" i="9" a="1"/>
  <c r="E329" i="9"/>
  <c r="G329" i="9" a="1"/>
  <c r="G329" i="9"/>
  <c r="U329" i="9" a="1"/>
  <c r="U329" i="9"/>
  <c r="M42" i="10"/>
  <c r="M43" i="10"/>
  <c r="V352" i="9" a="1"/>
  <c r="V352" i="9"/>
  <c r="I352" i="9" a="1"/>
  <c r="I352" i="9"/>
  <c r="H352" i="9" a="1"/>
  <c r="H352" i="9"/>
  <c r="E352" i="9" a="1"/>
  <c r="E352" i="9"/>
  <c r="G352" i="9" a="1"/>
  <c r="G352" i="9"/>
  <c r="J352" i="9" a="1"/>
  <c r="J352" i="9"/>
  <c r="X411" i="9"/>
  <c r="H411" i="9" a="1"/>
  <c r="H411" i="9"/>
  <c r="U410" i="9" a="1"/>
  <c r="U410" i="9"/>
  <c r="H410" i="9" a="1"/>
  <c r="H410" i="9"/>
  <c r="I410" i="9" a="1"/>
  <c r="I410" i="9"/>
  <c r="F410" i="9" a="1"/>
  <c r="F410" i="9"/>
  <c r="G410" i="9" a="1"/>
  <c r="G410" i="9"/>
  <c r="V410" i="9" a="1"/>
  <c r="V410" i="9"/>
  <c r="X342" i="9"/>
  <c r="F342" i="9" a="1"/>
  <c r="F342" i="9"/>
  <c r="AC412" i="9" a="1"/>
  <c r="AC412" i="9"/>
  <c r="X330" i="9"/>
  <c r="H330" i="9" a="1"/>
  <c r="H330" i="9"/>
  <c r="G340" i="9" a="1"/>
  <c r="G340" i="9"/>
  <c r="X361" i="9"/>
  <c r="G399" i="9" a="1"/>
  <c r="G399" i="9"/>
  <c r="I360" i="9" a="1"/>
  <c r="I360" i="9"/>
  <c r="F360" i="9" a="1"/>
  <c r="F360" i="9"/>
  <c r="U360" i="9" a="1"/>
  <c r="U360" i="9"/>
  <c r="E360" i="9" a="1"/>
  <c r="E360" i="9"/>
  <c r="H360" i="9" a="1"/>
  <c r="H360" i="9"/>
  <c r="J360" i="9" a="1"/>
  <c r="J360" i="9"/>
  <c r="V360" i="9" a="1"/>
  <c r="V360" i="9"/>
  <c r="X401" i="9"/>
  <c r="E401" i="9" a="1"/>
  <c r="E401" i="9"/>
  <c r="AC362" i="9" a="1"/>
  <c r="AC362" i="9"/>
  <c r="I400" i="9" a="1"/>
  <c r="I400" i="9"/>
  <c r="U400" i="9" a="1"/>
  <c r="U400" i="9"/>
  <c r="E400" i="9" a="1"/>
  <c r="E400" i="9"/>
  <c r="H400" i="9" a="1"/>
  <c r="H400" i="9"/>
  <c r="F400" i="9" a="1"/>
  <c r="F400" i="9"/>
  <c r="AC394" i="9" a="1"/>
  <c r="AC394" i="9"/>
  <c r="X353" i="9"/>
  <c r="X393" i="9"/>
  <c r="U392" i="9" a="1"/>
  <c r="U392" i="9"/>
  <c r="F392" i="9" a="1"/>
  <c r="F392" i="9"/>
  <c r="E392" i="9" a="1"/>
  <c r="E392" i="9"/>
  <c r="H392" i="9" a="1"/>
  <c r="H392" i="9"/>
  <c r="I392" i="9" a="1"/>
  <c r="I392" i="9"/>
  <c r="H342" i="9" a="1"/>
  <c r="H342" i="9"/>
  <c r="AC343" i="9" a="1"/>
  <c r="AC343" i="9"/>
  <c r="Y333" i="9"/>
  <c r="Z332" i="9"/>
  <c r="U341" i="9" a="1"/>
  <c r="U341" i="9"/>
  <c r="E341" i="9" a="1"/>
  <c r="E341" i="9"/>
  <c r="F341" i="9" a="1"/>
  <c r="F341" i="9"/>
  <c r="I341" i="9" a="1"/>
  <c r="I341" i="9"/>
  <c r="V341" i="9" a="1"/>
  <c r="V341" i="9"/>
  <c r="H341" i="9" a="1"/>
  <c r="H341" i="9"/>
  <c r="AC354" i="9" a="1"/>
  <c r="AC354" i="9"/>
  <c r="E330" i="9" a="1"/>
  <c r="E330" i="9"/>
  <c r="U330" i="9" a="1"/>
  <c r="U330" i="9"/>
  <c r="F330" i="9" a="1"/>
  <c r="F330" i="9"/>
  <c r="V330" i="9" a="1"/>
  <c r="V330" i="9"/>
  <c r="C331" i="9" a="1"/>
  <c r="C331" i="9"/>
  <c r="AC331" i="9" a="1"/>
  <c r="AC331" i="9"/>
  <c r="D331" i="9" a="1"/>
  <c r="D331" i="9"/>
  <c r="AC402" i="9" a="1"/>
  <c r="AC402" i="9"/>
  <c r="L37" i="12"/>
  <c r="L41" i="12"/>
  <c r="L29" i="12"/>
  <c r="M32" i="10"/>
  <c r="M33" i="10"/>
  <c r="L42" i="12"/>
  <c r="M37" i="10"/>
  <c r="M30" i="10"/>
  <c r="E43" i="1"/>
  <c r="C113" i="6"/>
  <c r="L36" i="12"/>
  <c r="L32" i="12"/>
  <c r="L31" i="12"/>
  <c r="M38" i="10"/>
  <c r="I330" i="9" a="1"/>
  <c r="I330" i="9"/>
  <c r="H401" i="9" a="1"/>
  <c r="H401" i="9"/>
  <c r="V342" i="9" a="1"/>
  <c r="V342" i="9"/>
  <c r="J401" i="9" a="1"/>
  <c r="J401" i="9"/>
  <c r="I342" i="9" a="1"/>
  <c r="I342" i="9"/>
  <c r="U401" i="9" a="1"/>
  <c r="U401" i="9"/>
  <c r="U411" i="9" a="1"/>
  <c r="U411" i="9"/>
  <c r="V411" i="9" a="1"/>
  <c r="V411" i="9"/>
  <c r="F411" i="9" a="1"/>
  <c r="F411" i="9"/>
  <c r="J411" i="9" a="1"/>
  <c r="J411" i="9"/>
  <c r="G330" i="9" a="1"/>
  <c r="G330" i="9"/>
  <c r="I411" i="9" a="1"/>
  <c r="I411" i="9"/>
  <c r="E411" i="9" a="1"/>
  <c r="E411" i="9"/>
  <c r="G411" i="9" a="1"/>
  <c r="G411" i="9"/>
  <c r="D100" i="5"/>
  <c r="C353" i="6"/>
  <c r="D80" i="5"/>
  <c r="F401" i="9" a="1"/>
  <c r="F401" i="9"/>
  <c r="U342" i="9" a="1"/>
  <c r="U342" i="9"/>
  <c r="I401" i="9" a="1"/>
  <c r="I401" i="9"/>
  <c r="V401" i="9" a="1"/>
  <c r="V401" i="9"/>
  <c r="E342" i="9" a="1"/>
  <c r="E342" i="9"/>
  <c r="G342" i="9" a="1"/>
  <c r="G342" i="9"/>
  <c r="G392" i="9" a="1"/>
  <c r="G392" i="9"/>
  <c r="G400" i="9" a="1"/>
  <c r="G400" i="9"/>
  <c r="C153" i="6"/>
  <c r="C168" i="6"/>
  <c r="D190" i="5"/>
  <c r="C463" i="6"/>
  <c r="AC413" i="9" a="1"/>
  <c r="AC413" i="9"/>
  <c r="C373" i="6"/>
  <c r="C343" i="6"/>
  <c r="C263" i="6"/>
  <c r="X412" i="9"/>
  <c r="X394" i="9"/>
  <c r="I394" i="9" a="1"/>
  <c r="I394" i="9"/>
  <c r="G360" i="9" a="1"/>
  <c r="G360" i="9"/>
  <c r="X362" i="9"/>
  <c r="I362" i="9" a="1"/>
  <c r="I362" i="9"/>
  <c r="D195" i="5"/>
  <c r="C213" i="6"/>
  <c r="C128" i="6"/>
  <c r="D135" i="5"/>
  <c r="C238" i="6"/>
  <c r="C148" i="6"/>
  <c r="D130" i="5"/>
  <c r="H361" i="9" a="1"/>
  <c r="H361" i="9"/>
  <c r="F361" i="9" a="1"/>
  <c r="F361" i="9"/>
  <c r="G361" i="9" a="1"/>
  <c r="G361" i="9"/>
  <c r="G401" i="9" a="1"/>
  <c r="G401" i="9"/>
  <c r="D145" i="5"/>
  <c r="C328" i="6"/>
  <c r="C493" i="6"/>
  <c r="C198" i="6"/>
  <c r="C203" i="6"/>
  <c r="C313" i="6"/>
  <c r="D180" i="5"/>
  <c r="D155" i="5"/>
  <c r="G341" i="9" a="1"/>
  <c r="G341" i="9"/>
  <c r="AC363" i="9" a="1"/>
  <c r="AC363" i="9"/>
  <c r="AC403" i="9" a="1"/>
  <c r="AC403" i="9"/>
  <c r="X343" i="9"/>
  <c r="AC396" i="9" a="1"/>
  <c r="AC396" i="9"/>
  <c r="H353" i="9" a="1"/>
  <c r="H353" i="9"/>
  <c r="E353" i="9" a="1"/>
  <c r="E353" i="9"/>
  <c r="I353" i="9" a="1"/>
  <c r="I353" i="9"/>
  <c r="U353" i="9" a="1"/>
  <c r="U353" i="9"/>
  <c r="V353" i="9" a="1"/>
  <c r="V353" i="9"/>
  <c r="J353" i="9" a="1"/>
  <c r="J353" i="9"/>
  <c r="F353" i="9" a="1"/>
  <c r="F353" i="9"/>
  <c r="C338" i="6"/>
  <c r="C253" i="6"/>
  <c r="C358" i="6"/>
  <c r="D55" i="5"/>
  <c r="C448" i="6"/>
  <c r="D75" i="5"/>
  <c r="C488" i="6"/>
  <c r="D150" i="5"/>
  <c r="C368" i="6"/>
  <c r="C163" i="6"/>
  <c r="X402" i="9"/>
  <c r="X331" i="9"/>
  <c r="X354" i="9"/>
  <c r="AC332" i="9" a="1"/>
  <c r="AC332" i="9"/>
  <c r="D332" i="9" a="1"/>
  <c r="D332" i="9"/>
  <c r="C332" i="9" a="1"/>
  <c r="C332" i="9"/>
  <c r="AC395" i="9" a="1"/>
  <c r="AC395" i="9"/>
  <c r="C403" i="6"/>
  <c r="C108" i="6"/>
  <c r="D120" i="5"/>
  <c r="C248" i="6"/>
  <c r="D65" i="5"/>
  <c r="D140" i="5"/>
  <c r="Y334" i="9"/>
  <c r="Z333" i="9"/>
  <c r="AC344" i="9" a="1"/>
  <c r="AC344" i="9"/>
  <c r="E394" i="9" a="1"/>
  <c r="E394" i="9"/>
  <c r="U394" i="9" a="1"/>
  <c r="U394" i="9"/>
  <c r="F394" i="9" a="1"/>
  <c r="F394" i="9"/>
  <c r="H394" i="9" a="1"/>
  <c r="H394" i="9"/>
  <c r="AC356" i="9" a="1"/>
  <c r="AC356" i="9"/>
  <c r="I393" i="9" a="1"/>
  <c r="I393" i="9"/>
  <c r="E393" i="9" a="1"/>
  <c r="E393" i="9"/>
  <c r="H393" i="9" a="1"/>
  <c r="H393" i="9"/>
  <c r="U393" i="9" a="1"/>
  <c r="U393" i="9"/>
  <c r="F393" i="9" a="1"/>
  <c r="F393" i="9"/>
  <c r="AC355" i="9" a="1"/>
  <c r="AC355" i="9"/>
  <c r="D50" i="5"/>
  <c r="C318" i="6"/>
  <c r="C143" i="6"/>
  <c r="C228" i="6"/>
  <c r="C208" i="6"/>
  <c r="C443" i="6"/>
  <c r="C393" i="6"/>
  <c r="C478" i="6"/>
  <c r="C308" i="6"/>
  <c r="C438" i="6"/>
  <c r="D60" i="5"/>
  <c r="C178" i="6"/>
  <c r="C188" i="6"/>
  <c r="C233" i="6"/>
  <c r="C458" i="6"/>
  <c r="C423" i="6"/>
  <c r="D70" i="5"/>
  <c r="C158" i="6"/>
  <c r="C173" i="6"/>
  <c r="D110" i="5"/>
  <c r="D85" i="5"/>
  <c r="C293" i="6"/>
  <c r="N43" i="1"/>
  <c r="C428" i="6"/>
  <c r="D165" i="5"/>
  <c r="C183" i="6"/>
  <c r="D175" i="5"/>
  <c r="C468" i="6"/>
  <c r="C243" i="6"/>
  <c r="C268" i="6"/>
  <c r="C123" i="6"/>
  <c r="C473" i="6"/>
  <c r="C378" i="6"/>
  <c r="C223" i="6"/>
  <c r="C298" i="6"/>
  <c r="C408" i="6"/>
  <c r="D105" i="5"/>
  <c r="C483" i="6"/>
  <c r="D90" i="5"/>
  <c r="C138" i="6"/>
  <c r="C413" i="6"/>
  <c r="C398" i="6"/>
  <c r="D95" i="5"/>
  <c r="C193" i="6"/>
  <c r="D160" i="5"/>
  <c r="C323" i="6"/>
  <c r="D170" i="5"/>
  <c r="C278" i="6"/>
  <c r="D115" i="5"/>
  <c r="C388" i="6"/>
  <c r="C103" i="6"/>
  <c r="C273" i="6"/>
  <c r="D125" i="5"/>
  <c r="C98" i="6"/>
  <c r="C453" i="6"/>
  <c r="C288" i="6"/>
  <c r="C348" i="6"/>
  <c r="C363" i="6"/>
  <c r="C133" i="6"/>
  <c r="C433" i="6"/>
  <c r="C303" i="6"/>
  <c r="C118" i="6"/>
  <c r="C283" i="6"/>
  <c r="C418" i="6"/>
  <c r="C258" i="6"/>
  <c r="D185" i="5"/>
  <c r="C383" i="6"/>
  <c r="C218" i="6"/>
  <c r="C333" i="6"/>
  <c r="H362" i="9" a="1"/>
  <c r="H362" i="9"/>
  <c r="G353" i="9" a="1"/>
  <c r="G353" i="9"/>
  <c r="F362" i="9" a="1"/>
  <c r="F362" i="9"/>
  <c r="J362" i="9" a="1"/>
  <c r="J362" i="9"/>
  <c r="V362" i="9" a="1"/>
  <c r="V362" i="9"/>
  <c r="E362" i="9" a="1"/>
  <c r="E362" i="9"/>
  <c r="G362" i="9" a="1"/>
  <c r="G362" i="9"/>
  <c r="X363" i="9"/>
  <c r="H363" i="9" a="1"/>
  <c r="H363" i="9"/>
  <c r="U362" i="9" a="1"/>
  <c r="U362" i="9"/>
  <c r="G394" i="9" a="1"/>
  <c r="G394" i="9"/>
  <c r="X413" i="9"/>
  <c r="V413" i="9" a="1"/>
  <c r="V413" i="9"/>
  <c r="E412" i="9" a="1"/>
  <c r="E412" i="9"/>
  <c r="H412" i="9" a="1"/>
  <c r="H412" i="9"/>
  <c r="I412" i="9" a="1"/>
  <c r="I412" i="9"/>
  <c r="V412" i="9" a="1"/>
  <c r="V412" i="9"/>
  <c r="F412" i="9" a="1"/>
  <c r="F412" i="9"/>
  <c r="G412" i="9" a="1"/>
  <c r="G412" i="9"/>
  <c r="J412" i="9" a="1"/>
  <c r="J412" i="9"/>
  <c r="U412" i="9" a="1"/>
  <c r="U412" i="9"/>
  <c r="AC414" i="9" a="1"/>
  <c r="AC414" i="9"/>
  <c r="X355" i="9"/>
  <c r="H355" i="9" a="1"/>
  <c r="H355" i="9"/>
  <c r="G393" i="9" a="1"/>
  <c r="G393" i="9"/>
  <c r="AC364" i="9" a="1"/>
  <c r="AC364" i="9"/>
  <c r="I363" i="9" a="1"/>
  <c r="I363" i="9"/>
  <c r="E363" i="9" a="1"/>
  <c r="E363" i="9"/>
  <c r="AC346" i="9" a="1"/>
  <c r="AC346" i="9"/>
  <c r="X356" i="9"/>
  <c r="AC333" i="9" a="1"/>
  <c r="AC333" i="9"/>
  <c r="C333" i="9" a="1"/>
  <c r="C333" i="9"/>
  <c r="D333" i="9" a="1"/>
  <c r="D333" i="9"/>
  <c r="H354" i="9" a="1"/>
  <c r="H354" i="9"/>
  <c r="E354" i="9" a="1"/>
  <c r="E354" i="9"/>
  <c r="U354" i="9" a="1"/>
  <c r="U354" i="9"/>
  <c r="F354" i="9" a="1"/>
  <c r="F354" i="9"/>
  <c r="V354" i="9" a="1"/>
  <c r="V354" i="9"/>
  <c r="I354" i="9" a="1"/>
  <c r="I354" i="9"/>
  <c r="J354" i="9" a="1"/>
  <c r="J354" i="9"/>
  <c r="V343" i="9" a="1"/>
  <c r="V343" i="9"/>
  <c r="H343" i="9" a="1"/>
  <c r="H343" i="9"/>
  <c r="I343" i="9" a="1"/>
  <c r="I343" i="9"/>
  <c r="F343" i="9" a="1"/>
  <c r="F343" i="9"/>
  <c r="E343" i="9" a="1"/>
  <c r="E343" i="9"/>
  <c r="U343" i="9" a="1"/>
  <c r="U343" i="9"/>
  <c r="AC345" i="9" a="1"/>
  <c r="AC345" i="9"/>
  <c r="Y335" i="9"/>
  <c r="Z334" i="9"/>
  <c r="X395" i="9"/>
  <c r="F331" i="9" a="1"/>
  <c r="F331" i="9"/>
  <c r="G331" i="9" a="1"/>
  <c r="G331" i="9"/>
  <c r="J331" i="9" a="1"/>
  <c r="J331" i="9"/>
  <c r="U331" i="9" a="1"/>
  <c r="U331" i="9"/>
  <c r="H331" i="9" a="1"/>
  <c r="H331" i="9"/>
  <c r="I331" i="9" a="1"/>
  <c r="I331" i="9"/>
  <c r="V331" i="9" a="1"/>
  <c r="V331" i="9"/>
  <c r="X396" i="9"/>
  <c r="X403" i="9"/>
  <c r="AC404" i="9" a="1"/>
  <c r="AC404" i="9"/>
  <c r="I402" i="9" a="1"/>
  <c r="I402" i="9"/>
  <c r="V402" i="9" a="1"/>
  <c r="V402" i="9"/>
  <c r="H402" i="9" a="1"/>
  <c r="H402" i="9"/>
  <c r="J402" i="9" a="1"/>
  <c r="J402" i="9"/>
  <c r="U402" i="9" a="1"/>
  <c r="U402" i="9"/>
  <c r="E402" i="9" a="1"/>
  <c r="E402" i="9"/>
  <c r="F402" i="9" a="1"/>
  <c r="F402" i="9"/>
  <c r="V355" i="9" a="1"/>
  <c r="V355" i="9"/>
  <c r="U355" i="9" a="1"/>
  <c r="U355" i="9"/>
  <c r="X344" i="9"/>
  <c r="X332" i="9"/>
  <c r="G343" i="9" a="1"/>
  <c r="G343" i="9"/>
  <c r="H413" i="9" a="1"/>
  <c r="H413" i="9"/>
  <c r="G402" i="9" a="1"/>
  <c r="G402" i="9"/>
  <c r="U413" i="9" a="1"/>
  <c r="U413" i="9"/>
  <c r="F355" i="9" a="1"/>
  <c r="F355" i="9"/>
  <c r="E355" i="9" a="1"/>
  <c r="E355" i="9"/>
  <c r="J413" i="9" a="1"/>
  <c r="J413" i="9"/>
  <c r="X404" i="9"/>
  <c r="F404" i="9" a="1"/>
  <c r="F404" i="9"/>
  <c r="V363" i="9" a="1"/>
  <c r="V363" i="9"/>
  <c r="U363" i="9" a="1"/>
  <c r="U363" i="9"/>
  <c r="X346" i="9"/>
  <c r="J363" i="9" a="1"/>
  <c r="J363" i="9"/>
  <c r="E413" i="9" a="1"/>
  <c r="E413" i="9"/>
  <c r="I413" i="9" a="1"/>
  <c r="I413" i="9"/>
  <c r="J355" i="9" a="1"/>
  <c r="J355" i="9"/>
  <c r="I355" i="9" a="1"/>
  <c r="I355" i="9"/>
  <c r="F363" i="9" a="1"/>
  <c r="F363" i="9"/>
  <c r="G363" i="9" a="1"/>
  <c r="G363" i="9"/>
  <c r="F413" i="9" a="1"/>
  <c r="F413" i="9"/>
  <c r="X414" i="9"/>
  <c r="AC416" i="9" a="1"/>
  <c r="AC416" i="9"/>
  <c r="AC415" i="9" a="1"/>
  <c r="AC415" i="9"/>
  <c r="X364" i="9"/>
  <c r="H364" i="9" a="1"/>
  <c r="H364" i="9"/>
  <c r="AC366" i="9" a="1"/>
  <c r="AC366" i="9"/>
  <c r="G354" i="9" a="1"/>
  <c r="G354" i="9"/>
  <c r="AC365" i="9" a="1"/>
  <c r="AC365" i="9"/>
  <c r="H396" i="9" a="1"/>
  <c r="H396" i="9"/>
  <c r="U396" i="9" a="1"/>
  <c r="U396" i="9"/>
  <c r="I396" i="9" a="1"/>
  <c r="I396" i="9"/>
  <c r="F396" i="9" a="1"/>
  <c r="F396" i="9"/>
  <c r="G396" i="9" a="1"/>
  <c r="G396" i="9"/>
  <c r="F395" i="9" a="1"/>
  <c r="F395" i="9"/>
  <c r="G395" i="9" a="1"/>
  <c r="G395" i="9"/>
  <c r="I395" i="9" a="1"/>
  <c r="I395" i="9"/>
  <c r="H395" i="9" a="1"/>
  <c r="H395" i="9"/>
  <c r="U395" i="9" a="1"/>
  <c r="U395" i="9"/>
  <c r="E356" i="9" a="1"/>
  <c r="E356" i="9"/>
  <c r="J356" i="9" a="1"/>
  <c r="J356" i="9"/>
  <c r="I356" i="9" a="1"/>
  <c r="I356" i="9"/>
  <c r="F356" i="9" a="1"/>
  <c r="F356" i="9"/>
  <c r="V356" i="9" a="1"/>
  <c r="V356" i="9"/>
  <c r="U356" i="9" a="1"/>
  <c r="U356" i="9"/>
  <c r="H356" i="9" a="1"/>
  <c r="H356" i="9"/>
  <c r="V344" i="9" a="1"/>
  <c r="V344" i="9"/>
  <c r="U344" i="9" a="1"/>
  <c r="U344" i="9"/>
  <c r="E344" i="9" a="1"/>
  <c r="E344" i="9"/>
  <c r="I344" i="9" a="1"/>
  <c r="I344" i="9"/>
  <c r="H344" i="9" a="1"/>
  <c r="H344" i="9"/>
  <c r="F344" i="9" a="1"/>
  <c r="F344" i="9"/>
  <c r="AC405" i="9" a="1"/>
  <c r="AC405" i="9"/>
  <c r="C334" i="9" a="1"/>
  <c r="C334" i="9"/>
  <c r="D334" i="9" a="1"/>
  <c r="D334" i="9"/>
  <c r="AC334" i="9" a="1"/>
  <c r="AC334" i="9"/>
  <c r="X345" i="9"/>
  <c r="AC406" i="9" a="1"/>
  <c r="AC406" i="9"/>
  <c r="V332" i="9" a="1"/>
  <c r="V332" i="9"/>
  <c r="H332" i="9" a="1"/>
  <c r="H332" i="9"/>
  <c r="I332" i="9" a="1"/>
  <c r="I332" i="9"/>
  <c r="U332" i="9" a="1"/>
  <c r="U332" i="9"/>
  <c r="F332" i="9" a="1"/>
  <c r="F332" i="9"/>
  <c r="E332" i="9" a="1"/>
  <c r="E332" i="9"/>
  <c r="J332" i="9" a="1"/>
  <c r="J332" i="9"/>
  <c r="Y336" i="9"/>
  <c r="Z336" i="9"/>
  <c r="Z335" i="9"/>
  <c r="X333" i="9"/>
  <c r="J403" i="9" a="1"/>
  <c r="J403" i="9"/>
  <c r="U403" i="9" a="1"/>
  <c r="U403" i="9"/>
  <c r="F403" i="9" a="1"/>
  <c r="F403" i="9"/>
  <c r="V403" i="9" a="1"/>
  <c r="V403" i="9"/>
  <c r="I403" i="9" a="1"/>
  <c r="I403" i="9"/>
  <c r="E403" i="9" a="1"/>
  <c r="E403" i="9"/>
  <c r="H403" i="9" a="1"/>
  <c r="H403" i="9"/>
  <c r="V346" i="9" a="1"/>
  <c r="V346" i="9"/>
  <c r="U346" i="9" a="1"/>
  <c r="U346" i="9"/>
  <c r="H346" i="9" a="1"/>
  <c r="H346" i="9"/>
  <c r="F346" i="9" a="1"/>
  <c r="F346" i="9"/>
  <c r="E346" i="9" a="1"/>
  <c r="E346" i="9"/>
  <c r="I346" i="9" a="1"/>
  <c r="I346" i="9"/>
  <c r="V364" i="9" a="1"/>
  <c r="V364" i="9"/>
  <c r="G355" i="9" a="1"/>
  <c r="G355" i="9"/>
  <c r="G413" i="9" a="1"/>
  <c r="G413" i="9"/>
  <c r="E404" i="9" a="1"/>
  <c r="E404" i="9"/>
  <c r="V404" i="9" a="1"/>
  <c r="V404" i="9"/>
  <c r="J364" i="9" a="1"/>
  <c r="J364" i="9"/>
  <c r="U404" i="9" a="1"/>
  <c r="U404" i="9"/>
  <c r="I404" i="9" a="1"/>
  <c r="I404" i="9"/>
  <c r="H404" i="9" a="1"/>
  <c r="H404" i="9"/>
  <c r="J404" i="9" a="1"/>
  <c r="J404" i="9"/>
  <c r="E364" i="9" a="1"/>
  <c r="E364" i="9"/>
  <c r="U364" i="9" a="1"/>
  <c r="U364" i="9"/>
  <c r="G404" i="9" a="1"/>
  <c r="G404" i="9"/>
  <c r="F364" i="9" a="1"/>
  <c r="F364" i="9"/>
  <c r="G364" i="9" a="1"/>
  <c r="G364" i="9"/>
  <c r="I364" i="9" a="1"/>
  <c r="I364" i="9"/>
  <c r="X415" i="9"/>
  <c r="X365" i="9"/>
  <c r="U365" i="9" a="1"/>
  <c r="U365" i="9"/>
  <c r="G356" i="9" a="1"/>
  <c r="G356" i="9"/>
  <c r="G346" i="9" a="1"/>
  <c r="G346" i="9"/>
  <c r="G332" i="9" a="1"/>
  <c r="G332" i="9"/>
  <c r="X416" i="9"/>
  <c r="G403" i="9" a="1"/>
  <c r="G403" i="9"/>
  <c r="J414" i="9" a="1"/>
  <c r="J414" i="9"/>
  <c r="F414" i="9" a="1"/>
  <c r="F414" i="9"/>
  <c r="E414" i="9" a="1"/>
  <c r="E414" i="9"/>
  <c r="I414" i="9" a="1"/>
  <c r="I414" i="9"/>
  <c r="U414" i="9" a="1"/>
  <c r="U414" i="9"/>
  <c r="H414" i="9" a="1"/>
  <c r="H414" i="9"/>
  <c r="V414" i="9" a="1"/>
  <c r="V414" i="9"/>
  <c r="G344" i="9" a="1"/>
  <c r="G344" i="9"/>
  <c r="X366" i="9"/>
  <c r="X406" i="9"/>
  <c r="F406" i="9" a="1"/>
  <c r="F406" i="9"/>
  <c r="X334" i="9"/>
  <c r="I334" i="9" a="1"/>
  <c r="I334" i="9"/>
  <c r="C336" i="9" a="1"/>
  <c r="C336" i="9"/>
  <c r="D336" i="9" a="1"/>
  <c r="D336" i="9"/>
  <c r="AC336" i="9" a="1"/>
  <c r="AC336" i="9"/>
  <c r="V345" i="9" a="1"/>
  <c r="V345" i="9"/>
  <c r="I345" i="9" a="1"/>
  <c r="I345" i="9"/>
  <c r="H345" i="9" a="1"/>
  <c r="H345" i="9"/>
  <c r="E345" i="9" a="1"/>
  <c r="E345" i="9"/>
  <c r="F345" i="9" a="1"/>
  <c r="F345" i="9"/>
  <c r="U345" i="9" a="1"/>
  <c r="U345" i="9"/>
  <c r="X405" i="9"/>
  <c r="U333" i="9" a="1"/>
  <c r="U333" i="9"/>
  <c r="I333" i="9" a="1"/>
  <c r="I333" i="9"/>
  <c r="H333" i="9" a="1"/>
  <c r="H333" i="9"/>
  <c r="V333" i="9" a="1"/>
  <c r="V333" i="9"/>
  <c r="E333" i="9" a="1"/>
  <c r="E333" i="9"/>
  <c r="J333" i="9" a="1"/>
  <c r="J333" i="9"/>
  <c r="F333" i="9" a="1"/>
  <c r="F333" i="9"/>
  <c r="C335" i="9" a="1"/>
  <c r="C335" i="9"/>
  <c r="AC335" i="9" a="1"/>
  <c r="AC335" i="9"/>
  <c r="D335" i="9" a="1"/>
  <c r="D335" i="9"/>
  <c r="E406" i="9" a="1"/>
  <c r="E406" i="9"/>
  <c r="I406" i="9" a="1"/>
  <c r="I406" i="9"/>
  <c r="U406" i="9" a="1"/>
  <c r="U406" i="9"/>
  <c r="J334" i="9" a="1"/>
  <c r="J334" i="9"/>
  <c r="I365" i="9" a="1"/>
  <c r="I365" i="9"/>
  <c r="H365" i="9" a="1"/>
  <c r="H365" i="9"/>
  <c r="V406" i="9" a="1"/>
  <c r="V406" i="9"/>
  <c r="V365" i="9" a="1"/>
  <c r="V365" i="9"/>
  <c r="E365" i="9" a="1"/>
  <c r="E365" i="9"/>
  <c r="J365" i="9" a="1"/>
  <c r="J365" i="9"/>
  <c r="J406" i="9" a="1"/>
  <c r="J406" i="9"/>
  <c r="F365" i="9" a="1"/>
  <c r="F365" i="9"/>
  <c r="F334" i="9" a="1"/>
  <c r="F334" i="9"/>
  <c r="E334" i="9" a="1"/>
  <c r="E334" i="9"/>
  <c r="H334" i="9" a="1"/>
  <c r="H334" i="9"/>
  <c r="V334" i="9" a="1"/>
  <c r="V334" i="9"/>
  <c r="U334" i="9" a="1"/>
  <c r="U334" i="9"/>
  <c r="U415" i="9" a="1"/>
  <c r="U415" i="9"/>
  <c r="J415" i="9" a="1"/>
  <c r="J415" i="9"/>
  <c r="F415" i="9" a="1"/>
  <c r="F415" i="9"/>
  <c r="I415" i="9" a="1"/>
  <c r="I415" i="9"/>
  <c r="H415" i="9" a="1"/>
  <c r="H415" i="9"/>
  <c r="E415" i="9" a="1"/>
  <c r="E415" i="9"/>
  <c r="V415" i="9" a="1"/>
  <c r="V415" i="9"/>
  <c r="G365" i="9" a="1"/>
  <c r="G365" i="9"/>
  <c r="G414" i="9" a="1"/>
  <c r="G414" i="9"/>
  <c r="G406" i="9" a="1"/>
  <c r="G406" i="9"/>
  <c r="V416" i="9" a="1"/>
  <c r="V416" i="9"/>
  <c r="E416" i="9" a="1"/>
  <c r="E416" i="9"/>
  <c r="U416" i="9" a="1"/>
  <c r="U416" i="9"/>
  <c r="J416" i="9" a="1"/>
  <c r="J416" i="9"/>
  <c r="I416" i="9" a="1"/>
  <c r="I416" i="9"/>
  <c r="F416" i="9" a="1"/>
  <c r="F416" i="9"/>
  <c r="G416" i="9" a="1"/>
  <c r="G416" i="9"/>
  <c r="H416" i="9" a="1"/>
  <c r="H416" i="9"/>
  <c r="H406" i="9" a="1"/>
  <c r="H406" i="9"/>
  <c r="G333" i="9" a="1"/>
  <c r="G333" i="9"/>
  <c r="G345" i="9" a="1"/>
  <c r="G345" i="9"/>
  <c r="G334" i="9" a="1"/>
  <c r="G334" i="9"/>
  <c r="I366" i="9" a="1"/>
  <c r="I366" i="9"/>
  <c r="U366" i="9" a="1"/>
  <c r="U366" i="9"/>
  <c r="J366" i="9" a="1"/>
  <c r="J366" i="9"/>
  <c r="V366" i="9" a="1"/>
  <c r="V366" i="9"/>
  <c r="H366" i="9" a="1"/>
  <c r="H366" i="9"/>
  <c r="F366" i="9" a="1"/>
  <c r="F366" i="9"/>
  <c r="E366" i="9" a="1"/>
  <c r="E366" i="9"/>
  <c r="X335" i="9"/>
  <c r="U405" i="9" a="1"/>
  <c r="U405" i="9"/>
  <c r="V405" i="9" a="1"/>
  <c r="V405" i="9"/>
  <c r="H405" i="9" a="1"/>
  <c r="H405" i="9"/>
  <c r="E405" i="9" a="1"/>
  <c r="E405" i="9"/>
  <c r="I405" i="9" a="1"/>
  <c r="I405" i="9"/>
  <c r="J405" i="9" a="1"/>
  <c r="J405" i="9"/>
  <c r="F405" i="9" a="1"/>
  <c r="F405" i="9"/>
  <c r="X336" i="9"/>
  <c r="G415" i="9" a="1"/>
  <c r="G415" i="9"/>
  <c r="G366" i="9" a="1"/>
  <c r="G366" i="9"/>
  <c r="G405" i="9" a="1"/>
  <c r="G405" i="9"/>
  <c r="U336" i="9" a="1"/>
  <c r="U336" i="9"/>
  <c r="F336" i="9" a="1"/>
  <c r="F336" i="9"/>
  <c r="H336" i="9" a="1"/>
  <c r="H336" i="9"/>
  <c r="J336" i="9" a="1"/>
  <c r="J336" i="9"/>
  <c r="E336" i="9" a="1"/>
  <c r="E336" i="9"/>
  <c r="I336" i="9" a="1"/>
  <c r="I336" i="9"/>
  <c r="V336" i="9" a="1"/>
  <c r="V336" i="9"/>
  <c r="V335" i="9" a="1"/>
  <c r="V335" i="9"/>
  <c r="I335" i="9" a="1"/>
  <c r="I335" i="9"/>
  <c r="J335" i="9" a="1"/>
  <c r="J335" i="9"/>
  <c r="E335" i="9" a="1"/>
  <c r="E335" i="9"/>
  <c r="U335" i="9" a="1"/>
  <c r="U335" i="9"/>
  <c r="H335" i="9" a="1"/>
  <c r="H335" i="9"/>
  <c r="F335" i="9" a="1"/>
  <c r="F335" i="9"/>
  <c r="G336" i="9" a="1"/>
  <c r="G336" i="9"/>
  <c r="G335" i="9" a="1"/>
  <c r="G335" i="9"/>
</calcChain>
</file>

<file path=xl/sharedStrings.xml><?xml version="1.0" encoding="utf-8"?>
<sst xmlns="http://schemas.openxmlformats.org/spreadsheetml/2006/main" count="13607" uniqueCount="5950">
  <si>
    <t>Reporting Period End Date</t>
  </si>
  <si>
    <t>Module</t>
  </si>
  <si>
    <t>Baseline N#</t>
  </si>
  <si>
    <t>Baseline D#</t>
  </si>
  <si>
    <t>Baseline %</t>
  </si>
  <si>
    <t>Comments</t>
  </si>
  <si>
    <t>Modules</t>
  </si>
  <si>
    <t>Baseline Source</t>
  </si>
  <si>
    <t>Baseline Value</t>
  </si>
  <si>
    <t>Baseline Year</t>
  </si>
  <si>
    <t xml:space="preserve">Impact </t>
  </si>
  <si>
    <t>Page Navigation</t>
  </si>
  <si>
    <t>Interventions</t>
  </si>
  <si>
    <t>Only required if you have Work plan Tracking Measures</t>
  </si>
  <si>
    <t xml:space="preserve"> </t>
  </si>
  <si>
    <t>[Reporting Period End Date]</t>
  </si>
  <si>
    <t>Country (Name)</t>
  </si>
  <si>
    <t>[Custom Impact Indicator]</t>
  </si>
  <si>
    <t>[Baseline Value]</t>
  </si>
  <si>
    <t>[Baseline Year]</t>
  </si>
  <si>
    <t>[Baseline Source]</t>
  </si>
  <si>
    <t>[Comment]</t>
  </si>
  <si>
    <t>[Target N#]</t>
  </si>
  <si>
    <t>[Target D#]</t>
  </si>
  <si>
    <t>[Report Due Date]</t>
  </si>
  <si>
    <t>Name</t>
  </si>
  <si>
    <t>[Disaggregation Categories]</t>
  </si>
  <si>
    <t>Disaggregation Categories</t>
  </si>
  <si>
    <t>Allow creation from PF</t>
  </si>
  <si>
    <t>[Record ID]</t>
  </si>
  <si>
    <t>Record ID</t>
  </si>
  <si>
    <t>[Custom Outcome Indicator]</t>
  </si>
  <si>
    <t>Account (Name)</t>
  </si>
  <si>
    <t>[Account Role ID]</t>
  </si>
  <si>
    <t>Account Role ID</t>
  </si>
  <si>
    <t>--Select--</t>
  </si>
  <si>
    <t>[Goal Name]</t>
  </si>
  <si>
    <t>[Objective Name]</t>
  </si>
  <si>
    <t>Impact Indicators - Section B'!A4</t>
  </si>
  <si>
    <t>[Baseline N#]</t>
  </si>
  <si>
    <t>[Baseline D#]</t>
  </si>
  <si>
    <t>[Year]</t>
  </si>
  <si>
    <t>Module-Coverage-Intervention Reference - Intervention</t>
  </si>
  <si>
    <t>Module Name</t>
  </si>
  <si>
    <t>[Account Role Number]</t>
  </si>
  <si>
    <t>[Goal Number]</t>
  </si>
  <si>
    <t>[Objective Number]</t>
  </si>
  <si>
    <t>[Module Number]</t>
  </si>
  <si>
    <t>[Intervention Number]</t>
  </si>
  <si>
    <t>[Impact Indicator Number]</t>
  </si>
  <si>
    <t>[Coverage Indicator Number]</t>
  </si>
  <si>
    <t>[Outcome Indicator Number]</t>
  </si>
  <si>
    <t>Outcome Indicators - Section C'!A4</t>
  </si>
  <si>
    <t>Coverage Indicators - Section D'!A4</t>
  </si>
  <si>
    <t>Intervention</t>
  </si>
  <si>
    <t>[Key Activity]</t>
  </si>
  <si>
    <t>[Comments]</t>
  </si>
  <si>
    <t>Module ID</t>
  </si>
  <si>
    <t>[Key Activity Milestone Number]</t>
  </si>
  <si>
    <t>[Milestone / Target Description]</t>
  </si>
  <si>
    <t>[Criterion for Completion]</t>
  </si>
  <si>
    <t>Allow Field Update</t>
  </si>
  <si>
    <t>Key Activity-Milestone ID</t>
  </si>
  <si>
    <t>Intervention ID</t>
  </si>
  <si>
    <t>Impact Data - Indicator-Disaggregation Reference</t>
  </si>
  <si>
    <t>[Impact-Outcome Indicator  Reference (Name)]</t>
  </si>
  <si>
    <t>Impact-Outcome Indicator  Reference (Name)</t>
  </si>
  <si>
    <t>Module Reference</t>
  </si>
  <si>
    <t>[Name ID]</t>
  </si>
  <si>
    <t>[Account]</t>
  </si>
  <si>
    <t>Account</t>
  </si>
  <si>
    <t>Concatenated Name</t>
  </si>
  <si>
    <t>Concatenated Indicator Name</t>
  </si>
  <si>
    <t>Outcome Data - Indicator-Disaggregation Reference</t>
  </si>
  <si>
    <t>Coverage Data - Indicator-Disaggregation Reference</t>
  </si>
  <si>
    <t>[Coverage Indicator  Reference (Name)]</t>
  </si>
  <si>
    <t>Coverage Indicator  Reference (Name)</t>
  </si>
  <si>
    <t>Concatenation for Disaggregation</t>
  </si>
  <si>
    <t>[Impact Outcome Reference (Name)]</t>
  </si>
  <si>
    <t>Impact Outcome Reference (Name)</t>
  </si>
  <si>
    <t>[Component (Name)]</t>
  </si>
  <si>
    <t>Component (Name)</t>
  </si>
  <si>
    <t>Impact Data - Component - Indicator Reference</t>
  </si>
  <si>
    <t>Outcome Data - Component - Indicator Reference</t>
  </si>
  <si>
    <t>[Module-Coverage-Intervention Reference (Name)]</t>
  </si>
  <si>
    <t xml:space="preserve"> Disaggregation - Section E'!A4</t>
  </si>
  <si>
    <t>WPTM - Section F'!A4</t>
  </si>
  <si>
    <t>Overview - Section A'!A13</t>
  </si>
  <si>
    <t>Module Data - Component - Indicator Reference</t>
  </si>
  <si>
    <t>[Module (Name)]</t>
  </si>
  <si>
    <t>Column1</t>
  </si>
  <si>
    <t>Column2</t>
  </si>
  <si>
    <t>Column3</t>
  </si>
  <si>
    <t>Column4</t>
  </si>
  <si>
    <t>Name ID</t>
  </si>
  <si>
    <t>[Mark if target is TBD?]</t>
  </si>
  <si>
    <t>Mark if target is TBD?</t>
  </si>
  <si>
    <t>[Geographic Coverage]</t>
  </si>
  <si>
    <t>[Rating Cumulation Type]</t>
  </si>
  <si>
    <t>Concatenation of Names</t>
  </si>
  <si>
    <t>Record ID2</t>
  </si>
  <si>
    <t>Reference Record Id</t>
  </si>
  <si>
    <t>'Concatenation for Disaggregation</t>
  </si>
  <si>
    <t>Concatenation of names</t>
  </si>
  <si>
    <t xml:space="preserve"> Concatenation of Names</t>
  </si>
  <si>
    <t>Column5</t>
  </si>
  <si>
    <t>Column6</t>
  </si>
  <si>
    <t>Column7</t>
  </si>
  <si>
    <t>Concatenation Indicator Name</t>
  </si>
  <si>
    <t>Querying Account Role for Group of countries</t>
  </si>
  <si>
    <t>Quering Account Role for Single Country</t>
  </si>
  <si>
    <t>[Account (Name)]</t>
  </si>
  <si>
    <t>Impact Reference</t>
  </si>
  <si>
    <t>Outcome Reference</t>
  </si>
  <si>
    <t>Coverage Indicator Reference ID</t>
  </si>
  <si>
    <t>Programmatic Report Period Frequency</t>
  </si>
  <si>
    <t>WPTM/Targets</t>
  </si>
  <si>
    <t>Coverage Data - Module-Coverage-Intervention Reference</t>
  </si>
  <si>
    <t>Column8</t>
  </si>
  <si>
    <t>Column10</t>
  </si>
  <si>
    <t>Column11</t>
  </si>
  <si>
    <t>Column12</t>
  </si>
  <si>
    <t>Column13</t>
  </si>
  <si>
    <t>Country Id</t>
  </si>
  <si>
    <t>Performance Framework</t>
  </si>
  <si>
    <t>mona'WPTM - Section F (2)'!$C$92</t>
  </si>
  <si>
    <t>mona'WPTM - Section F (2)'!$D$92</t>
  </si>
  <si>
    <t>Unique Name</t>
  </si>
  <si>
    <t>No.</t>
  </si>
  <si>
    <t>PUDR Due</t>
  </si>
  <si>
    <t>Submission date</t>
  </si>
  <si>
    <t>[Module Reference (Name)]</t>
  </si>
  <si>
    <t>Module Reference (Name)</t>
  </si>
  <si>
    <t>[Intervention ID (Name)]</t>
  </si>
  <si>
    <t>[Impact Reference (Name)]</t>
  </si>
  <si>
    <t>Impact Reference (Name)</t>
  </si>
  <si>
    <t>[Country (Name)]</t>
  </si>
  <si>
    <t>[Outcome Reference (Name)]</t>
  </si>
  <si>
    <t>Outcome Reference (Name)</t>
  </si>
  <si>
    <t>[Custom Coverage Indicator Name - EN]</t>
  </si>
  <si>
    <t>Year</t>
  </si>
  <si>
    <t>[Coverage Indicator Reference ID (Name)]</t>
  </si>
  <si>
    <t>Coverage Indicator Reference ID (Name)</t>
  </si>
  <si>
    <t>Intervention ID (Name)</t>
  </si>
  <si>
    <t>[Target %]</t>
  </si>
  <si>
    <t>Year of Target</t>
  </si>
  <si>
    <t>Reporting Period Record ID</t>
  </si>
  <si>
    <t>Reporting Period ID</t>
  </si>
  <si>
    <t>[Impact Disaggregation ID]</t>
  </si>
  <si>
    <t>Impact Disaggregation ID</t>
  </si>
  <si>
    <t>[Impact Indicator ID (Name)]</t>
  </si>
  <si>
    <t>Impact Indicator ID (Name)</t>
  </si>
  <si>
    <t>Concatenation</t>
  </si>
  <si>
    <t>concatenated name for fetching sfdc data</t>
  </si>
  <si>
    <t>Impact Disaggregation</t>
  </si>
  <si>
    <t>Outcome Disaggregation</t>
  </si>
  <si>
    <t>[Outcome Disaggregation ID]</t>
  </si>
  <si>
    <t>Outcome Disaggregation ID</t>
  </si>
  <si>
    <t>[Outcome Indicator ID (Name)]</t>
  </si>
  <si>
    <t>Outcome Indicator ID (Name)</t>
  </si>
  <si>
    <t>Coverage Disaggregation</t>
  </si>
  <si>
    <t>[Coverage Disaggregation ID]</t>
  </si>
  <si>
    <t>Coverage Disaggregation ID</t>
  </si>
  <si>
    <t>[Coverage Indicator (Name)]</t>
  </si>
  <si>
    <t>Coverage Indicator (Name)</t>
  </si>
  <si>
    <t>[Baseline %]</t>
  </si>
  <si>
    <t>Target % from sfdc</t>
  </si>
  <si>
    <t>Baseline % from sfdc</t>
  </si>
  <si>
    <t>[IP (Name)]</t>
  </si>
  <si>
    <t>IP (Name)</t>
  </si>
  <si>
    <t>[Year of Target]</t>
  </si>
  <si>
    <t>Indicator-Disaggregation Reference</t>
  </si>
  <si>
    <t>T</t>
  </si>
  <si>
    <t>Geography (Name)</t>
  </si>
  <si>
    <t>[Alternative Account]</t>
  </si>
  <si>
    <t>Dummy Account Id</t>
  </si>
  <si>
    <t>Temporary Placeholder for Account Id</t>
  </si>
  <si>
    <t>Funding Request</t>
  </si>
  <si>
    <t>Funding Request Name</t>
  </si>
  <si>
    <t>Group of Countries (Name)</t>
  </si>
  <si>
    <t>Grant</t>
  </si>
  <si>
    <t>Grant Name</t>
  </si>
  <si>
    <t>IP Countries</t>
  </si>
  <si>
    <t>Grant Countries</t>
  </si>
  <si>
    <t>[Project (Name)]</t>
  </si>
  <si>
    <t>Project (Name)</t>
  </si>
  <si>
    <t>Geography ID</t>
  </si>
  <si>
    <t>[Responsible PR]</t>
  </si>
  <si>
    <t>Responsible PR</t>
  </si>
  <si>
    <t>Responsible PR(on indicator)</t>
  </si>
  <si>
    <t>PRName from overview page</t>
  </si>
  <si>
    <t>Column9</t>
  </si>
  <si>
    <t>Standard Intervention2</t>
  </si>
  <si>
    <t>IP Record Type</t>
  </si>
  <si>
    <t>hi</t>
  </si>
  <si>
    <t>[Name - FR]</t>
  </si>
  <si>
    <t>Name - FR</t>
  </si>
  <si>
    <t>[Disaggregation Categories FR]</t>
  </si>
  <si>
    <t>Disaggregation Categories FR</t>
  </si>
  <si>
    <t>Module-Coverage-Intervention Reference (Name)</t>
  </si>
  <si>
    <t>Country - FR</t>
  </si>
  <si>
    <t>[Category - FR]</t>
  </si>
  <si>
    <t>Category - FR</t>
  </si>
  <si>
    <t>[Disaggregation - FR]</t>
  </si>
  <si>
    <t>Disaggregation - FR</t>
  </si>
  <si>
    <t>Sheet Coverage Indicators - Section D - Geographic Coverage</t>
  </si>
  <si>
    <t>French</t>
  </si>
  <si>
    <t>Spanish</t>
  </si>
  <si>
    <t>English</t>
  </si>
  <si>
    <t>National</t>
  </si>
  <si>
    <t>Nacional</t>
  </si>
  <si>
    <t>Infrantional</t>
  </si>
  <si>
    <t>Subnacional</t>
  </si>
  <si>
    <t>Sub-National</t>
  </si>
  <si>
    <t>[Component Name - FR]</t>
  </si>
  <si>
    <t>[Custom Impact Indicator Local]</t>
  </si>
  <si>
    <t>[Baseline Source - Local]</t>
  </si>
  <si>
    <t>[Comment - Local]</t>
  </si>
  <si>
    <t>Baseline Source - English</t>
  </si>
  <si>
    <t>Comments - English</t>
  </si>
  <si>
    <t>Custom Indicator - English</t>
  </si>
  <si>
    <t>[Custom Outcome Indicator Local]</t>
  </si>
  <si>
    <t>[Custom Coverage Indicator Name - Local]</t>
  </si>
  <si>
    <t>Geographic Coverage(display)</t>
  </si>
  <si>
    <t>Geographic Coverage(save)</t>
  </si>
  <si>
    <t>[Baseline Source Local]</t>
  </si>
  <si>
    <t>Baseline Source Local</t>
  </si>
  <si>
    <t>[Comments Local]</t>
  </si>
  <si>
    <t>Comments Local</t>
  </si>
  <si>
    <t>[Key Activity Local]</t>
  </si>
  <si>
    <t>Key Activity - English</t>
  </si>
  <si>
    <t>[Criterion for Completion Local]</t>
  </si>
  <si>
    <t>[Milestone / Target Description Local]</t>
  </si>
  <si>
    <t>Milestone / Target Description - English</t>
  </si>
  <si>
    <t>Criterion for Completion - English</t>
  </si>
  <si>
    <t>Cadre de résultats  - Overview - Section A</t>
  </si>
  <si>
    <t>Pays / Candidat</t>
  </si>
  <si>
    <t>Date de début du programme</t>
  </si>
  <si>
    <t>Date de fin du programme</t>
  </si>
  <si>
    <t xml:space="preserve">Récipiendaires principal </t>
  </si>
  <si>
    <t xml:space="preserve">Période </t>
  </si>
  <si>
    <t>Buts</t>
  </si>
  <si>
    <t>Objectifs</t>
  </si>
  <si>
    <t>Composante:</t>
  </si>
  <si>
    <t>Récipiendaires principal (numero)</t>
  </si>
  <si>
    <r>
      <t xml:space="preserve">Nouveau Récipiendaire principal </t>
    </r>
    <r>
      <rPr>
        <sz val="12"/>
        <color theme="1"/>
        <rFont val="Calibri"/>
        <family val="2"/>
        <scheme val="minor"/>
      </rPr>
      <t xml:space="preserve"> (use if the entity has never been a Global Fund PR or does not appear in dropdown list in previous column)</t>
    </r>
  </si>
  <si>
    <t xml:space="preserve">Reporting PeriodsPériode </t>
  </si>
  <si>
    <t>Date de début</t>
  </si>
  <si>
    <t xml:space="preserve">Date de fin </t>
  </si>
  <si>
    <t>Buts numero</t>
  </si>
  <si>
    <t>Description Buts</t>
  </si>
  <si>
    <t>Objectifs numero</t>
  </si>
  <si>
    <t xml:space="preserve"> Description Objectifs</t>
  </si>
  <si>
    <t>Module numero</t>
  </si>
  <si>
    <t>Description Module</t>
  </si>
  <si>
    <t>Intervention numero</t>
  </si>
  <si>
    <t>Intervention standard</t>
  </si>
  <si>
    <t>Intervention personnalisé (description)</t>
  </si>
  <si>
    <t>Funding Request/Grant Name</t>
  </si>
  <si>
    <t>Cadre de résultats - Impact Indicators - Section B</t>
  </si>
  <si>
    <t>Indicateurs d'impact</t>
  </si>
  <si>
    <t>Indicateurs d'impact Cibles</t>
  </si>
  <si>
    <t>Indicateurs d'impact numero</t>
  </si>
  <si>
    <t>Indicateurs d'impact standard</t>
  </si>
  <si>
    <t>Indicateurs d'impact personnalisé</t>
  </si>
  <si>
    <t>Référence Valeur</t>
  </si>
  <si>
    <t>Référence Année</t>
  </si>
  <si>
    <t>Référence Source</t>
  </si>
  <si>
    <t>Ventilation obligatoire</t>
  </si>
  <si>
    <t xml:space="preserve">Récipiendaires principaux responsables </t>
  </si>
  <si>
    <t>Commentaires</t>
  </si>
  <si>
    <t>Année cible</t>
  </si>
  <si>
    <t>Cible N#</t>
  </si>
  <si>
    <t>Cible D#</t>
  </si>
  <si>
    <t>Cible %</t>
  </si>
  <si>
    <t>Date de remise du rapport</t>
  </si>
  <si>
    <t>Cadre de résultats - Outcome Indicators - Section C</t>
  </si>
  <si>
    <t>Indicateur d'effet</t>
  </si>
  <si>
    <t>Indicateur d'effet cibles</t>
  </si>
  <si>
    <t>Indicateur d'effet numero</t>
  </si>
  <si>
    <t>Indicateur d'effet standard</t>
  </si>
  <si>
    <t>Indicateur d'effet standard personnalisé</t>
  </si>
  <si>
    <t>Cadre de résultats - Coverage Indicators - Section D</t>
  </si>
  <si>
    <t>Indicateur de couverture/produit</t>
  </si>
  <si>
    <t>Indicateur de couverture/produit cibles</t>
  </si>
  <si>
    <t>Indicateur de couverture/produit numero</t>
  </si>
  <si>
    <t>Indicateur de couverture/produit standard</t>
  </si>
  <si>
    <t>Indicateur de couverture/produit personnalisé</t>
  </si>
  <si>
    <t>Référence N#</t>
  </si>
  <si>
    <t>Référence D#</t>
  </si>
  <si>
    <t>Référence %</t>
  </si>
  <si>
    <t>Référence année</t>
  </si>
  <si>
    <t>Est un sous-ensemble d'un autre indicateur (le cas échéant)</t>
  </si>
  <si>
    <t>Zone géographique
(si infranational, l'indiquer sous "Commentaires")</t>
  </si>
  <si>
    <t>Total cumulé pour la décision annuelle de financement</t>
  </si>
  <si>
    <t>Pays</t>
  </si>
  <si>
    <t>Période</t>
  </si>
  <si>
    <t>Effet</t>
  </si>
  <si>
    <t>Couverture/produit</t>
  </si>
  <si>
    <t xml:space="preserve">Indicateurs d'impact </t>
  </si>
  <si>
    <t xml:space="preserve">Catégorie </t>
  </si>
  <si>
    <t>Ventilation</t>
  </si>
  <si>
    <t xml:space="preserve">Indicateur de couverture/produit </t>
  </si>
  <si>
    <t>Cadre de résultats- WPTM - Section E</t>
  </si>
  <si>
    <t>Activités principales</t>
  </si>
  <si>
    <t>Activités principales numero</t>
  </si>
  <si>
    <t>Activités principale</t>
  </si>
  <si>
    <t>Mesures de suivi du plan de travail</t>
  </si>
  <si>
    <t>Repères/Cibles (max. 200 caractères)</t>
  </si>
  <si>
    <t>Critère de réalisation</t>
  </si>
  <si>
    <t>Name to be displayed on Overview Page for display</t>
  </si>
  <si>
    <t>Grant Revision</t>
  </si>
  <si>
    <t>Type of Revision</t>
  </si>
  <si>
    <t>IP End Date</t>
  </si>
  <si>
    <t>IP End date will not be saved back to GOS</t>
  </si>
  <si>
    <t>[Reporting Period Start Date]</t>
  </si>
  <si>
    <t>Reporting Period Start Date</t>
  </si>
  <si>
    <t>IP Record ID</t>
  </si>
  <si>
    <t>Outcome Indicator Record ID</t>
  </si>
  <si>
    <t>Impact Indicator Record ID</t>
  </si>
  <si>
    <t>Coverage Indicator Record ID</t>
  </si>
  <si>
    <t xml:space="preserve">Version </t>
  </si>
  <si>
    <t>Version 2 - 03-May-17</t>
  </si>
  <si>
    <t>Cadre de résultats - Disaggregation - Section E</t>
  </si>
  <si>
    <t>[De-activate Key Activity]</t>
  </si>
  <si>
    <t>De-activate Key Activity</t>
  </si>
  <si>
    <t>[Deactivate Indicator]</t>
  </si>
  <si>
    <t>[De-activate indicator]</t>
  </si>
  <si>
    <t>De-activate indicator</t>
  </si>
  <si>
    <t>Allocation Utilization Period Start Date</t>
  </si>
  <si>
    <t>Allocation Utilization Period End Date</t>
  </si>
  <si>
    <t>[Impact Indicator Name FR]</t>
  </si>
  <si>
    <t>Impact Indicator Name FR</t>
  </si>
  <si>
    <t>[Category FR]</t>
  </si>
  <si>
    <t>Category FR</t>
  </si>
  <si>
    <t>[Disaggregation FR]</t>
  </si>
  <si>
    <t>Disaggregation FR</t>
  </si>
  <si>
    <t>[Outcome Indicator Name FR]</t>
  </si>
  <si>
    <t>Outcome Indicator Name FR</t>
  </si>
  <si>
    <t>[Coverage Indicator Name  - FR]</t>
  </si>
  <si>
    <t>Coverage Indicator Name  - FR</t>
  </si>
  <si>
    <t>Disbursement Request</t>
  </si>
  <si>
    <t>This sheet queries Component - Indicator Reference object to bring all the reference data without filter of Soft Delete</t>
  </si>
  <si>
    <t>Module Data - Module-Coverage-Intervention Reference</t>
  </si>
  <si>
    <t>Intervention Data - Module-Coverage-Intervention Reference</t>
  </si>
  <si>
    <t>[Disbursement Request]</t>
  </si>
  <si>
    <t>Disbursement Request-Display</t>
  </si>
  <si>
    <t>Save Map Field</t>
  </si>
  <si>
    <t>Being uploaded from PF</t>
  </si>
  <si>
    <t>[Data Type Target]</t>
  </si>
  <si>
    <t>Data Type Target</t>
  </si>
  <si>
    <t>[Data Type]</t>
  </si>
  <si>
    <t>Data Type</t>
  </si>
  <si>
    <t>Data Type from Reference</t>
  </si>
  <si>
    <t>formula to format based on data type</t>
  </si>
  <si>
    <t>Guiding messages</t>
  </si>
  <si>
    <t>[Intervention ID]</t>
  </si>
  <si>
    <t>Formula to sort module name</t>
  </si>
  <si>
    <t>formula to fetch intervention based on module name-used in WPTM sheet</t>
  </si>
  <si>
    <t>Intervention ID--no use(for putting formula)</t>
  </si>
  <si>
    <t>3d9fa1d3-b14c-48ad-9426-f0525e3aabdd</t>
  </si>
  <si>
    <t>sheet name</t>
  </si>
  <si>
    <t xml:space="preserve">     </t>
  </si>
  <si>
    <t>AIM_Key_Activity_Milestone__c.AIM_De_activate_Key_Activity__c</t>
  </si>
  <si>
    <t>Deactivate</t>
  </si>
  <si>
    <t>AIM_Coverage_Indicator__c.AIM_Geographic_Coverage__c</t>
  </si>
  <si>
    <t>AIM_Coverage_Indicator__c.AIM_Rating_Cumulation_Type__c</t>
  </si>
  <si>
    <t>Y- Cumulative annually</t>
  </si>
  <si>
    <t>N-Non-cumulative</t>
  </si>
  <si>
    <t>N-Non -cumulative (other)</t>
  </si>
  <si>
    <t>N-Non -cumulative (special)</t>
  </si>
  <si>
    <t>AIM_Coverage_Indicator__c.AIM_Year__c</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</si>
  <si>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</si>
  <si>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</si>
  <si>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</si>
  <si>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</si>
  <si>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</si>
  <si>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</si>
  <si>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</si>
  <si>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</si>
  <si>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</si>
  <si>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</si>
  <si>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</si>
  <si>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</si>
  <si>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</si>
  <si>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</si>
  <si>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</si>
  <si>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</si>
  <si>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</si>
  <si>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</si>
  <si>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</si>
  <si>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</si>
  <si>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</si>
  <si>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</si>
  <si>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</si>
  <si>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</si>
  <si>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AIM_Coverage_Indicator__c.AIM_Deactivate_Indicator__c</t>
  </si>
  <si>
    <t>AIM_Coverage_Indicator_Targets_Results__c.AIM_Mark_if_target_is_TBD__c</t>
  </si>
  <si>
    <t>TBD</t>
  </si>
  <si>
    <t>AIM_Coverage_Disaggregation__c.AIM_Year__c</t>
  </si>
  <si>
    <t>AIM_Impact_Indicator__c.AIM_Baseline_Year__c</t>
  </si>
  <si>
    <t>AIM_Impact_Indicator__c.AIM_Deactivate_indicator__c</t>
  </si>
  <si>
    <t>AIM_Impact_Indicator_Targets_Results__c.AIM_Year_of_Target__c</t>
  </si>
  <si>
    <t>AIM_Impact_Indicator_Targets_Results__c.AIM_Mark_if_target_is_TBD__c</t>
  </si>
  <si>
    <t>AIM_Impact_Disaggregation__c.AIM_Baseline_Year__c</t>
  </si>
  <si>
    <t>AIM_Outcome_Indicator__c.AIM_Baseline_Year__c</t>
  </si>
  <si>
    <t>AIM_Outcome_Indicator__c.AIM_Deactivate_indicator__c</t>
  </si>
  <si>
    <t>AIM_Outcome_Disaggregation__c.AIM_Baseline_Year__c</t>
  </si>
  <si>
    <t>AIM_Outcome_Indicator_Targets_Result__c.AIM_Year_of_Target__c</t>
  </si>
  <si>
    <t>AIM_Outcome_Indicator_Targets_Result__c.AIM_Mark_if_target_is_TBD__c</t>
  </si>
  <si>
    <t>AIM_Grant_Revision__c.aim_revision_type__c</t>
  </si>
  <si>
    <t>End-Date Revision</t>
  </si>
  <si>
    <t>Additional Funding</t>
  </si>
  <si>
    <t>Admin Revision</t>
  </si>
  <si>
    <t>AIM_Impact_Outcome_References__c.AIM_Data_Type_Target__c</t>
  </si>
  <si>
    <t>Number</t>
  </si>
  <si>
    <t>Percent</t>
  </si>
  <si>
    <t>Number and Percent</t>
  </si>
  <si>
    <t>AIM_Module_Coverage_Interventio_Comp_Ref__c.AIM_Data_Type__c</t>
  </si>
  <si>
    <t>Numerator and Denominator</t>
  </si>
  <si>
    <t>PickListValue</t>
  </si>
  <si>
    <t>PickListKey</t>
  </si>
  <si>
    <t>Subnational</t>
  </si>
  <si>
    <t>Program revision / Budget revision</t>
  </si>
  <si>
    <t>AIM_Module_Coverage_Interventio_Comp_Ref__c.Coverage.AIM_Data_Type__c</t>
  </si>
  <si>
    <t>AIM_Module_Coverage_Interventio_Comp_Ref__c.Intervention.AIM_Data_Type__c</t>
  </si>
  <si>
    <t>AIM_Module_Coverage_Interventio_Comp_Ref__c.Module.AIM_Data_Type__c</t>
  </si>
  <si>
    <t>AIM_Module_Coverage_Interventio_Comp_Ref__c.Master.AIM_Data_Type__c</t>
  </si>
  <si>
    <t>Coverage</t>
  </si>
  <si>
    <t>Master</t>
  </si>
  <si>
    <t>Grant Making</t>
  </si>
  <si>
    <t>a1K3600000EXRDtEAP</t>
  </si>
  <si>
    <t>FR264-DJI-C-01</t>
  </si>
  <si>
    <t>a1A360000013M21EAE</t>
  </si>
  <si>
    <t>Djibouti</t>
  </si>
  <si>
    <t>DJI-C-UNDP</t>
  </si>
  <si>
    <t>a1I3600000AAP3PEAX</t>
  </si>
  <si>
    <t>a1J36000002m4EkEAI</t>
  </si>
  <si>
    <t>IOR-00048</t>
  </si>
  <si>
    <t>WHO Global TB Report</t>
  </si>
  <si>
    <t>4.3%</t>
  </si>
  <si>
    <t>a1I3600000AAP3QEAX</t>
  </si>
  <si>
    <t>a1J36000002m4EbEAI</t>
  </si>
  <si>
    <t>IOR-00039</t>
  </si>
  <si>
    <t>13.17%</t>
  </si>
  <si>
    <t>Spectrum 2017</t>
  </si>
  <si>
    <t>a1I3600000AAP3REAX</t>
  </si>
  <si>
    <t>a1J36000002m4EVEAY</t>
  </si>
  <si>
    <t>IOR-00033</t>
  </si>
  <si>
    <t>a1I3600000AAP3SEAX</t>
  </si>
  <si>
    <t>a1I3600000AAP3TEAX</t>
  </si>
  <si>
    <t>a1I3600000AAP3UEAX</t>
  </si>
  <si>
    <t>a1I3600000AAP3VEAX</t>
  </si>
  <si>
    <t>a1236000008JWxJAAW</t>
  </si>
  <si>
    <t>a1I3600000AAP3WEAX</t>
  </si>
  <si>
    <t>a1I3600000AAP3XEAX</t>
  </si>
  <si>
    <t>a1I3600000AAP3YEAX</t>
  </si>
  <si>
    <t>a1I3600000AAP3ZEAX</t>
  </si>
  <si>
    <t>a1I3600000AAP3aEAH</t>
  </si>
  <si>
    <t>a1I3600000AAP3bEAH</t>
  </si>
  <si>
    <t>a1I3600000AAP3cEAH</t>
  </si>
  <si>
    <t>a1I3600000AAP3dEAH</t>
  </si>
  <si>
    <t>a1Y36000003GEX8EAO</t>
  </si>
  <si>
    <t>a1W36000004WHazEAG</t>
  </si>
  <si>
    <t>a1Y36000003GEX9EAO</t>
  </si>
  <si>
    <t>a1W36000004WHbEEAW</t>
  </si>
  <si>
    <t>a1Y36000003GEXAEA4</t>
  </si>
  <si>
    <t>a1W36000004WHbTEAW</t>
  </si>
  <si>
    <t>a1Y36000003GEXBEA4</t>
  </si>
  <si>
    <t>a1W36000004WHbiEAG</t>
  </si>
  <si>
    <t>a1Y36000003GEXCEA4</t>
  </si>
  <si>
    <t>a1W36000004WHbxEAG</t>
  </si>
  <si>
    <t>a1W36000004WHb0EAG</t>
  </si>
  <si>
    <t>a1W36000004WHbFEAW</t>
  </si>
  <si>
    <t>a1W36000004WHbUEAW</t>
  </si>
  <si>
    <t>a1W36000004WHbjEAG</t>
  </si>
  <si>
    <t>a1W36000004WHbyEAG</t>
  </si>
  <si>
    <t>a1W36000004WHb1EAG</t>
  </si>
  <si>
    <t>a1W36000004WHbGEAW</t>
  </si>
  <si>
    <t>a1W36000004WHbVEAW</t>
  </si>
  <si>
    <t>a1W36000004WHbkEAG</t>
  </si>
  <si>
    <t>a1W36000004WHbzEAG</t>
  </si>
  <si>
    <t>a1W36000004WHb2EAG</t>
  </si>
  <si>
    <t>a1W36000004WHbHEAW</t>
  </si>
  <si>
    <t>a1W36000004WHbWEAW</t>
  </si>
  <si>
    <t>a1W36000004WHblEAG</t>
  </si>
  <si>
    <t>a1W36000004WHc0EAG</t>
  </si>
  <si>
    <t>a1W36000004WHb3EAG</t>
  </si>
  <si>
    <t>a1W36000004WHbIEAW</t>
  </si>
  <si>
    <t>a1W36000004WHbXEAW</t>
  </si>
  <si>
    <t>a1W36000004WHbmEAG</t>
  </si>
  <si>
    <t>a1W36000004WHc1EAG</t>
  </si>
  <si>
    <t>a1W36000004WHb4EAG</t>
  </si>
  <si>
    <t>a1W36000004WHbJEAW</t>
  </si>
  <si>
    <t>a1W36000004WHbYEAW</t>
  </si>
  <si>
    <t>a1W36000004WHbnEAG</t>
  </si>
  <si>
    <t>a1W36000004WHc2EAG</t>
  </si>
  <si>
    <t>a1W36000004WHb5EAG</t>
  </si>
  <si>
    <t>a1W36000004WHbKEAW</t>
  </si>
  <si>
    <t>a1W36000004WHbZEAW</t>
  </si>
  <si>
    <t>a1W36000004WHboEAG</t>
  </si>
  <si>
    <t>a1W36000004WHc3EAG</t>
  </si>
  <si>
    <t>a1W36000004WHb6EAG</t>
  </si>
  <si>
    <t>a1W36000004WHbLEAW</t>
  </si>
  <si>
    <t>a1W36000004WHbaEAG</t>
  </si>
  <si>
    <t>a1W36000004WHbpEAG</t>
  </si>
  <si>
    <t>a1W36000004WHc4EAG</t>
  </si>
  <si>
    <t>a1W36000004WHb7EAG</t>
  </si>
  <si>
    <t>a1W36000004WHbMEAW</t>
  </si>
  <si>
    <t>a1W36000004WHbbEAG</t>
  </si>
  <si>
    <t>a1W36000004WHbqEAG</t>
  </si>
  <si>
    <t>a1W36000004WHc5EAG</t>
  </si>
  <si>
    <t>a1W36000004WHb8EAG</t>
  </si>
  <si>
    <t>a1W36000004WHbNEAW</t>
  </si>
  <si>
    <t>a1W36000004WHbcEAG</t>
  </si>
  <si>
    <t>a1W36000004WHbrEAG</t>
  </si>
  <si>
    <t>a1W36000004WHc6EAG</t>
  </si>
  <si>
    <t>a1W36000004WHb9EAG</t>
  </si>
  <si>
    <t>a1W36000004WHbOEAW</t>
  </si>
  <si>
    <t>a1W36000004WHbdEAG</t>
  </si>
  <si>
    <t>a1W36000004WHbsEAG</t>
  </si>
  <si>
    <t>a1W36000004WHc7EAG</t>
  </si>
  <si>
    <t>a1W36000004WHbAEAW</t>
  </si>
  <si>
    <t>a1W36000004WHbPEAW</t>
  </si>
  <si>
    <t>a1W36000004WHbeEAG</t>
  </si>
  <si>
    <t>a1W36000004WHbtEAG</t>
  </si>
  <si>
    <t>a1W36000004WHc8EAG</t>
  </si>
  <si>
    <t>a1W36000004WHbBEAW</t>
  </si>
  <si>
    <t>a1W36000004WHbQEAW</t>
  </si>
  <si>
    <t>a1W36000004WHbfEAG</t>
  </si>
  <si>
    <t>a1W36000004WHbuEAG</t>
  </si>
  <si>
    <t>a1W36000004WHc9EAG</t>
  </si>
  <si>
    <t>a1W36000004WHbCEAW</t>
  </si>
  <si>
    <t>a1W36000004WHbREAW</t>
  </si>
  <si>
    <t>a1W36000004WHbgEAG</t>
  </si>
  <si>
    <t>a1W36000004WHbvEAG</t>
  </si>
  <si>
    <t>a1W36000004WHcAEAW</t>
  </si>
  <si>
    <t>a1W36000004WHbDEAW</t>
  </si>
  <si>
    <t>a1W36000004WHbSEAW</t>
  </si>
  <si>
    <t>a1W36000004WHbhEAG</t>
  </si>
  <si>
    <t>a1W36000004WHbwEAG</t>
  </si>
  <si>
    <t>a1W36000004WHcBEAW</t>
  </si>
  <si>
    <t>United Nations Development Programme</t>
  </si>
  <si>
    <t>a123600000FS4wkAAD</t>
  </si>
  <si>
    <t>To reduce the prevalence of tuberculosis by 25% by 2025</t>
  </si>
  <si>
    <t>a1C360000095jEAEAY</t>
  </si>
  <si>
    <t>To halve new HIV infections by 2022</t>
  </si>
  <si>
    <t>a1C360000095jEBEAY</t>
  </si>
  <si>
    <t>To improve the life expectancy and quality of life for people infected and affected by HIV and comorbidity agents</t>
  </si>
  <si>
    <t>a1C360000095jECEAY</t>
  </si>
  <si>
    <t>a1C360000095jEDEAY</t>
  </si>
  <si>
    <t>a1C360000095jEEEAY</t>
  </si>
  <si>
    <t>a1C360000095jEFEAY</t>
  </si>
  <si>
    <t>a1C360000095jEGEAY</t>
  </si>
  <si>
    <t>a1C360000095jEHEAY</t>
  </si>
  <si>
    <t>a1C360000095jEIEAY</t>
  </si>
  <si>
    <t>a1C360000095jEJEAY</t>
  </si>
  <si>
    <t>a1C360000095jEKEAY</t>
  </si>
  <si>
    <t>a1C360000095jELEAY</t>
  </si>
  <si>
    <t>To improve screening for new cases of tuberculosis with a view to reporting 3200 new cases by 2020</t>
  </si>
  <si>
    <t>a1R36000003t4H6EAI</t>
  </si>
  <si>
    <t>To improve treatment success to achieve a rate in excess of 85% from 2016 and to maintain it at that level until 2020</t>
  </si>
  <si>
    <t>a1R36000003t4H7EAI</t>
  </si>
  <si>
    <t>To ensure that the prevalence of primary resistance amongst new cases does not exceed 1.8% between now and 2020</t>
  </si>
  <si>
    <t>a1R36000003t4H8EAI</t>
  </si>
  <si>
    <t>To reduce the death rate among cases of co-infection from 17% to 15% by 2020</t>
  </si>
  <si>
    <t>a1R36000003t4H9EAI</t>
  </si>
  <si>
    <t>For the incidence of HIV to halve by 2022</t>
  </si>
  <si>
    <t>a1R36000003t4HAEAY</t>
  </si>
  <si>
    <t>For the HIV mortality rate to be reduced by 70% by 2022</t>
  </si>
  <si>
    <t>a1R36000003t4HBEAY</t>
  </si>
  <si>
    <t>a1R36000003t4HCEAY</t>
  </si>
  <si>
    <t>a1R36000003t4HDEAY</t>
  </si>
  <si>
    <t>a1R36000003t4HEEAY</t>
  </si>
  <si>
    <t>a1R36000003t4HFEAY</t>
  </si>
  <si>
    <t>a1R36000003t4HGEAY</t>
  </si>
  <si>
    <t>a1R36000003t4HHEAY</t>
  </si>
  <si>
    <t>MCI-00008</t>
  </si>
  <si>
    <t>a1P360000030FUPEA2</t>
  </si>
  <si>
    <t>a1O36000001EGFIEA4</t>
  </si>
  <si>
    <t>MCI-00022</t>
  </si>
  <si>
    <t>a1P360000030FUbEAM</t>
  </si>
  <si>
    <t>a1O36000001EGFWEA4</t>
  </si>
  <si>
    <t>a1P360000030FUaEAM</t>
  </si>
  <si>
    <t>MCI-00021</t>
  </si>
  <si>
    <t>a1P360000030FUZEA2</t>
  </si>
  <si>
    <t>a1O36000001EGFVEA4</t>
  </si>
  <si>
    <t>MCI-00023</t>
  </si>
  <si>
    <t>a1P360000030FUYEA2</t>
  </si>
  <si>
    <t>a1O36000001EGFXEA4</t>
  </si>
  <si>
    <t>a1P360000030FUXEA2</t>
  </si>
  <si>
    <t>a1P360000030FUWEA2</t>
  </si>
  <si>
    <t>MCI-00005</t>
  </si>
  <si>
    <t>a1P360000030FUVEA2</t>
  </si>
  <si>
    <t>a1O36000001EGFFEA4</t>
  </si>
  <si>
    <t>MCI-00533</t>
  </si>
  <si>
    <t>a1P360000030FUUEA2</t>
  </si>
  <si>
    <t>a1O36000001qZ7uEAE</t>
  </si>
  <si>
    <t>MCI-00007</t>
  </si>
  <si>
    <t>a1P360000030FUTEA2</t>
  </si>
  <si>
    <t>a1O36000001EGFHEA4</t>
  </si>
  <si>
    <t>MCI-00006</t>
  </si>
  <si>
    <t>a1P360000030FUSEA2</t>
  </si>
  <si>
    <t>a1O36000001EGFGEA4</t>
  </si>
  <si>
    <t>MCI-00009</t>
  </si>
  <si>
    <t>a1P360000030FUREA2</t>
  </si>
  <si>
    <t>a1O36000001EGFJEA4</t>
  </si>
  <si>
    <t>MCI-00010</t>
  </si>
  <si>
    <t>a1P360000030FUQEA2</t>
  </si>
  <si>
    <t>a1O36000001EGFKEA4</t>
  </si>
  <si>
    <t>a1P360000030FUAEA2</t>
  </si>
  <si>
    <t>a1P360000030FUBEA2</t>
  </si>
  <si>
    <t>a1P360000030FUCEA2</t>
  </si>
  <si>
    <t>a1P360000030FUDEA2</t>
  </si>
  <si>
    <t>a1P360000030FUEEA2</t>
  </si>
  <si>
    <t>a1P360000030FUFEA2</t>
  </si>
  <si>
    <t>a1P360000030FUGEA2</t>
  </si>
  <si>
    <t>a1P360000030FUHEA2</t>
  </si>
  <si>
    <t>a1P360000030FUIEA2</t>
  </si>
  <si>
    <t>a1P360000030FUJEA2</t>
  </si>
  <si>
    <t>a1P360000030FUKEA2</t>
  </si>
  <si>
    <t>a1P360000030FULEA2</t>
  </si>
  <si>
    <t>a1P360000030FUMEA2</t>
  </si>
  <si>
    <t>a1P360000030FUNEA2</t>
  </si>
  <si>
    <t>a1P360000030FUOEA2</t>
  </si>
  <si>
    <t>a1M360000068p6tEAA</t>
  </si>
  <si>
    <t>INT-50724</t>
  </si>
  <si>
    <t>MCI-00600</t>
  </si>
  <si>
    <t>a1O36000001qZ8zEAE</t>
  </si>
  <si>
    <t>a1M360000068p8KEAQ</t>
  </si>
  <si>
    <t>INT-50813</t>
  </si>
  <si>
    <t>a1M360000068p8IEAQ</t>
  </si>
  <si>
    <t>INT-50811</t>
  </si>
  <si>
    <t>a1M360000068p6uEAA</t>
  </si>
  <si>
    <t>INT-50725</t>
  </si>
  <si>
    <t>a1M360000068p6vEAA</t>
  </si>
  <si>
    <t>INT-50726</t>
  </si>
  <si>
    <t>a1M360000068p6wEAA</t>
  </si>
  <si>
    <t>INT-50727</t>
  </si>
  <si>
    <t>a1M360000068p6xEAA</t>
  </si>
  <si>
    <t>INT-50728</t>
  </si>
  <si>
    <t>a1M360000068p6yEAA</t>
  </si>
  <si>
    <t>INT-50729</t>
  </si>
  <si>
    <t>a1M360000068p6zEAA</t>
  </si>
  <si>
    <t>INT-50730</t>
  </si>
  <si>
    <t>a1M360000068p70EAA</t>
  </si>
  <si>
    <t>INT-50731</t>
  </si>
  <si>
    <t>a1M360000068p71EAA</t>
  </si>
  <si>
    <t>INT-50732</t>
  </si>
  <si>
    <t>a1M360000068p72EAA</t>
  </si>
  <si>
    <t>INT-50733</t>
  </si>
  <si>
    <t>a1M360000068p73EAA</t>
  </si>
  <si>
    <t>INT-50734</t>
  </si>
  <si>
    <t>a1M360000068p74EAA</t>
  </si>
  <si>
    <t>INT-50735</t>
  </si>
  <si>
    <t>a1M360000068p75EAA</t>
  </si>
  <si>
    <t>INT-50736</t>
  </si>
  <si>
    <t>a1M360000068p76EAA</t>
  </si>
  <si>
    <t>INT-50737</t>
  </si>
  <si>
    <t>a1M360000068p77EAA</t>
  </si>
  <si>
    <t>INT-50738</t>
  </si>
  <si>
    <t>a1M360000068p78EAA</t>
  </si>
  <si>
    <t>INT-50739</t>
  </si>
  <si>
    <t>MCI-00126</t>
  </si>
  <si>
    <t>a1O36000001EGHCEA4</t>
  </si>
  <si>
    <t>a1M360000068p79EAA</t>
  </si>
  <si>
    <t>INT-50740</t>
  </si>
  <si>
    <t>MCI-00127</t>
  </si>
  <si>
    <t>a1O36000001EGHDEA4</t>
  </si>
  <si>
    <t>a1M360000068p7AEAQ</t>
  </si>
  <si>
    <t>INT-50741</t>
  </si>
  <si>
    <t>MCI-00128</t>
  </si>
  <si>
    <t>a1O36000001EGHEEA4</t>
  </si>
  <si>
    <t>a1M360000068p7BEAQ</t>
  </si>
  <si>
    <t>INT-50742</t>
  </si>
  <si>
    <t>MCI-00140</t>
  </si>
  <si>
    <t>a1O36000001EGHQEA4</t>
  </si>
  <si>
    <t>a1M360000068p7CEAQ</t>
  </si>
  <si>
    <t>INT-50743</t>
  </si>
  <si>
    <t>MCI-00141</t>
  </si>
  <si>
    <t>a1O36000001EGHREA4</t>
  </si>
  <si>
    <t>a1M360000068p7DEAQ</t>
  </si>
  <si>
    <t>INT-50744</t>
  </si>
  <si>
    <t>MCI-00134</t>
  </si>
  <si>
    <t>a1O36000001EGHKEA4</t>
  </si>
  <si>
    <t>a1M360000068p7EEAQ</t>
  </si>
  <si>
    <t>INT-50745</t>
  </si>
  <si>
    <t>MCI-00581</t>
  </si>
  <si>
    <t>a1O36000001qZ8gEAE</t>
  </si>
  <si>
    <t>a1M360000068p7FEAQ</t>
  </si>
  <si>
    <t>INT-50746</t>
  </si>
  <si>
    <t>MCI-00138</t>
  </si>
  <si>
    <t>a1O36000001EGHOEA4</t>
  </si>
  <si>
    <t>a1M360000068p7GEAQ</t>
  </si>
  <si>
    <t>INT-50747</t>
  </si>
  <si>
    <t>MCI-00139</t>
  </si>
  <si>
    <t>a1O36000001EGHPEA4</t>
  </si>
  <si>
    <t>a1M360000068p7HEAQ</t>
  </si>
  <si>
    <t>INT-50748</t>
  </si>
  <si>
    <t>MCI-00114</t>
  </si>
  <si>
    <t>a1O36000001EGH0EAO</t>
  </si>
  <si>
    <t>a1M360000068p7IEAQ</t>
  </si>
  <si>
    <t>INT-50749</t>
  </si>
  <si>
    <t>MCI-00112</t>
  </si>
  <si>
    <t>a1O36000001EGGyEAO</t>
  </si>
  <si>
    <t>a1M360000068p7JEAQ</t>
  </si>
  <si>
    <t>INT-50750</t>
  </si>
  <si>
    <t>MCI-00113</t>
  </si>
  <si>
    <t>a1O36000001EGGzEAO</t>
  </si>
  <si>
    <t>a1M360000068p7KEAQ</t>
  </si>
  <si>
    <t>INT-50751</t>
  </si>
  <si>
    <t>MCI-00115</t>
  </si>
  <si>
    <t>a1O36000001EGH1EAO</t>
  </si>
  <si>
    <t>a1M360000068p7LEAQ</t>
  </si>
  <si>
    <t>INT-50752</t>
  </si>
  <si>
    <t>a1M360000068p7MEAQ</t>
  </si>
  <si>
    <t>INT-50753</t>
  </si>
  <si>
    <t>MCI-00117</t>
  </si>
  <si>
    <t>a1O36000001EGH3EAO</t>
  </si>
  <si>
    <t>a1M360000068p7NEAQ</t>
  </si>
  <si>
    <t>INT-50754</t>
  </si>
  <si>
    <t>MCI-00121</t>
  </si>
  <si>
    <t>a1O36000001EGH7EAO</t>
  </si>
  <si>
    <t>a1M360000068p7OEAQ</t>
  </si>
  <si>
    <t>INT-50755</t>
  </si>
  <si>
    <t>MCI-00580</t>
  </si>
  <si>
    <t>a1O36000001qZ8fEAE</t>
  </si>
  <si>
    <t>a1M360000068p7PEAQ</t>
  </si>
  <si>
    <t>INT-50756</t>
  </si>
  <si>
    <t>a1M360000068p7eEAA</t>
  </si>
  <si>
    <t>INT-50771</t>
  </si>
  <si>
    <t>a1M360000068p7QEAQ</t>
  </si>
  <si>
    <t>INT-50757</t>
  </si>
  <si>
    <t>MCI-00579</t>
  </si>
  <si>
    <t>a1O36000001qZ8eEAE</t>
  </si>
  <si>
    <t>a1M360000068p7REAQ</t>
  </si>
  <si>
    <t>INT-50758</t>
  </si>
  <si>
    <t>MCI-00106</t>
  </si>
  <si>
    <t>a1O36000001EGGsEAO</t>
  </si>
  <si>
    <t>a1M360000068p7SEAQ</t>
  </si>
  <si>
    <t>INT-50759</t>
  </si>
  <si>
    <t>MCI-00207</t>
  </si>
  <si>
    <t>a1O36000001EGIVEA4</t>
  </si>
  <si>
    <t>a1M360000068p8JEAQ</t>
  </si>
  <si>
    <t>INT-50812</t>
  </si>
  <si>
    <t>MCI-00198</t>
  </si>
  <si>
    <t>a1O36000001EGIMEA4</t>
  </si>
  <si>
    <t>a1M360000068p8LEAQ</t>
  </si>
  <si>
    <t>INT-50814</t>
  </si>
  <si>
    <t>a1M360000068p7TEAQ</t>
  </si>
  <si>
    <t>INT-50760</t>
  </si>
  <si>
    <t>a1M360000068p7UEAQ</t>
  </si>
  <si>
    <t>INT-50761</t>
  </si>
  <si>
    <t>a1M360000068p7VEAQ</t>
  </si>
  <si>
    <t>INT-50762</t>
  </si>
  <si>
    <t>a1M360000068p7WEAQ</t>
  </si>
  <si>
    <t>INT-50763</t>
  </si>
  <si>
    <t>a1M360000068p7XEAQ</t>
  </si>
  <si>
    <t>INT-50764</t>
  </si>
  <si>
    <t>a1M360000068p7YEAQ</t>
  </si>
  <si>
    <t>INT-50765</t>
  </si>
  <si>
    <t>a1M360000068p7ZEAQ</t>
  </si>
  <si>
    <t>INT-50766</t>
  </si>
  <si>
    <t>a1M360000068p7aEAA</t>
  </si>
  <si>
    <t>INT-50767</t>
  </si>
  <si>
    <t>a1M360000068p7bEAA</t>
  </si>
  <si>
    <t>INT-50768</t>
  </si>
  <si>
    <t>a1M360000068p7cEAA</t>
  </si>
  <si>
    <t>INT-50769</t>
  </si>
  <si>
    <t>a1M360000068p7dEAA</t>
  </si>
  <si>
    <t>INT-50770</t>
  </si>
  <si>
    <t>a1M360000068p7hEAA</t>
  </si>
  <si>
    <t>INT-50774</t>
  </si>
  <si>
    <t>a1M360000068p7iEAA</t>
  </si>
  <si>
    <t>INT-50775</t>
  </si>
  <si>
    <t>a1M360000068p7fEAA</t>
  </si>
  <si>
    <t>INT-50772</t>
  </si>
  <si>
    <t>a1M360000068p7jEAA</t>
  </si>
  <si>
    <t>INT-50776</t>
  </si>
  <si>
    <t>a1M360000068p7gEAA</t>
  </si>
  <si>
    <t>INT-50773</t>
  </si>
  <si>
    <t>a1M360000068p7kEAA</t>
  </si>
  <si>
    <t>INT-50777</t>
  </si>
  <si>
    <t>a1M360000068p7lEAA</t>
  </si>
  <si>
    <t>INT-50778</t>
  </si>
  <si>
    <t>a1M360000068p7mEAA</t>
  </si>
  <si>
    <t>INT-50779</t>
  </si>
  <si>
    <t>a1M360000068p7nEAA</t>
  </si>
  <si>
    <t>INT-50780</t>
  </si>
  <si>
    <t>a1M360000068p7oEAA</t>
  </si>
  <si>
    <t>INT-50781</t>
  </si>
  <si>
    <t>a1M360000068p7pEAA</t>
  </si>
  <si>
    <t>INT-50782</t>
  </si>
  <si>
    <t>a1M360000068p7qEAA</t>
  </si>
  <si>
    <t>INT-50783</t>
  </si>
  <si>
    <t>a1M360000068p7rEAA</t>
  </si>
  <si>
    <t>INT-50784</t>
  </si>
  <si>
    <t>a1M360000068p7sEAA</t>
  </si>
  <si>
    <t>INT-50785</t>
  </si>
  <si>
    <t>a1M360000068p7tEAA</t>
  </si>
  <si>
    <t>INT-50786</t>
  </si>
  <si>
    <t>a1M360000068p7uEAA</t>
  </si>
  <si>
    <t>INT-50787</t>
  </si>
  <si>
    <t>a1M360000068p7vEAA</t>
  </si>
  <si>
    <t>INT-50788</t>
  </si>
  <si>
    <t>a1M360000068p7wEAA</t>
  </si>
  <si>
    <t>INT-50789</t>
  </si>
  <si>
    <t>a1M360000068p7xEAA</t>
  </si>
  <si>
    <t>INT-50790</t>
  </si>
  <si>
    <t>a1M360000068p7yEAA</t>
  </si>
  <si>
    <t>INT-50791</t>
  </si>
  <si>
    <t>a1M360000068p7zEAA</t>
  </si>
  <si>
    <t>INT-50792</t>
  </si>
  <si>
    <t>a1M360000068p80EAA</t>
  </si>
  <si>
    <t>INT-50793</t>
  </si>
  <si>
    <t>a1M360000068p81EAA</t>
  </si>
  <si>
    <t>INT-50794</t>
  </si>
  <si>
    <t>a1M360000068p82EAA</t>
  </si>
  <si>
    <t>INT-50795</t>
  </si>
  <si>
    <t>a1M360000068p83EAA</t>
  </si>
  <si>
    <t>INT-50796</t>
  </si>
  <si>
    <t>a1M360000068p84EAA</t>
  </si>
  <si>
    <t>INT-50797</t>
  </si>
  <si>
    <t>a1M360000068p85EAA</t>
  </si>
  <si>
    <t>INT-50798</t>
  </si>
  <si>
    <t>a1M360000068p86EAA</t>
  </si>
  <si>
    <t>INT-50799</t>
  </si>
  <si>
    <t>a1M360000068p87EAA</t>
  </si>
  <si>
    <t>INT-50800</t>
  </si>
  <si>
    <t>a1M360000068p88EAA</t>
  </si>
  <si>
    <t>INT-50801</t>
  </si>
  <si>
    <t>a1M360000068p89EAA</t>
  </si>
  <si>
    <t>INT-50802</t>
  </si>
  <si>
    <t>a1M360000068p8AEAQ</t>
  </si>
  <si>
    <t>INT-50803</t>
  </si>
  <si>
    <t>a1M360000068p8BEAQ</t>
  </si>
  <si>
    <t>INT-50804</t>
  </si>
  <si>
    <t>a1M360000068p8CEAQ</t>
  </si>
  <si>
    <t>INT-50805</t>
  </si>
  <si>
    <t>a1M360000068p8EEAQ</t>
  </si>
  <si>
    <t>INT-50807</t>
  </si>
  <si>
    <t>a1M360000068p8FEAQ</t>
  </si>
  <si>
    <t>INT-50808</t>
  </si>
  <si>
    <t>a1M360000068p8GEAQ</t>
  </si>
  <si>
    <t>INT-50809</t>
  </si>
  <si>
    <t>a1M360000068p8DEAQ</t>
  </si>
  <si>
    <t>INT-50806</t>
  </si>
  <si>
    <t>a1M360000068p8HEAQ</t>
  </si>
  <si>
    <t>INT-50810</t>
  </si>
  <si>
    <t>a1H36000009oB1vEAE</t>
  </si>
  <si>
    <t>a1H36000009oB2AEAU</t>
  </si>
  <si>
    <t>a1H36000009oB2PEAU</t>
  </si>
  <si>
    <t>a1H36000009oB2eEAE</t>
  </si>
  <si>
    <t>a1H36000009oB2tEAE</t>
  </si>
  <si>
    <t>a1H36000009oB1wEAE</t>
  </si>
  <si>
    <t>a1H36000009oB2BEAU</t>
  </si>
  <si>
    <t>a1H36000009oB2QEAU</t>
  </si>
  <si>
    <t>a1H36000009oB2fEAE</t>
  </si>
  <si>
    <t>a1H36000009oB2uEAE</t>
  </si>
  <si>
    <t>a1H36000009oB1xEAE</t>
  </si>
  <si>
    <t>a1H36000009oB2CEAU</t>
  </si>
  <si>
    <t>a1H36000009oB2REAU</t>
  </si>
  <si>
    <t>a1H36000009oB2gEAE</t>
  </si>
  <si>
    <t>a1H36000009oB2vEAE</t>
  </si>
  <si>
    <t>a1H36000009oB1yEAE</t>
  </si>
  <si>
    <t>a1H36000009oB2DEAU</t>
  </si>
  <si>
    <t>a1H36000009oB2SEAU</t>
  </si>
  <si>
    <t>a1H36000009oB2hEAE</t>
  </si>
  <si>
    <t>a1H36000009oB2wEAE</t>
  </si>
  <si>
    <t>a1H36000009oB1zEAE</t>
  </si>
  <si>
    <t>a1H36000009oB2EEAU</t>
  </si>
  <si>
    <t>a1H36000009oB2TEAU</t>
  </si>
  <si>
    <t>a1H36000009oB2iEAE</t>
  </si>
  <si>
    <t>a1H36000009oB2xEAE</t>
  </si>
  <si>
    <t>a1H36000009oB20EAE</t>
  </si>
  <si>
    <t>a1H36000009oB2FEAU</t>
  </si>
  <si>
    <t>a1H36000009oB2UEAU</t>
  </si>
  <si>
    <t>a1H36000009oB2jEAE</t>
  </si>
  <si>
    <t>a1H36000009oB2yEAE</t>
  </si>
  <si>
    <t>a1H36000009oB21EAE</t>
  </si>
  <si>
    <t>a1H36000009oB2GEAU</t>
  </si>
  <si>
    <t>a1H36000009oB2VEAU</t>
  </si>
  <si>
    <t>a1H36000009oB2kEAE</t>
  </si>
  <si>
    <t>a1H36000009oB2zEAE</t>
  </si>
  <si>
    <t>a1H36000009oB22EAE</t>
  </si>
  <si>
    <t>a1H36000009oB2HEAU</t>
  </si>
  <si>
    <t>a1H36000009oB2WEAU</t>
  </si>
  <si>
    <t>a1H36000009oB2lEAE</t>
  </si>
  <si>
    <t>a1H36000009oB30EAE</t>
  </si>
  <si>
    <t>a1H36000009oB23EAE</t>
  </si>
  <si>
    <t>a1H36000009oB2IEAU</t>
  </si>
  <si>
    <t>a1H36000009oB2XEAU</t>
  </si>
  <si>
    <t>a1H36000009oB2mEAE</t>
  </si>
  <si>
    <t>a1H36000009oB31EAE</t>
  </si>
  <si>
    <t>a1H36000009oB24EAE</t>
  </si>
  <si>
    <t>a1H36000009oB2JEAU</t>
  </si>
  <si>
    <t>a1H36000009oB2YEAU</t>
  </si>
  <si>
    <t>a1H36000009oB2nEAE</t>
  </si>
  <si>
    <t>a1H36000009oB32EAE</t>
  </si>
  <si>
    <t>a1H36000009oB25EAE</t>
  </si>
  <si>
    <t>a1H36000009oB2KEAU</t>
  </si>
  <si>
    <t>a1H36000009oB2ZEAU</t>
  </si>
  <si>
    <t>a1H36000009oB2oEAE</t>
  </si>
  <si>
    <t>a1H36000009oB33EAE</t>
  </si>
  <si>
    <t>a1H36000009oB26EAE</t>
  </si>
  <si>
    <t>a1H36000009oB2LEAU</t>
  </si>
  <si>
    <t>a1H36000009oB2aEAE</t>
  </si>
  <si>
    <t>a1H36000009oB2pEAE</t>
  </si>
  <si>
    <t>a1H36000009oB34EAE</t>
  </si>
  <si>
    <t>a1H36000009oB27EAE</t>
  </si>
  <si>
    <t>a1H36000009oB2MEAU</t>
  </si>
  <si>
    <t>a1H36000009oB2bEAE</t>
  </si>
  <si>
    <t>a1H36000009oB2qEAE</t>
  </si>
  <si>
    <t>a1H36000009oB35EAE</t>
  </si>
  <si>
    <t>a1H36000009oB28EAE</t>
  </si>
  <si>
    <t>a1H36000009oB2NEAU</t>
  </si>
  <si>
    <t>a1H36000009oB2cEAE</t>
  </si>
  <si>
    <t>a1H36000009oB2rEAE</t>
  </si>
  <si>
    <t>a1H36000009oB36EAE</t>
  </si>
  <si>
    <t>a1H36000009oB29EAE</t>
  </si>
  <si>
    <t>a1H36000009oB2OEAU</t>
  </si>
  <si>
    <t>a1H36000009oB2dEAE</t>
  </si>
  <si>
    <t>a1H36000009oB2sEAE</t>
  </si>
  <si>
    <t>a1H36000009oB37EAE</t>
  </si>
  <si>
    <t>Rapport Programmatique PLNT</t>
  </si>
  <si>
    <t>a1X36000003bZIMEA2</t>
  </si>
  <si>
    <t>a1J36000002m4EBEAY</t>
  </si>
  <si>
    <t>IOR-00013</t>
  </si>
  <si>
    <t>NTBCP [National TB Control Program] programmatic report</t>
  </si>
  <si>
    <t>94%</t>
  </si>
  <si>
    <t>rapport Programmatique PLSS</t>
  </si>
  <si>
    <t>a1X36000003bZINEA2</t>
  </si>
  <si>
    <t>a1J36000002m4E0EAI</t>
  </si>
  <si>
    <t>IOR-00002</t>
  </si>
  <si>
    <t>NACP [National AIDS Control Program] programmatic report</t>
  </si>
  <si>
    <t>a1X36000003bZIOEA2</t>
  </si>
  <si>
    <t>a1X36000003bZIPEA2</t>
  </si>
  <si>
    <t>a1X36000003bZIQEA2</t>
  </si>
  <si>
    <t>a1X36000003bZIREA2</t>
  </si>
  <si>
    <t>a1X36000003bZISEA2</t>
  </si>
  <si>
    <t>a1X36000003bZITEA2</t>
  </si>
  <si>
    <t>a1X36000003bZIUEA2</t>
  </si>
  <si>
    <t>a1X36000003bZIVEA2</t>
  </si>
  <si>
    <t>a1X36000003bZIWEA2</t>
  </si>
  <si>
    <t>a1X36000003bZIXEA2</t>
  </si>
  <si>
    <t>a1X36000003bZIYEA2</t>
  </si>
  <si>
    <t>a1X36000003bZIZEA2</t>
  </si>
  <si>
    <t>a1X36000003bZIaEAM</t>
  </si>
  <si>
    <t>Rapport programmatique PNLT</t>
  </si>
  <si>
    <t>a1836000005EmqMAAS</t>
  </si>
  <si>
    <t>a1O36000001EGJ5EAO</t>
  </si>
  <si>
    <t>MCI-00243</t>
  </si>
  <si>
    <t>a1836000005EmqNAAS</t>
  </si>
  <si>
    <t>a1O36000001EGJ7EAO</t>
  </si>
  <si>
    <t>MCI-00245</t>
  </si>
  <si>
    <t>a1836000005EmqOAAS</t>
  </si>
  <si>
    <t>a1O36000001EGFlEAO</t>
  </si>
  <si>
    <t>MCI-00037</t>
  </si>
  <si>
    <t>a1836000005EmqPAAS</t>
  </si>
  <si>
    <t>a1O36000001EGFmEAO</t>
  </si>
  <si>
    <t>MCI-00038</t>
  </si>
  <si>
    <t>Rapport programmatique PLSS</t>
  </si>
  <si>
    <t>a1836000005EmqQAAS</t>
  </si>
  <si>
    <t>a1O36000001qZ9MEAU</t>
  </si>
  <si>
    <t>MCI-00623</t>
  </si>
  <si>
    <t>Rapport programmatique DSME</t>
  </si>
  <si>
    <t>a1836000005EmqRAAS</t>
  </si>
  <si>
    <t>a1O36000001qZ9fEAE</t>
  </si>
  <si>
    <t>MCI-00642</t>
  </si>
  <si>
    <t>DMCH [Directorate for Mother and Child Health] programmatic report</t>
  </si>
  <si>
    <t>a1836000005EmqSAAS</t>
  </si>
  <si>
    <t>a1O36000001EGJ0EAO</t>
  </si>
  <si>
    <t>MCI-00238</t>
  </si>
  <si>
    <t>a1836000005EmqTAAS</t>
  </si>
  <si>
    <t>a1O36000001qZ9aEAE</t>
  </si>
  <si>
    <t>MCI-00637</t>
  </si>
  <si>
    <t>a1836000005EmqUAAS</t>
  </si>
  <si>
    <t>a1O36000001qZ9IEAU</t>
  </si>
  <si>
    <t>MCI-00619</t>
  </si>
  <si>
    <t>a1836000005EmqVAAS</t>
  </si>
  <si>
    <t>a1236000008JWxHAAW</t>
  </si>
  <si>
    <t>a1836000005EmqWAAS</t>
  </si>
  <si>
    <t>a1836000005EmqXAAS</t>
  </si>
  <si>
    <t>a1836000005EmqYAAS</t>
  </si>
  <si>
    <t>a1836000005EmqZAAS</t>
  </si>
  <si>
    <t>a1836000005EmqaAAC</t>
  </si>
  <si>
    <t>a1836000005EmqbAAC</t>
  </si>
  <si>
    <t>a1836000005EmqcAAC</t>
  </si>
  <si>
    <t>a1836000005EmqdAAC</t>
  </si>
  <si>
    <t>a1836000005EmqeAAC</t>
  </si>
  <si>
    <t>a1836000005EmqfAAC</t>
  </si>
  <si>
    <t>a1836000005EmqgAAC</t>
  </si>
  <si>
    <t>a1836000005EmqhAAC</t>
  </si>
  <si>
    <t>a1836000005EmqiAAC</t>
  </si>
  <si>
    <t>a1836000005EmqjAAC</t>
  </si>
  <si>
    <t>a1836000005EmqkAAC</t>
  </si>
  <si>
    <t>a1836000005EmqlAAC</t>
  </si>
  <si>
    <t>a1836000005EmqmAAC</t>
  </si>
  <si>
    <t>a1836000005EmqnAAC</t>
  </si>
  <si>
    <t>a1836000005EmqoAAC</t>
  </si>
  <si>
    <t>a1836000005EmqpAAC</t>
  </si>
  <si>
    <t>a173600000KpNpBAAV</t>
  </si>
  <si>
    <t>a173600000KpNpfAAF</t>
  </si>
  <si>
    <t>a173600000KpNq9AAF</t>
  </si>
  <si>
    <t>a173600000KpNqdAAF</t>
  </si>
  <si>
    <t>a173600000KpNr7AAF</t>
  </si>
  <si>
    <t>a173600000KpNpCAAV</t>
  </si>
  <si>
    <t>a173600000KpNpgAAF</t>
  </si>
  <si>
    <t>a173600000KpNqAAAV</t>
  </si>
  <si>
    <t>a173600000KpNqeAAF</t>
  </si>
  <si>
    <t>a173600000KpNr8AAF</t>
  </si>
  <si>
    <t>a173600000KpNpDAAV</t>
  </si>
  <si>
    <t>a173600000KpNphAAF</t>
  </si>
  <si>
    <t>a173600000KpNqBAAV</t>
  </si>
  <si>
    <t>a173600000KpNqfAAF</t>
  </si>
  <si>
    <t>a173600000KpNr9AAF</t>
  </si>
  <si>
    <t>a173600000KpNpEAAV</t>
  </si>
  <si>
    <t>a173600000KpNpiAAF</t>
  </si>
  <si>
    <t>a173600000KpNqCAAV</t>
  </si>
  <si>
    <t>a173600000KpNqgAAF</t>
  </si>
  <si>
    <t>a173600000KpNrAAAV</t>
  </si>
  <si>
    <t>a173600000KpNpFAAV</t>
  </si>
  <si>
    <t>a173600000KpNpjAAF</t>
  </si>
  <si>
    <t>a173600000KpNqDAAV</t>
  </si>
  <si>
    <t>a173600000KpNqhAAF</t>
  </si>
  <si>
    <t>a173600000KpNrBAAV</t>
  </si>
  <si>
    <t>a173600000KpNpGAAV</t>
  </si>
  <si>
    <t>a173600000KpNpkAAF</t>
  </si>
  <si>
    <t>a173600000KpNqEAAV</t>
  </si>
  <si>
    <t>a173600000KpNqiAAF</t>
  </si>
  <si>
    <t>a173600000KpNrCAAV</t>
  </si>
  <si>
    <t>a173600000KpNpHAAV</t>
  </si>
  <si>
    <t>a173600000KpNplAAF</t>
  </si>
  <si>
    <t>a173600000KpNqFAAV</t>
  </si>
  <si>
    <t>a173600000KpNqjAAF</t>
  </si>
  <si>
    <t>a173600000KpNrDAAV</t>
  </si>
  <si>
    <t>a173600000KpNpIAAV</t>
  </si>
  <si>
    <t>a173600000KpNpmAAF</t>
  </si>
  <si>
    <t>a173600000KpNqGAAV</t>
  </si>
  <si>
    <t>a173600000KpNqkAAF</t>
  </si>
  <si>
    <t>a173600000KpNrEAAV</t>
  </si>
  <si>
    <t>a173600000KpNpJAAV</t>
  </si>
  <si>
    <t>a173600000KpNpnAAF</t>
  </si>
  <si>
    <t>a173600000KpNqHAAV</t>
  </si>
  <si>
    <t>a173600000KpNqlAAF</t>
  </si>
  <si>
    <t>a173600000KpNrFAAV</t>
  </si>
  <si>
    <t>a173600000KpNpKAAV</t>
  </si>
  <si>
    <t>a173600000KpNpoAAF</t>
  </si>
  <si>
    <t>a173600000KpNqIAAV</t>
  </si>
  <si>
    <t>a173600000KpNqmAAF</t>
  </si>
  <si>
    <t>a173600000KpNrGAAV</t>
  </si>
  <si>
    <t>a173600000KpNpLAAV</t>
  </si>
  <si>
    <t>a173600000KpNppAAF</t>
  </si>
  <si>
    <t>a173600000KpNqJAAV</t>
  </si>
  <si>
    <t>a173600000KpNqnAAF</t>
  </si>
  <si>
    <t>a173600000KpNrHAAV</t>
  </si>
  <si>
    <t>a173600000KpNpMAAV</t>
  </si>
  <si>
    <t>a173600000KpNpqAAF</t>
  </si>
  <si>
    <t>a173600000KpNqKAAV</t>
  </si>
  <si>
    <t>a173600000KpNqoAAF</t>
  </si>
  <si>
    <t>a173600000KpNrIAAV</t>
  </si>
  <si>
    <t>a173600000KpNpNAAV</t>
  </si>
  <si>
    <t>a173600000KpNprAAF</t>
  </si>
  <si>
    <t>a173600000KpNqLAAV</t>
  </si>
  <si>
    <t>a173600000KpNqpAAF</t>
  </si>
  <si>
    <t>a173600000KpNrJAAV</t>
  </si>
  <si>
    <t>a173600000KpNpOAAV</t>
  </si>
  <si>
    <t>a173600000KpNpsAAF</t>
  </si>
  <si>
    <t>a173600000KpNqMAAV</t>
  </si>
  <si>
    <t>a173600000KpNqqAAF</t>
  </si>
  <si>
    <t>a173600000KpNrKAAV</t>
  </si>
  <si>
    <t>a173600000KpNpPAAV</t>
  </si>
  <si>
    <t>a173600000KpNptAAF</t>
  </si>
  <si>
    <t>a173600000KpNqNAAV</t>
  </si>
  <si>
    <t>a173600000KpNqrAAF</t>
  </si>
  <si>
    <t>a173600000KpNrLAAV</t>
  </si>
  <si>
    <t>a173600000KpNpQAAV</t>
  </si>
  <si>
    <t>a173600000KpNpuAAF</t>
  </si>
  <si>
    <t>a173600000KpNqOAAV</t>
  </si>
  <si>
    <t>a173600000KpNqsAAF</t>
  </si>
  <si>
    <t>a173600000KpNrMAAV</t>
  </si>
  <si>
    <t>a173600000KpNpRAAV</t>
  </si>
  <si>
    <t>a173600000KpNpvAAF</t>
  </si>
  <si>
    <t>a173600000KpNqPAAV</t>
  </si>
  <si>
    <t>a173600000KpNqtAAF</t>
  </si>
  <si>
    <t>a173600000KpNrNAAV</t>
  </si>
  <si>
    <t>a173600000KpNpSAAV</t>
  </si>
  <si>
    <t>a173600000KpNpwAAF</t>
  </si>
  <si>
    <t>a173600000KpNqQAAV</t>
  </si>
  <si>
    <t>a173600000KpNquAAF</t>
  </si>
  <si>
    <t>a173600000KpNrOAAV</t>
  </si>
  <si>
    <t>a173600000KpNpTAAV</t>
  </si>
  <si>
    <t>a173600000KpNpxAAF</t>
  </si>
  <si>
    <t>a173600000KpNqRAAV</t>
  </si>
  <si>
    <t>a173600000KpNqvAAF</t>
  </si>
  <si>
    <t>a173600000KpNrPAAV</t>
  </si>
  <si>
    <t>a173600000KpNpUAAV</t>
  </si>
  <si>
    <t>a173600000KpNpyAAF</t>
  </si>
  <si>
    <t>a173600000KpNqSAAV</t>
  </si>
  <si>
    <t>a173600000KpNqwAAF</t>
  </si>
  <si>
    <t>a173600000KpNrQAAV</t>
  </si>
  <si>
    <t>a173600000KpNpVAAV</t>
  </si>
  <si>
    <t>a173600000KpNpzAAF</t>
  </si>
  <si>
    <t>a173600000KpNqTAAV</t>
  </si>
  <si>
    <t>a173600000KpNqxAAF</t>
  </si>
  <si>
    <t>a173600000KpNrRAAV</t>
  </si>
  <si>
    <t>a173600000KpNpWAAV</t>
  </si>
  <si>
    <t>a173600000KpNq0AAF</t>
  </si>
  <si>
    <t>a173600000KpNqUAAV</t>
  </si>
  <si>
    <t>a173600000KpNqyAAF</t>
  </si>
  <si>
    <t>a173600000KpNrSAAV</t>
  </si>
  <si>
    <t>a173600000KpNpXAAV</t>
  </si>
  <si>
    <t>a173600000KpNq1AAF</t>
  </si>
  <si>
    <t>a173600000KpNqVAAV</t>
  </si>
  <si>
    <t>a173600000KpNqzAAF</t>
  </si>
  <si>
    <t>a173600000KpNrTAAV</t>
  </si>
  <si>
    <t>a173600000KpNpYAAV</t>
  </si>
  <si>
    <t>a173600000KpNq2AAF</t>
  </si>
  <si>
    <t>a173600000KpNqWAAV</t>
  </si>
  <si>
    <t>a173600000KpNr0AAF</t>
  </si>
  <si>
    <t>a173600000KpNrUAAV</t>
  </si>
  <si>
    <t>a173600000KpNpZAAV</t>
  </si>
  <si>
    <t>a173600000KpNq3AAF</t>
  </si>
  <si>
    <t>a173600000KpNqXAAV</t>
  </si>
  <si>
    <t>a173600000KpNr1AAF</t>
  </si>
  <si>
    <t>a173600000KpNrVAAV</t>
  </si>
  <si>
    <t>a173600000KpNpaAAF</t>
  </si>
  <si>
    <t>a173600000KpNq4AAF</t>
  </si>
  <si>
    <t>a173600000KpNqYAAV</t>
  </si>
  <si>
    <t>a173600000KpNr2AAF</t>
  </si>
  <si>
    <t>a173600000KpNrWAAV</t>
  </si>
  <si>
    <t>a173600000KpNpbAAF</t>
  </si>
  <si>
    <t>a173600000KpNq5AAF</t>
  </si>
  <si>
    <t>a173600000KpNqZAAV</t>
  </si>
  <si>
    <t>a173600000KpNr3AAF</t>
  </si>
  <si>
    <t>a173600000KpNrXAAV</t>
  </si>
  <si>
    <t>a173600000KpNpcAAF</t>
  </si>
  <si>
    <t>a173600000KpNq6AAF</t>
  </si>
  <si>
    <t>a173600000KpNqaAAF</t>
  </si>
  <si>
    <t>a173600000KpNr4AAF</t>
  </si>
  <si>
    <t>a173600000KpNrYAAV</t>
  </si>
  <si>
    <t>a173600000KpNpdAAF</t>
  </si>
  <si>
    <t>a173600000KpNq7AAF</t>
  </si>
  <si>
    <t>a173600000KpNqbAAF</t>
  </si>
  <si>
    <t>a173600000KpNr5AAF</t>
  </si>
  <si>
    <t>a173600000KpNrZAAV</t>
  </si>
  <si>
    <t>a173600000KpNpeAAF</t>
  </si>
  <si>
    <t>a173600000KpNq8AAF</t>
  </si>
  <si>
    <t>a173600000KpNqcAAF</t>
  </si>
  <si>
    <t>a173600000KpNr6AAF</t>
  </si>
  <si>
    <t>a173600000KpNraAAF</t>
  </si>
  <si>
    <t>a1N36000009dOIcEAM</t>
  </si>
  <si>
    <t>a1N36000009dOIdEAM</t>
  </si>
  <si>
    <t>a1N36000009dOIeEAM</t>
  </si>
  <si>
    <t>a1N36000009dOIfEAM</t>
  </si>
  <si>
    <t>a1N36000009dOIgEAM</t>
  </si>
  <si>
    <t>a1N36000009dOIhEAM</t>
  </si>
  <si>
    <t>a1N36000009dOIiEAM</t>
  </si>
  <si>
    <t>a1N36000009dOIjEAM</t>
  </si>
  <si>
    <t>a1N36000009dOIkEAM</t>
  </si>
  <si>
    <t>a1N36000009dOIlEAM</t>
  </si>
  <si>
    <t>a1N36000009dOImEAM</t>
  </si>
  <si>
    <t>a1N36000009dOInEAM</t>
  </si>
  <si>
    <t>a1N36000009dOIoEAM</t>
  </si>
  <si>
    <t>a1N36000009dOIpEAM</t>
  </si>
  <si>
    <t>a1N36000009dOIqEAM</t>
  </si>
  <si>
    <t>a1N36000009dOIrEAM</t>
  </si>
  <si>
    <t>a1N36000009dOIsEAM</t>
  </si>
  <si>
    <t>a1N36000009dOItEAM</t>
  </si>
  <si>
    <t>a1N36000009dOIuEAM</t>
  </si>
  <si>
    <t>a1N36000009dOIvEAM</t>
  </si>
  <si>
    <t>a1N36000009dOIwEAM</t>
  </si>
  <si>
    <t>a1N36000009dOIxEAM</t>
  </si>
  <si>
    <t>a1N36000009dOIyEAM</t>
  </si>
  <si>
    <t>a1N36000009dOIzEAM</t>
  </si>
  <si>
    <t>a1N36000009dOJ0EAM</t>
  </si>
  <si>
    <t>a1N36000009dOJ1EAM</t>
  </si>
  <si>
    <t>a1N36000009dOJ2EAM</t>
  </si>
  <si>
    <t>a1N36000009dOJ3EAM</t>
  </si>
  <si>
    <t>a1N36000009dOJ4EAM</t>
  </si>
  <si>
    <t>a1N36000009dOJ5EAM</t>
  </si>
  <si>
    <t>a1N36000009dOJ6EAM</t>
  </si>
  <si>
    <t>a1N36000009dOJ7EAM</t>
  </si>
  <si>
    <t>a1N36000009dOJ8EAM</t>
  </si>
  <si>
    <t>a1N36000009dOJ9EAM</t>
  </si>
  <si>
    <t>a1N36000009dOJAEA2</t>
  </si>
  <si>
    <t>a1N36000009dOJBEA2</t>
  </si>
  <si>
    <t>a1N36000009dOJCEA2</t>
  </si>
  <si>
    <t>a1N36000009dOJDEA2</t>
  </si>
  <si>
    <t>a1N36000009dOJEEA2</t>
  </si>
  <si>
    <t>a1N36000009dOJFEA2</t>
  </si>
  <si>
    <t>a1N36000009dOJGEA2</t>
  </si>
  <si>
    <t>a1N36000009dOJHEA2</t>
  </si>
  <si>
    <t>a1N36000009dOJIEA2</t>
  </si>
  <si>
    <t>a1N36000009dOJJEA2</t>
  </si>
  <si>
    <t>a1N36000009dOJKEA2</t>
  </si>
  <si>
    <t>a1N36000009dOJLEA2</t>
  </si>
  <si>
    <t>a1N36000009dOJMEA2</t>
  </si>
  <si>
    <t>a1N36000009dOJNEA2</t>
  </si>
  <si>
    <t>a1N36000009dOJOEA2</t>
  </si>
  <si>
    <t>a1N36000009dOJPEA2</t>
  </si>
  <si>
    <t>a1N36000009dOJQEA2</t>
  </si>
  <si>
    <t>a1N36000009dOJREA2</t>
  </si>
  <si>
    <t>a1N36000009dOJSEA2</t>
  </si>
  <si>
    <t>a1N36000009dOJTEA2</t>
  </si>
  <si>
    <t>a1N36000009dOJUEA2</t>
  </si>
  <si>
    <t>a1N36000009dOJVEA2</t>
  </si>
  <si>
    <t>a1N36000009dOJWEA2</t>
  </si>
  <si>
    <t>a1N36000009dOJXEA2</t>
  </si>
  <si>
    <t>a1N36000009dOJYEA2</t>
  </si>
  <si>
    <t>a1N36000009dOJZEA2</t>
  </si>
  <si>
    <t>a1N36000009dOJaEAM</t>
  </si>
  <si>
    <t>a1N36000009dOJbEAM</t>
  </si>
  <si>
    <t>a1N36000009dOJcEAM</t>
  </si>
  <si>
    <t>a1N36000009dOJdEAM</t>
  </si>
  <si>
    <t>a1N36000009dOJeEAM</t>
  </si>
  <si>
    <t>a1N36000009dOJfEAM</t>
  </si>
  <si>
    <t>a1N36000009dOJgEAM</t>
  </si>
  <si>
    <t>a1N36000009dOJhEAM</t>
  </si>
  <si>
    <t>a1N36000009dOJiEAM</t>
  </si>
  <si>
    <t>a1N36000009dOJjEAM</t>
  </si>
  <si>
    <t>a1N36000009dOJkEAM</t>
  </si>
  <si>
    <t>a1N36000009dOJlEAM</t>
  </si>
  <si>
    <t>a1N36000009dOJmEAM</t>
  </si>
  <si>
    <t>a1N36000009dOJnEAM</t>
  </si>
  <si>
    <t>a1N36000009dOJoEAM</t>
  </si>
  <si>
    <t>a1N36000009dOJpEAM</t>
  </si>
  <si>
    <t>a1N36000009dOJqEAM</t>
  </si>
  <si>
    <t>a1N36000009dOJrEAM</t>
  </si>
  <si>
    <t>a1N36000009dOJsEAM</t>
  </si>
  <si>
    <t>a1N36000009dOJtEAM</t>
  </si>
  <si>
    <t>a1b36000006GQmkAAG</t>
  </si>
  <si>
    <t>a1b36000006GQo2AAG</t>
  </si>
  <si>
    <t>a1b36000006GQpKAAW</t>
  </si>
  <si>
    <t>a1b36000006GQqcAAG</t>
  </si>
  <si>
    <t>a1b36000006GQruAAG</t>
  </si>
  <si>
    <t>a1b36000006GQmlAAG</t>
  </si>
  <si>
    <t>a1b36000006GQo3AAG</t>
  </si>
  <si>
    <t>a1b36000006GQpLAAW</t>
  </si>
  <si>
    <t>a1b36000006GQqdAAG</t>
  </si>
  <si>
    <t>a1b36000006GQrvAAG</t>
  </si>
  <si>
    <t>a1b36000006GQmmAAG</t>
  </si>
  <si>
    <t>a1b36000006GQo4AAG</t>
  </si>
  <si>
    <t>a1b36000006GQpMAAW</t>
  </si>
  <si>
    <t>a1b36000006GQqeAAG</t>
  </si>
  <si>
    <t>a1b36000006GQrwAAG</t>
  </si>
  <si>
    <t>a1b36000006GQmnAAG</t>
  </si>
  <si>
    <t>a1b36000006GQo5AAG</t>
  </si>
  <si>
    <t>a1b36000006GQpNAAW</t>
  </si>
  <si>
    <t>a1b36000006GQqfAAG</t>
  </si>
  <si>
    <t>a1b36000006GQrxAAG</t>
  </si>
  <si>
    <t>a1b36000006GQmoAAG</t>
  </si>
  <si>
    <t>a1b36000006GQo6AAG</t>
  </si>
  <si>
    <t>a1b36000006GQpOAAW</t>
  </si>
  <si>
    <t>a1b36000006GQqgAAG</t>
  </si>
  <si>
    <t>a1b36000006GQryAAG</t>
  </si>
  <si>
    <t>a1b36000006GQmpAAG</t>
  </si>
  <si>
    <t>a1b36000006GQo7AAG</t>
  </si>
  <si>
    <t>a1b36000006GQpPAAW</t>
  </si>
  <si>
    <t>a1b36000006GQqhAAG</t>
  </si>
  <si>
    <t>a1b36000006GQrzAAG</t>
  </si>
  <si>
    <t>a1b36000006GQmqAAG</t>
  </si>
  <si>
    <t>a1b36000006GQo8AAG</t>
  </si>
  <si>
    <t>a1b36000006GQpQAAW</t>
  </si>
  <si>
    <t>a1b36000006GQqiAAG</t>
  </si>
  <si>
    <t>a1b36000006GQs0AAG</t>
  </si>
  <si>
    <t>a1b36000006GQmrAAG</t>
  </si>
  <si>
    <t>a1b36000006GQo9AAG</t>
  </si>
  <si>
    <t>a1b36000006GQpRAAW</t>
  </si>
  <si>
    <t>a1b36000006GQqjAAG</t>
  </si>
  <si>
    <t>a1b36000006GQs1AAG</t>
  </si>
  <si>
    <t>a1b36000006GQmsAAG</t>
  </si>
  <si>
    <t>a1b36000006GQoAAAW</t>
  </si>
  <si>
    <t>a1b36000006GQpSAAW</t>
  </si>
  <si>
    <t>a1b36000006GQqkAAG</t>
  </si>
  <si>
    <t>a1b36000006GQs2AAG</t>
  </si>
  <si>
    <t>a1b36000006GQmtAAG</t>
  </si>
  <si>
    <t>a1b36000006GQoBAAW</t>
  </si>
  <si>
    <t>a1b36000006GQpTAAW</t>
  </si>
  <si>
    <t>a1b36000006GQqlAAG</t>
  </si>
  <si>
    <t>a1b36000006GQs3AAG</t>
  </si>
  <si>
    <t>a1b36000006GQmuAAG</t>
  </si>
  <si>
    <t>a1b36000006GQoCAAW</t>
  </si>
  <si>
    <t>a1b36000006GQpUAAW</t>
  </si>
  <si>
    <t>a1b36000006GQqmAAG</t>
  </si>
  <si>
    <t>a1b36000006GQs4AAG</t>
  </si>
  <si>
    <t>a1b36000006GQmvAAG</t>
  </si>
  <si>
    <t>a1b36000006GQoDAAW</t>
  </si>
  <si>
    <t>a1b36000006GQpVAAW</t>
  </si>
  <si>
    <t>a1b36000006GQqnAAG</t>
  </si>
  <si>
    <t>a1b36000006GQs5AAG</t>
  </si>
  <si>
    <t>a1b36000006GQmwAAG</t>
  </si>
  <si>
    <t>a1b36000006GQoEAAW</t>
  </si>
  <si>
    <t>a1b36000006GQpWAAW</t>
  </si>
  <si>
    <t>a1b36000006GQqoAAG</t>
  </si>
  <si>
    <t>a1b36000006GQs6AAG</t>
  </si>
  <si>
    <t>a1b36000006GQmxAAG</t>
  </si>
  <si>
    <t>a1b36000006GQoFAAW</t>
  </si>
  <si>
    <t>a1b36000006GQpXAAW</t>
  </si>
  <si>
    <t>a1b36000006GQqpAAG</t>
  </si>
  <si>
    <t>a1b36000006GQs7AAG</t>
  </si>
  <si>
    <t>a1b36000006GQmyAAG</t>
  </si>
  <si>
    <t>a1b36000006GQoGAAW</t>
  </si>
  <si>
    <t>a1b36000006GQpYAAW</t>
  </si>
  <si>
    <t>a1b36000006GQqqAAG</t>
  </si>
  <si>
    <t>a1b36000006GQs8AAG</t>
  </si>
  <si>
    <t>a1b36000006GQmzAAG</t>
  </si>
  <si>
    <t>a1b36000006GQoHAAW</t>
  </si>
  <si>
    <t>a1b36000006GQpZAAW</t>
  </si>
  <si>
    <t>a1b36000006GQqrAAG</t>
  </si>
  <si>
    <t>a1b36000006GQs9AAG</t>
  </si>
  <si>
    <t>a1b36000006GQn0AAG</t>
  </si>
  <si>
    <t>a1b36000006GQoIAAW</t>
  </si>
  <si>
    <t>a1b36000006GQpaAAG</t>
  </si>
  <si>
    <t>a1b36000006GQqsAAG</t>
  </si>
  <si>
    <t>a1b36000006GQsAAAW</t>
  </si>
  <si>
    <t>a1b36000006GQn1AAG</t>
  </si>
  <si>
    <t>a1b36000006GQoJAAW</t>
  </si>
  <si>
    <t>a1b36000006GQpbAAG</t>
  </si>
  <si>
    <t>a1b36000006GQqtAAG</t>
  </si>
  <si>
    <t>a1b36000006GQsBAAW</t>
  </si>
  <si>
    <t>a1b36000006GQn2AAG</t>
  </si>
  <si>
    <t>a1b36000006GQoKAAW</t>
  </si>
  <si>
    <t>a1b36000006GQpcAAG</t>
  </si>
  <si>
    <t>a1b36000006GQquAAG</t>
  </si>
  <si>
    <t>a1b36000006GQsCAAW</t>
  </si>
  <si>
    <t>a1b36000006GQn3AAG</t>
  </si>
  <si>
    <t>a1b36000006GQoLAAW</t>
  </si>
  <si>
    <t>a1b36000006GQpdAAG</t>
  </si>
  <si>
    <t>a1b36000006GQqvAAG</t>
  </si>
  <si>
    <t>a1b36000006GQsDAAW</t>
  </si>
  <si>
    <t>a1b36000006GQn4AAG</t>
  </si>
  <si>
    <t>a1b36000006GQoMAAW</t>
  </si>
  <si>
    <t>a1b36000006GQpeAAG</t>
  </si>
  <si>
    <t>a1b36000006GQqwAAG</t>
  </si>
  <si>
    <t>a1b36000006GQsEAAW</t>
  </si>
  <si>
    <t>a1b36000006GQn5AAG</t>
  </si>
  <si>
    <t>a1b36000006GQoNAAW</t>
  </si>
  <si>
    <t>a1b36000006GQpfAAG</t>
  </si>
  <si>
    <t>a1b36000006GQqxAAG</t>
  </si>
  <si>
    <t>a1b36000006GQsFAAW</t>
  </si>
  <si>
    <t>a1b36000006GQn6AAG</t>
  </si>
  <si>
    <t>a1b36000006GQoOAAW</t>
  </si>
  <si>
    <t>a1b36000006GQpgAAG</t>
  </si>
  <si>
    <t>a1b36000006GQqyAAG</t>
  </si>
  <si>
    <t>a1b36000006GQsGAAW</t>
  </si>
  <si>
    <t>a1b36000006GQn7AAG</t>
  </si>
  <si>
    <t>a1b36000006GQoPAAW</t>
  </si>
  <si>
    <t>a1b36000006GQphAAG</t>
  </si>
  <si>
    <t>a1b36000006GQqzAAG</t>
  </si>
  <si>
    <t>a1b36000006GQsHAAW</t>
  </si>
  <si>
    <t>a1b36000006GQn8AAG</t>
  </si>
  <si>
    <t>a1b36000006GQoQAAW</t>
  </si>
  <si>
    <t>a1b36000006GQpiAAG</t>
  </si>
  <si>
    <t>a1b36000006GQr0AAG</t>
  </si>
  <si>
    <t>a1b36000006GQsIAAW</t>
  </si>
  <si>
    <t>a1b36000006GQn9AAG</t>
  </si>
  <si>
    <t>a1b36000006GQoRAAW</t>
  </si>
  <si>
    <t>a1b36000006GQpjAAG</t>
  </si>
  <si>
    <t>a1b36000006GQr1AAG</t>
  </si>
  <si>
    <t>a1b36000006GQsJAAW</t>
  </si>
  <si>
    <t>a1b36000006GQnAAAW</t>
  </si>
  <si>
    <t>a1b36000006GQoSAAW</t>
  </si>
  <si>
    <t>a1b36000006GQpkAAG</t>
  </si>
  <si>
    <t>a1b36000006GQr2AAG</t>
  </si>
  <si>
    <t>a1b36000006GQsKAAW</t>
  </si>
  <si>
    <t>a1b36000006GQnBAAW</t>
  </si>
  <si>
    <t>a1b36000006GQoTAAW</t>
  </si>
  <si>
    <t>a1b36000006GQplAAG</t>
  </si>
  <si>
    <t>a1b36000006GQr3AAG</t>
  </si>
  <si>
    <t>a1b36000006GQsLAAW</t>
  </si>
  <si>
    <t>a1b36000006GQnCAAW</t>
  </si>
  <si>
    <t>a1b36000006GQoUAAW</t>
  </si>
  <si>
    <t>a1b36000006GQpmAAG</t>
  </si>
  <si>
    <t>a1b36000006GQr4AAG</t>
  </si>
  <si>
    <t>a1b36000006GQsMAAW</t>
  </si>
  <si>
    <t>a1b36000006GQnDAAW</t>
  </si>
  <si>
    <t>a1b36000006GQoVAAW</t>
  </si>
  <si>
    <t>a1b36000006GQpnAAG</t>
  </si>
  <si>
    <t>a1b36000006GQr5AAG</t>
  </si>
  <si>
    <t>a1b36000006GQsNAAW</t>
  </si>
  <si>
    <t>a1b36000006GQnEAAW</t>
  </si>
  <si>
    <t>a1b36000006GQoWAAW</t>
  </si>
  <si>
    <t>a1b36000006GQpoAAG</t>
  </si>
  <si>
    <t>a1b36000006GQr6AAG</t>
  </si>
  <si>
    <t>a1b36000006GQsOAAW</t>
  </si>
  <si>
    <t>a1b36000006GQnFAAW</t>
  </si>
  <si>
    <t>a1b36000006GQoXAAW</t>
  </si>
  <si>
    <t>a1b36000006GQppAAG</t>
  </si>
  <si>
    <t>a1b36000006GQr7AAG</t>
  </si>
  <si>
    <t>a1b36000006GQsPAAW</t>
  </si>
  <si>
    <t>a1b36000006GQnGAAW</t>
  </si>
  <si>
    <t>a1b36000006GQoYAAW</t>
  </si>
  <si>
    <t>a1b36000006GQpqAAG</t>
  </si>
  <si>
    <t>a1b36000006GQr8AAG</t>
  </si>
  <si>
    <t>a1b36000006GQsQAAW</t>
  </si>
  <si>
    <t>a1b36000006GQnHAAW</t>
  </si>
  <si>
    <t>a1b36000006GQoZAAW</t>
  </si>
  <si>
    <t>a1b36000006GQprAAG</t>
  </si>
  <si>
    <t>a1b36000006GQr9AAG</t>
  </si>
  <si>
    <t>a1b36000006GQsRAAW</t>
  </si>
  <si>
    <t>a1b36000006GQnIAAW</t>
  </si>
  <si>
    <t>a1b36000006GQoaAAG</t>
  </si>
  <si>
    <t>a1b36000006GQpsAAG</t>
  </si>
  <si>
    <t>a1b36000006GQrAAAW</t>
  </si>
  <si>
    <t>a1b36000006GQsSAAW</t>
  </si>
  <si>
    <t>a1b36000006GQnJAAW</t>
  </si>
  <si>
    <t>a1b36000006GQobAAG</t>
  </si>
  <si>
    <t>a1b36000006GQptAAG</t>
  </si>
  <si>
    <t>a1b36000006GQrBAAW</t>
  </si>
  <si>
    <t>a1b36000006GQsTAAW</t>
  </si>
  <si>
    <t>a1b36000006GQnKAAW</t>
  </si>
  <si>
    <t>a1b36000006GQocAAG</t>
  </si>
  <si>
    <t>a1b36000006GQpuAAG</t>
  </si>
  <si>
    <t>a1b36000006GQrCAAW</t>
  </si>
  <si>
    <t>a1b36000006GQsUAAW</t>
  </si>
  <si>
    <t>a1b36000006GQnLAAW</t>
  </si>
  <si>
    <t>a1b36000006GQodAAG</t>
  </si>
  <si>
    <t>a1b36000006GQpvAAG</t>
  </si>
  <si>
    <t>a1b36000006GQrDAAW</t>
  </si>
  <si>
    <t>a1b36000006GQsVAAW</t>
  </si>
  <si>
    <t>a1b36000006GQnMAAW</t>
  </si>
  <si>
    <t>a1b36000006GQoeAAG</t>
  </si>
  <si>
    <t>a1b36000006GQpwAAG</t>
  </si>
  <si>
    <t>a1b36000006GQrEAAW</t>
  </si>
  <si>
    <t>a1b36000006GQsWAAW</t>
  </si>
  <si>
    <t>a1b36000006GQnNAAW</t>
  </si>
  <si>
    <t>a1b36000006GQofAAG</t>
  </si>
  <si>
    <t>a1b36000006GQpxAAG</t>
  </si>
  <si>
    <t>a1b36000006GQrFAAW</t>
  </si>
  <si>
    <t>a1b36000006GQsXAAW</t>
  </si>
  <si>
    <t>a1b36000006GQnOAAW</t>
  </si>
  <si>
    <t>a1b36000006GQogAAG</t>
  </si>
  <si>
    <t>a1b36000006GQpyAAG</t>
  </si>
  <si>
    <t>a1b36000006GQrGAAW</t>
  </si>
  <si>
    <t>a1b36000006GQsYAAW</t>
  </si>
  <si>
    <t>a1b36000006GQnPAAW</t>
  </si>
  <si>
    <t>a1b36000006GQohAAG</t>
  </si>
  <si>
    <t>a1b36000006GQpzAAG</t>
  </si>
  <si>
    <t>a1b36000006GQrHAAW</t>
  </si>
  <si>
    <t>a1b36000006GQsZAAW</t>
  </si>
  <si>
    <t>a1b36000006GQnQAAW</t>
  </si>
  <si>
    <t>a1b36000006GQoiAAG</t>
  </si>
  <si>
    <t>a1b36000006GQq0AAG</t>
  </si>
  <si>
    <t>a1b36000006GQrIAAW</t>
  </si>
  <si>
    <t>a1b36000006GQsaAAG</t>
  </si>
  <si>
    <t>a1b36000006GQnRAAW</t>
  </si>
  <si>
    <t>a1b36000006GQojAAG</t>
  </si>
  <si>
    <t>a1b36000006GQq1AAG</t>
  </si>
  <si>
    <t>a1b36000006GQrJAAW</t>
  </si>
  <si>
    <t>a1b36000006GQsbAAG</t>
  </si>
  <si>
    <t>a1b36000006GQnSAAW</t>
  </si>
  <si>
    <t>a1b36000006GQokAAG</t>
  </si>
  <si>
    <t>a1b36000006GQq2AAG</t>
  </si>
  <si>
    <t>a1b36000006GQrKAAW</t>
  </si>
  <si>
    <t>a1b36000006GQscAAG</t>
  </si>
  <si>
    <t>a1b36000006GQnTAAW</t>
  </si>
  <si>
    <t>a1b36000006GQolAAG</t>
  </si>
  <si>
    <t>a1b36000006GQq3AAG</t>
  </si>
  <si>
    <t>a1b36000006GQrLAAW</t>
  </si>
  <si>
    <t>a1b36000006GQsdAAG</t>
  </si>
  <si>
    <t>a1b36000006GQnUAAW</t>
  </si>
  <si>
    <t>a1b36000006GQomAAG</t>
  </si>
  <si>
    <t>a1b36000006GQq4AAG</t>
  </si>
  <si>
    <t>a1b36000006GQrMAAW</t>
  </si>
  <si>
    <t>a1b36000006GQseAAG</t>
  </si>
  <si>
    <t>a1b36000006GQnVAAW</t>
  </si>
  <si>
    <t>a1b36000006GQonAAG</t>
  </si>
  <si>
    <t>a1b36000006GQq5AAG</t>
  </si>
  <si>
    <t>a1b36000006GQrNAAW</t>
  </si>
  <si>
    <t>a1b36000006GQsfAAG</t>
  </si>
  <si>
    <t>a1b36000006GQnWAAW</t>
  </si>
  <si>
    <t>a1b36000006GQooAAG</t>
  </si>
  <si>
    <t>a1b36000006GQq6AAG</t>
  </si>
  <si>
    <t>a1b36000006GQrOAAW</t>
  </si>
  <si>
    <t>a1b36000006GQsgAAG</t>
  </si>
  <si>
    <t>a1b36000006GQnXAAW</t>
  </si>
  <si>
    <t>a1b36000006GQopAAG</t>
  </si>
  <si>
    <t>a1b36000006GQq7AAG</t>
  </si>
  <si>
    <t>a1b36000006GQrPAAW</t>
  </si>
  <si>
    <t>a1b36000006GQshAAG</t>
  </si>
  <si>
    <t>a1b36000006GQnYAAW</t>
  </si>
  <si>
    <t>a1b36000006GQoqAAG</t>
  </si>
  <si>
    <t>a1b36000006GQq8AAG</t>
  </si>
  <si>
    <t>a1b36000006GQrQAAW</t>
  </si>
  <si>
    <t>a1b36000006GQsiAAG</t>
  </si>
  <si>
    <t>a1b36000006GQnZAAW</t>
  </si>
  <si>
    <t>a1b36000006GQorAAG</t>
  </si>
  <si>
    <t>a1b36000006GQq9AAG</t>
  </si>
  <si>
    <t>a1b36000006GQrRAAW</t>
  </si>
  <si>
    <t>a1b36000006GQsjAAG</t>
  </si>
  <si>
    <t>a1b36000006GQnaAAG</t>
  </si>
  <si>
    <t>a1b36000006GQosAAG</t>
  </si>
  <si>
    <t>a1b36000006GQqAAAW</t>
  </si>
  <si>
    <t>a1b36000006GQrSAAW</t>
  </si>
  <si>
    <t>a1b36000006GQskAAG</t>
  </si>
  <si>
    <t>a1b36000006GQnbAAG</t>
  </si>
  <si>
    <t>a1b36000006GQotAAG</t>
  </si>
  <si>
    <t>a1b36000006GQqBAAW</t>
  </si>
  <si>
    <t>a1b36000006GQrTAAW</t>
  </si>
  <si>
    <t>a1b36000006GQslAAG</t>
  </si>
  <si>
    <t>a1b36000006GQncAAG</t>
  </si>
  <si>
    <t>a1b36000006GQouAAG</t>
  </si>
  <si>
    <t>a1b36000006GQqCAAW</t>
  </si>
  <si>
    <t>a1b36000006GQrUAAW</t>
  </si>
  <si>
    <t>a1b36000006GQsmAAG</t>
  </si>
  <si>
    <t>a1b36000006GQndAAG</t>
  </si>
  <si>
    <t>a1b36000006GQovAAG</t>
  </si>
  <si>
    <t>a1b36000006GQqDAAW</t>
  </si>
  <si>
    <t>a1b36000006GQrVAAW</t>
  </si>
  <si>
    <t>a1b36000006GQsnAAG</t>
  </si>
  <si>
    <t>a1b36000006GQneAAG</t>
  </si>
  <si>
    <t>a1b36000006GQowAAG</t>
  </si>
  <si>
    <t>a1b36000006GQqEAAW</t>
  </si>
  <si>
    <t>a1b36000006GQrWAAW</t>
  </si>
  <si>
    <t>a1b36000006GQsoAAG</t>
  </si>
  <si>
    <t>a1b36000006GQnfAAG</t>
  </si>
  <si>
    <t>a1b36000006GQoxAAG</t>
  </si>
  <si>
    <t>a1b36000006GQqFAAW</t>
  </si>
  <si>
    <t>a1b36000006GQrXAAW</t>
  </si>
  <si>
    <t>a1b36000006GQspAAG</t>
  </si>
  <si>
    <t>a1b36000006GQngAAG</t>
  </si>
  <si>
    <t>a1b36000006GQoyAAG</t>
  </si>
  <si>
    <t>a1b36000006GQqGAAW</t>
  </si>
  <si>
    <t>a1b36000006GQrYAAW</t>
  </si>
  <si>
    <t>a1b36000006GQsqAAG</t>
  </si>
  <si>
    <t>a1b36000006GQnhAAG</t>
  </si>
  <si>
    <t>a1b36000006GQozAAG</t>
  </si>
  <si>
    <t>a1b36000006GQqHAAW</t>
  </si>
  <si>
    <t>a1b36000006GQrZAAW</t>
  </si>
  <si>
    <t>a1b36000006GQsrAAG</t>
  </si>
  <si>
    <t>a1b36000006GQniAAG</t>
  </si>
  <si>
    <t>a1b36000006GQp0AAG</t>
  </si>
  <si>
    <t>a1b36000006GQqIAAW</t>
  </si>
  <si>
    <t>a1b36000006GQraAAG</t>
  </si>
  <si>
    <t>a1b36000006GQssAAG</t>
  </si>
  <si>
    <t>a1b36000006GQnjAAG</t>
  </si>
  <si>
    <t>a1b36000006GQp1AAG</t>
  </si>
  <si>
    <t>a1b36000006GQqJAAW</t>
  </si>
  <si>
    <t>a1b36000006GQrbAAG</t>
  </si>
  <si>
    <t>a1b36000006GQstAAG</t>
  </si>
  <si>
    <t>a1b36000006GQnkAAG</t>
  </si>
  <si>
    <t>a1b36000006GQp2AAG</t>
  </si>
  <si>
    <t>a1b36000006GQqKAAW</t>
  </si>
  <si>
    <t>a1b36000006GQrcAAG</t>
  </si>
  <si>
    <t>a1b36000006GQsuAAG</t>
  </si>
  <si>
    <t>a1b36000006GQnlAAG</t>
  </si>
  <si>
    <t>a1b36000006GQp3AAG</t>
  </si>
  <si>
    <t>a1b36000006GQqLAAW</t>
  </si>
  <si>
    <t>a1b36000006GQrdAAG</t>
  </si>
  <si>
    <t>a1b36000006GQsvAAG</t>
  </si>
  <si>
    <t>a1b36000006GQnmAAG</t>
  </si>
  <si>
    <t>a1b36000006GQp4AAG</t>
  </si>
  <si>
    <t>a1b36000006GQqMAAW</t>
  </si>
  <si>
    <t>a1b36000006GQreAAG</t>
  </si>
  <si>
    <t>a1b36000006GQswAAG</t>
  </si>
  <si>
    <t>a1b36000006GQnnAAG</t>
  </si>
  <si>
    <t>a1b36000006GQp5AAG</t>
  </si>
  <si>
    <t>a1b36000006GQqNAAW</t>
  </si>
  <si>
    <t>a1b36000006GQrfAAG</t>
  </si>
  <si>
    <t>a1b36000006GQsxAAG</t>
  </si>
  <si>
    <t>a1b36000006GQnoAAG</t>
  </si>
  <si>
    <t>a1b36000006GQp6AAG</t>
  </si>
  <si>
    <t>a1b36000006GQqOAAW</t>
  </si>
  <si>
    <t>a1b36000006GQrgAAG</t>
  </si>
  <si>
    <t>a1b36000006GQsyAAG</t>
  </si>
  <si>
    <t>a1b36000006GQnpAAG</t>
  </si>
  <si>
    <t>a1b36000006GQp7AAG</t>
  </si>
  <si>
    <t>a1b36000006GQqPAAW</t>
  </si>
  <si>
    <t>a1b36000006GQrhAAG</t>
  </si>
  <si>
    <t>a1b36000006GQszAAG</t>
  </si>
  <si>
    <t>a1b36000006GQnqAAG</t>
  </si>
  <si>
    <t>a1b36000006GQp8AAG</t>
  </si>
  <si>
    <t>a1b36000006GQqQAAW</t>
  </si>
  <si>
    <t>a1b36000006GQriAAG</t>
  </si>
  <si>
    <t>a1b36000006GQt0AAG</t>
  </si>
  <si>
    <t>a1b36000006GQnrAAG</t>
  </si>
  <si>
    <t>a1b36000006GQp9AAG</t>
  </si>
  <si>
    <t>a1b36000006GQqRAAW</t>
  </si>
  <si>
    <t>a1b36000006GQrjAAG</t>
  </si>
  <si>
    <t>a1b36000006GQt1AAG</t>
  </si>
  <si>
    <t>a1b36000006GQnsAAG</t>
  </si>
  <si>
    <t>a1b36000006GQpAAAW</t>
  </si>
  <si>
    <t>a1b36000006GQqSAAW</t>
  </si>
  <si>
    <t>a1b36000006GQrkAAG</t>
  </si>
  <si>
    <t>a1b36000006GQt2AAG</t>
  </si>
  <si>
    <t>a1b36000006GQntAAG</t>
  </si>
  <si>
    <t>a1b36000006GQpBAAW</t>
  </si>
  <si>
    <t>a1b36000006GQqTAAW</t>
  </si>
  <si>
    <t>a1b36000006GQrlAAG</t>
  </si>
  <si>
    <t>a1b36000006GQt3AAG</t>
  </si>
  <si>
    <t>a1b36000006GQnuAAG</t>
  </si>
  <si>
    <t>a1b36000006GQpCAAW</t>
  </si>
  <si>
    <t>a1b36000006GQqUAAW</t>
  </si>
  <si>
    <t>a1b36000006GQrmAAG</t>
  </si>
  <si>
    <t>a1b36000006GQt4AAG</t>
  </si>
  <si>
    <t>a1b36000006GQnvAAG</t>
  </si>
  <si>
    <t>a1b36000006GQpDAAW</t>
  </si>
  <si>
    <t>a1b36000006GQqVAAW</t>
  </si>
  <si>
    <t>a1b36000006GQrnAAG</t>
  </si>
  <si>
    <t>a1b36000006GQt5AAG</t>
  </si>
  <si>
    <t>a1b36000006GQnwAAG</t>
  </si>
  <si>
    <t>a1b36000006GQpEAAW</t>
  </si>
  <si>
    <t>a1b36000006GQqWAAW</t>
  </si>
  <si>
    <t>a1b36000006GQroAAG</t>
  </si>
  <si>
    <t>a1b36000006GQt6AAG</t>
  </si>
  <si>
    <t>a1b36000006GQnxAAG</t>
  </si>
  <si>
    <t>a1b36000006GQpFAAW</t>
  </si>
  <si>
    <t>a1b36000006GQqXAAW</t>
  </si>
  <si>
    <t>a1b36000006GQrpAAG</t>
  </si>
  <si>
    <t>a1b36000006GQt7AAG</t>
  </si>
  <si>
    <t>a1b36000006GQnyAAG</t>
  </si>
  <si>
    <t>a1b36000006GQpGAAW</t>
  </si>
  <si>
    <t>a1b36000006GQqYAAW</t>
  </si>
  <si>
    <t>a1b36000006GQrqAAG</t>
  </si>
  <si>
    <t>a1b36000006GQt8AAG</t>
  </si>
  <si>
    <t>a1b36000006GQnzAAG</t>
  </si>
  <si>
    <t>a1b36000006GQpHAAW</t>
  </si>
  <si>
    <t>a1b36000006GQqZAAW</t>
  </si>
  <si>
    <t>a1b36000006GQrrAAG</t>
  </si>
  <si>
    <t>a1b36000006GQt9AAG</t>
  </si>
  <si>
    <t>a1b36000006GQo0AAG</t>
  </si>
  <si>
    <t>a1b36000006GQpIAAW</t>
  </si>
  <si>
    <t>a1b36000006GQqaAAG</t>
  </si>
  <si>
    <t>a1b36000006GQrsAAG</t>
  </si>
  <si>
    <t>a1b36000006GQtAAAW</t>
  </si>
  <si>
    <t>a1b36000006GQo1AAG</t>
  </si>
  <si>
    <t>a1b36000006GQpJAAW</t>
  </si>
  <si>
    <t>a1b36000006GQqbAAG</t>
  </si>
  <si>
    <t>a1b36000006GQrtAAG</t>
  </si>
  <si>
    <t>a1b36000006GQtBAAW</t>
  </si>
  <si>
    <t>a1G36000003dXqCEAU</t>
  </si>
  <si>
    <t>a1G36000003dXqDEAU</t>
  </si>
  <si>
    <t>a1G36000003dXqEEAU</t>
  </si>
  <si>
    <t>a1G36000003dXqFEAU</t>
  </si>
  <si>
    <t>a1G36000003dXqGEAU</t>
  </si>
  <si>
    <t>a1G36000003dXqHEAU</t>
  </si>
  <si>
    <t>a1G36000003dXqIEAU</t>
  </si>
  <si>
    <t>a1G36000003dXqJEAU</t>
  </si>
  <si>
    <t>a1G36000003dXqKEAU</t>
  </si>
  <si>
    <t>a1G36000003dXqLEAU</t>
  </si>
  <si>
    <t>a1G36000003dXqMEAU</t>
  </si>
  <si>
    <t>a1G36000003dXqNEAU</t>
  </si>
  <si>
    <t>a1G36000003dXqOEAU</t>
  </si>
  <si>
    <t>a1G36000003dXqPEAU</t>
  </si>
  <si>
    <t>a1G36000003dXqQEAU</t>
  </si>
  <si>
    <t>a1G36000003dXqREAU</t>
  </si>
  <si>
    <t>a1G36000003dXqSEAU</t>
  </si>
  <si>
    <t>a1G36000003dXqTEAU</t>
  </si>
  <si>
    <t>a1G36000003dXqUEAU</t>
  </si>
  <si>
    <t>a1G36000003dXqVEAU</t>
  </si>
  <si>
    <t>a1G36000003dXqWEAU</t>
  </si>
  <si>
    <t>a1G36000003dXqXEAU</t>
  </si>
  <si>
    <t>a1G36000003dXqYEAU</t>
  </si>
  <si>
    <t>a1G36000003dXqZEAU</t>
  </si>
  <si>
    <t>a1G36000003dXqaEAE</t>
  </si>
  <si>
    <t>a1G36000003dXqbEAE</t>
  </si>
  <si>
    <t>a1G36000003dXqcEAE</t>
  </si>
  <si>
    <t>a1G36000003dXqdEAE</t>
  </si>
  <si>
    <t>a1G36000003dXqeEAE</t>
  </si>
  <si>
    <t>a1G36000003dXqfEAE</t>
  </si>
  <si>
    <t>a1G36000003dXqgEAE</t>
  </si>
  <si>
    <t>a1G36000003dXqhEAE</t>
  </si>
  <si>
    <t>a1G36000003dXqiEAE</t>
  </si>
  <si>
    <t>a1G36000003dXqjEAE</t>
  </si>
  <si>
    <t>a1G36000003dXqkEAE</t>
  </si>
  <si>
    <t>a1G36000003dXqlEAE</t>
  </si>
  <si>
    <t>a1G36000003dXqmEAE</t>
  </si>
  <si>
    <t>a1G36000003dXqnEAE</t>
  </si>
  <si>
    <t>a1G36000003dXqoEAE</t>
  </si>
  <si>
    <t>a1G36000003dXqpEAE</t>
  </si>
  <si>
    <t>a1G36000003dXqqEAE</t>
  </si>
  <si>
    <t>a1G36000003dXqrEAE</t>
  </si>
  <si>
    <t>a1G36000003dXqsEAE</t>
  </si>
  <si>
    <t>a1G36000003dXqtEAE</t>
  </si>
  <si>
    <t>a1G36000003dXquEAE</t>
  </si>
  <si>
    <t>a1G36000003dXqvEAE</t>
  </si>
  <si>
    <t>a1G36000003dXqwEAE</t>
  </si>
  <si>
    <t>a1G36000003dXqxEAE</t>
  </si>
  <si>
    <t>a1G36000003dXqyEAE</t>
  </si>
  <si>
    <t>a1G36000003dXqzEAE</t>
  </si>
  <si>
    <t>a1G36000003dXr0EAE</t>
  </si>
  <si>
    <t>a1G36000003dXr1EAE</t>
  </si>
  <si>
    <t>a1G36000003dXr2EAE</t>
  </si>
  <si>
    <t>a1G36000003dXr3EAE</t>
  </si>
  <si>
    <t>a1G36000003dXr4EAE</t>
  </si>
  <si>
    <t>a1G36000003dXr5EAE</t>
  </si>
  <si>
    <t>a1G36000003dXr6EAE</t>
  </si>
  <si>
    <t>a1G36000003dXr7EAE</t>
  </si>
  <si>
    <t>a1G36000003dXr8EAE</t>
  </si>
  <si>
    <t>a1G36000003dXr9EAE</t>
  </si>
  <si>
    <t>a1G36000003dXrAEAU</t>
  </si>
  <si>
    <t>a1G36000003dXrBEAU</t>
  </si>
  <si>
    <t>a1G36000003dXrCEAU</t>
  </si>
  <si>
    <t>a1G36000003dXrDEAU</t>
  </si>
  <si>
    <t>a1G36000003dXrEEAU</t>
  </si>
  <si>
    <t>a1G36000003dXrFEAU</t>
  </si>
  <si>
    <t>a1G36000003dXrGEAU</t>
  </si>
  <si>
    <t>a1G36000003dXrHEAU</t>
  </si>
  <si>
    <t>a1G36000003dXrIEAU</t>
  </si>
  <si>
    <t>a1G36000003dXrJEAU</t>
  </si>
  <si>
    <t>a1G36000003dXrKEAU</t>
  </si>
  <si>
    <t>a1G36000003dXrLEAU</t>
  </si>
  <si>
    <t>a1G36000003dXrMEAU</t>
  </si>
  <si>
    <t>a1G36000003dXrNEAU</t>
  </si>
  <si>
    <t>a1G36000003dXrOEAU</t>
  </si>
  <si>
    <t>a1G36000003dXrPEAU</t>
  </si>
  <si>
    <t>a1G36000003dXrQEAU</t>
  </si>
  <si>
    <t>a1G36000003dXrSEAU</t>
  </si>
  <si>
    <t>a1G36000003dXrTEAU</t>
  </si>
  <si>
    <t>a1G36000003dXrUEAU</t>
  </si>
  <si>
    <t>a1G36000003dXrREAU</t>
  </si>
  <si>
    <t>a1G36000003dXrVEAU</t>
  </si>
  <si>
    <t>a1G36000003dXrWEAU</t>
  </si>
  <si>
    <t>a1G36000003dXrXEAU</t>
  </si>
  <si>
    <t>a1G36000003dXrYEAU</t>
  </si>
  <si>
    <t>a1G36000003dXrZEAU</t>
  </si>
  <si>
    <t>a1G36000003dXraEAE</t>
  </si>
  <si>
    <t>a1G36000003dXrbEAE</t>
  </si>
  <si>
    <t>a1G36000003dXrcEAE</t>
  </si>
  <si>
    <t>a1G36000003dXrdEAE</t>
  </si>
  <si>
    <t>a1G36000003dXreEAE</t>
  </si>
  <si>
    <t>a1G36000003dXrfEAE</t>
  </si>
  <si>
    <t>a1G36000003dXrgEAE</t>
  </si>
  <si>
    <t>a1G36000003dXrhEAE</t>
  </si>
  <si>
    <t>a1G36000003dXriEAE</t>
  </si>
  <si>
    <t>a1G36000003dXrjEAE</t>
  </si>
  <si>
    <t>a1G36000003dXrkEAE</t>
  </si>
  <si>
    <t>a1G36000003dXrlEAE</t>
  </si>
  <si>
    <t>a1G36000003dXrmEAE</t>
  </si>
  <si>
    <t>a1G36000003dXrnEAE</t>
  </si>
  <si>
    <t>a1G36000003dXroEAE</t>
  </si>
  <si>
    <t>a1G36000003dXrpEAE</t>
  </si>
  <si>
    <t>a1G36000003dXrqEAE</t>
  </si>
  <si>
    <t>a1G36000003dXrrEAE</t>
  </si>
  <si>
    <t>a1G36000003dXrsEAE</t>
  </si>
  <si>
    <t>a1G36000003dXrtEAE</t>
  </si>
  <si>
    <t>a1G36000003dXruEAE</t>
  </si>
  <si>
    <t>a1G36000003dXrvEAE</t>
  </si>
  <si>
    <t>a1G36000003dXrwEAE</t>
  </si>
  <si>
    <t>a1G36000003dXrxEAE</t>
  </si>
  <si>
    <t>a1G36000003dXryEAE</t>
  </si>
  <si>
    <t>a1G36000003dXrzEAE</t>
  </si>
  <si>
    <t>a1G36000003dXs0EAE</t>
  </si>
  <si>
    <t>a1G36000003dXs1EAE</t>
  </si>
  <si>
    <t>a1G36000003dXs2EAE</t>
  </si>
  <si>
    <t>a1G36000003dXs3EAE</t>
  </si>
  <si>
    <t>a1G36000003dXs4EAE</t>
  </si>
  <si>
    <t>a1G36000003dXs5EAE</t>
  </si>
  <si>
    <t>a1G36000003dXs6EAE</t>
  </si>
  <si>
    <t>a1G36000003dXs8EAE</t>
  </si>
  <si>
    <t>a1G36000003dXs7EAE</t>
  </si>
  <si>
    <t>a1G36000003dXs9EAE</t>
  </si>
  <si>
    <t>a1G36000003dXsAEAU</t>
  </si>
  <si>
    <t>a1G36000003dXsBEAU</t>
  </si>
  <si>
    <t>a1G36000003dXsCEAU</t>
  </si>
  <si>
    <t>a1G36000003dXsDEAU</t>
  </si>
  <si>
    <t>a1G36000003dXsEEAU</t>
  </si>
  <si>
    <t>a1G36000003dXsFEAU</t>
  </si>
  <si>
    <t>a1G36000003dXsGEAU</t>
  </si>
  <si>
    <t>a1G36000003dXsHEAU</t>
  </si>
  <si>
    <t>a1G36000003dXsIEAU</t>
  </si>
  <si>
    <t>a1G36000003dXsJEAU</t>
  </si>
  <si>
    <t>a1G36000003dXsKEAU</t>
  </si>
  <si>
    <t>a1G36000003dXsLEAU</t>
  </si>
  <si>
    <t>a1G36000003dXsMEAU</t>
  </si>
  <si>
    <t>a1G36000003dXsNEAU</t>
  </si>
  <si>
    <t>a1G36000003dXsOEAU</t>
  </si>
  <si>
    <t>a1G36000003dXsPEAU</t>
  </si>
  <si>
    <t>a1G36000003dXsQEAU</t>
  </si>
  <si>
    <t>a1G36000003dXsREAU</t>
  </si>
  <si>
    <t>a1G36000003dXsSEAU</t>
  </si>
  <si>
    <t>a1G36000003dXsTEAU</t>
  </si>
  <si>
    <t>a1G36000003dXsUEAU</t>
  </si>
  <si>
    <t>a1G36000003dXsVEAU</t>
  </si>
  <si>
    <t>a1G36000003dXsWEAU</t>
  </si>
  <si>
    <t>a1G36000003dXsXEAU</t>
  </si>
  <si>
    <t>a1G36000003dXsYEAU</t>
  </si>
  <si>
    <t>a1G36000003dXsZEAU</t>
  </si>
  <si>
    <t>a1G36000003dXsaEAE</t>
  </si>
  <si>
    <t>a1G36000003dXsbEAE</t>
  </si>
  <si>
    <t>70%</t>
  </si>
  <si>
    <t>a1V36000005hkV5EAI</t>
  </si>
  <si>
    <t>a1V36000005hkV6EAI</t>
  </si>
  <si>
    <t>a1V36000005hkV7EAI</t>
  </si>
  <si>
    <t>a1V36000005hkV8EAI</t>
  </si>
  <si>
    <t>a1V36000005hkV9EAI</t>
  </si>
  <si>
    <t>a1V36000005hkVAEAY</t>
  </si>
  <si>
    <t>a1V36000005hkVBEAY</t>
  </si>
  <si>
    <t>a1V36000005hkVCEAY</t>
  </si>
  <si>
    <t>a1V36000005hkVDEAY</t>
  </si>
  <si>
    <t>a1V36000005hkVEEAY</t>
  </si>
  <si>
    <t>35%</t>
  </si>
  <si>
    <t>‘NACP [National AIDS Control Program] programmatic report</t>
  </si>
  <si>
    <t>a1V36000005hkVFEAY</t>
  </si>
  <si>
    <t>65%</t>
  </si>
  <si>
    <t>a1V36000005hkVGEAY</t>
  </si>
  <si>
    <t>Ces donnees ne sont pas disponibles pour le baseline.  Elles seront disponibles en 2018</t>
  </si>
  <si>
    <t>These data are not available for baseline.  They will be available in 2018</t>
  </si>
  <si>
    <t>a1V36000005hkVHEAY</t>
  </si>
  <si>
    <t>a1V36000005hkVIEAY</t>
  </si>
  <si>
    <t>a1V36000005hkVJEAY</t>
  </si>
  <si>
    <t>a1V36000005hkVKEAY</t>
  </si>
  <si>
    <t>a1V36000005hkVLEAY</t>
  </si>
  <si>
    <t>a1V36000005hkVMEAY</t>
  </si>
  <si>
    <t>a1V36000005hkVNEAY</t>
  </si>
  <si>
    <t>a1V36000005hkVOEAY</t>
  </si>
  <si>
    <t>a1V36000005hkVPEAY</t>
  </si>
  <si>
    <t>a1V36000005hkVQEAY</t>
  </si>
  <si>
    <t>a1V36000005hkVREAY</t>
  </si>
  <si>
    <t>a1V36000005hkVSEAY</t>
  </si>
  <si>
    <t>a1V36000005hkVTEAY</t>
  </si>
  <si>
    <t>a1V36000005hkVUEAY</t>
  </si>
  <si>
    <t>a1V36000005hkVVEAY</t>
  </si>
  <si>
    <t>a1V36000005hkVWEAY</t>
  </si>
  <si>
    <t>a1V36000005hkVXEAY</t>
  </si>
  <si>
    <t>a1V36000005hkVYEAY</t>
  </si>
  <si>
    <t>a1V36000005hkVZEAY</t>
  </si>
  <si>
    <t>a1V36000005hkVaEAI</t>
  </si>
  <si>
    <t>a1V36000005hkVbEAI</t>
  </si>
  <si>
    <t>a1V36000005hkVcEAI</t>
  </si>
  <si>
    <t>a1V36000005hkVdEAI</t>
  </si>
  <si>
    <t>a1V36000005hkVeEAI</t>
  </si>
  <si>
    <t>a1V36000005hkVfEAI</t>
  </si>
  <si>
    <t>a1V36000005hkVgEAI</t>
  </si>
  <si>
    <t>a1V36000005hkVhEAI</t>
  </si>
  <si>
    <t>a1V36000005hkViEAI</t>
  </si>
  <si>
    <t>a1V36000005hkVjEAI</t>
  </si>
  <si>
    <t>a1V36000005hkVkEAI</t>
  </si>
  <si>
    <t>a1V36000005hkVlEAI</t>
  </si>
  <si>
    <t>a1V36000005hkVmEAI</t>
  </si>
  <si>
    <t>a1V36000005hkVnEAI</t>
  </si>
  <si>
    <t>a1V36000005hkVoEAI</t>
  </si>
  <si>
    <t>a1V36000005hkVpEAI</t>
  </si>
  <si>
    <t>a1V36000005hkVqEAI</t>
  </si>
  <si>
    <t>a1V36000005hkVrEAI</t>
  </si>
  <si>
    <t>a1V36000005hkVsEAI</t>
  </si>
  <si>
    <t>a1V36000005hkVtEAI</t>
  </si>
  <si>
    <t>a1V36000005hkVuEAI</t>
  </si>
  <si>
    <t>a1V36000005hkVvEAI</t>
  </si>
  <si>
    <t>a1V36000005hkVwEAI</t>
  </si>
  <si>
    <t>a1V36000005hkVxEAI</t>
  </si>
  <si>
    <t>a1V36000005hkVyEAI</t>
  </si>
  <si>
    <t>a1V36000005hkVzEAI</t>
  </si>
  <si>
    <t>a1V36000005hkW0EAI</t>
  </si>
  <si>
    <t>a1V36000005hkW1EAI</t>
  </si>
  <si>
    <t>a1V36000005hkW2EAI</t>
  </si>
  <si>
    <t>a1V36000005hkW3EAI</t>
  </si>
  <si>
    <t>a1V36000005hkW4EAI</t>
  </si>
  <si>
    <t>a1V36000005hkW5EAI</t>
  </si>
  <si>
    <t>a1V36000005hkW6EAI</t>
  </si>
  <si>
    <t>a1V36000005hkW7EAI</t>
  </si>
  <si>
    <t>a1V36000005hkW8EAI</t>
  </si>
  <si>
    <t>a1V36000005hkW9EAI</t>
  </si>
  <si>
    <t>a1V36000005hkWAEAY</t>
  </si>
  <si>
    <t>a1V36000005hkWBEAY</t>
  </si>
  <si>
    <t>a1V36000005hkWCEAY</t>
  </si>
  <si>
    <t>a1V36000005hkWDEAY</t>
  </si>
  <si>
    <t>a1V36000005hkWEEAY</t>
  </si>
  <si>
    <t>a1V36000005hkWFEAY</t>
  </si>
  <si>
    <t>a1V36000005hkWGEAY</t>
  </si>
  <si>
    <t>a1V36000005hkWHEAY</t>
  </si>
  <si>
    <t>a1V36000005hkWIEAY</t>
  </si>
  <si>
    <t>a1V36000005hkWJEAY</t>
  </si>
  <si>
    <t>a1V36000005hkWKEAY</t>
  </si>
  <si>
    <t>a1V36000005hkWLEAY</t>
  </si>
  <si>
    <t>a1V36000005hkWMEAY</t>
  </si>
  <si>
    <t>a1V36000005hkWNEAY</t>
  </si>
  <si>
    <t>a1V36000005hkWOEAY</t>
  </si>
  <si>
    <t>a1V36000005hkWPEAY</t>
  </si>
  <si>
    <t>a1V36000005hkWQEAY</t>
  </si>
  <si>
    <t>a1V36000005hkWREAY</t>
  </si>
  <si>
    <t>a1V36000005hkWSEAY</t>
  </si>
  <si>
    <t>a1V36000005hkWTEAY</t>
  </si>
  <si>
    <t>a1V36000005hkWUEAY</t>
  </si>
  <si>
    <t>a1V36000005hkWVEAY</t>
  </si>
  <si>
    <t>a1V36000005hkWWEAY</t>
  </si>
  <si>
    <t>a1V36000005hkWXEAY</t>
  </si>
  <si>
    <t>a1V36000005hkWYEAY</t>
  </si>
  <si>
    <t>a1V36000005hkWZEAY</t>
  </si>
  <si>
    <t>a1V36000005hkWaEAI</t>
  </si>
  <si>
    <t>a1V36000005hkWbEAI</t>
  </si>
  <si>
    <t>a1V36000005hkWcEAI</t>
  </si>
  <si>
    <t>a1V36000005hkWdEAI</t>
  </si>
  <si>
    <t>a1V36000005hkWeEAI</t>
  </si>
  <si>
    <t>a1V36000005hkWfEAI</t>
  </si>
  <si>
    <t>a1V36000005hkWgEAI</t>
  </si>
  <si>
    <t>a1V36000005hkWhEAI</t>
  </si>
  <si>
    <t>a1V36000005hkWiEAI</t>
  </si>
  <si>
    <t>a1V36000005hkWjEAI</t>
  </si>
  <si>
    <t>a1V36000005hkWkEAI</t>
  </si>
  <si>
    <t>a1V36000005hkWlEAI</t>
  </si>
  <si>
    <t>a1V36000005hkWmEAI</t>
  </si>
  <si>
    <t>a1V36000005hkWnEAI</t>
  </si>
  <si>
    <t>a1V36000005hkWoEAI</t>
  </si>
  <si>
    <t>a1V36000005hkWpEAI</t>
  </si>
  <si>
    <t>a1V36000005hkWqEAI</t>
  </si>
  <si>
    <t>a1V36000005hkWrEAI</t>
  </si>
  <si>
    <t>a1V36000005hkWsEAI</t>
  </si>
  <si>
    <t>a1V36000005hkWtEAI</t>
  </si>
  <si>
    <t>a1V36000005hkWuEAI</t>
  </si>
  <si>
    <t>a1V36000005hkWvEAI</t>
  </si>
  <si>
    <t>a1V36000005hkWwEAI</t>
  </si>
  <si>
    <t>a1V36000005hkWxEAI</t>
  </si>
  <si>
    <t>a1V36000005hkWyEAI</t>
  </si>
  <si>
    <t>a1V36000005hkWzEAI</t>
  </si>
  <si>
    <t>a1V36000005hkX0EAI</t>
  </si>
  <si>
    <t>a1V36000005hkX1EAI</t>
  </si>
  <si>
    <t>a1V36000005hkX2EAI</t>
  </si>
  <si>
    <t>a1V36000005hkX3EAI</t>
  </si>
  <si>
    <t>a1V36000005hkX4EAI</t>
  </si>
  <si>
    <t>a1V36000005hkX5EAI</t>
  </si>
  <si>
    <t>a1V36000005hkX6EAI</t>
  </si>
  <si>
    <t>a1V36000005hkX7EAI</t>
  </si>
  <si>
    <t>a1V36000005hkX8EAI</t>
  </si>
  <si>
    <t>a1V36000005hkX9EAI</t>
  </si>
  <si>
    <t>a1V36000005hkXAEAY</t>
  </si>
  <si>
    <t>a1V36000005hkXBEAY</t>
  </si>
  <si>
    <t>a1V36000005hkXCEAY</t>
  </si>
  <si>
    <t>a1V36000005hkXDEAY</t>
  </si>
  <si>
    <t>a1V36000005hkXEEAY</t>
  </si>
  <si>
    <t>a1V36000005hkXFEAY</t>
  </si>
  <si>
    <t>a1V36000005hkXGEAY</t>
  </si>
  <si>
    <t>a1V36000005hkXHEAY</t>
  </si>
  <si>
    <t>a1V36000005hkXIEAY</t>
  </si>
  <si>
    <t>a1V36000005hkXJEAY</t>
  </si>
  <si>
    <t>a1V36000005hkXKEAY</t>
  </si>
  <si>
    <t>a1V36000005hkXLEAY</t>
  </si>
  <si>
    <t>a1V36000005hkXMEAY</t>
  </si>
  <si>
    <t>a1V36000005hkXNEAY</t>
  </si>
  <si>
    <t>a1V36000005hkXOEAY</t>
  </si>
  <si>
    <t>a1V36000005hkXPEAY</t>
  </si>
  <si>
    <t>a1V36000005hkXQEAY</t>
  </si>
  <si>
    <t>a1V36000005hkXREAY</t>
  </si>
  <si>
    <t>a1V36000005hkXSEAY</t>
  </si>
  <si>
    <t>a1V36000005hkXTEAY</t>
  </si>
  <si>
    <t>a1V36000005hkXUEAY</t>
  </si>
  <si>
    <t>a1636000008raebAAA</t>
  </si>
  <si>
    <t>a1636000008raecAAA</t>
  </si>
  <si>
    <t>a1636000008raedAAA</t>
  </si>
  <si>
    <t>a1636000008raeeAAA</t>
  </si>
  <si>
    <t>a1636000008raefAAA</t>
  </si>
  <si>
    <t>a1636000008raegAAA</t>
  </si>
  <si>
    <t>a1636000008raehAAA</t>
  </si>
  <si>
    <t>a1636000008raeiAAA</t>
  </si>
  <si>
    <t>a1636000008raejAAA</t>
  </si>
  <si>
    <t>a1636000008raekAAA</t>
  </si>
  <si>
    <t>Le suivi des donnees desaggregees se fera durant le grant making</t>
  </si>
  <si>
    <t>a1636000008raelAAA</t>
  </si>
  <si>
    <t>a1636000008raemAAA</t>
  </si>
  <si>
    <t>a1636000008raenAAA</t>
  </si>
  <si>
    <t>The follow-up of disaggregated data will be carried out during the grant making</t>
  </si>
  <si>
    <t>a1636000008raeoAAA</t>
  </si>
  <si>
    <t>a1636000008raepAAA</t>
  </si>
  <si>
    <t>a1636000008raeqAAA</t>
  </si>
  <si>
    <t>a1636000008raerAAA</t>
  </si>
  <si>
    <t>a1636000008raesAAA</t>
  </si>
  <si>
    <t>a1636000008raetAAA</t>
  </si>
  <si>
    <t>a1636000008raeuAAA</t>
  </si>
  <si>
    <t>a1636000008raevAAA</t>
  </si>
  <si>
    <t>a1636000008raewAAA</t>
  </si>
  <si>
    <t>a1636000008raexAAA</t>
  </si>
  <si>
    <t>a1636000008raeyAAA</t>
  </si>
  <si>
    <t>a1636000008raezAAA</t>
  </si>
  <si>
    <t>a1636000008raf0AAA</t>
  </si>
  <si>
    <t>a1636000008raf1AAA</t>
  </si>
  <si>
    <t>a1636000008raf2AAA</t>
  </si>
  <si>
    <t>a1636000008raf3AAA</t>
  </si>
  <si>
    <t>a1636000008raf4AAA</t>
  </si>
  <si>
    <t>a1636000008raf5AAA</t>
  </si>
  <si>
    <t>a1636000008raf6AAA</t>
  </si>
  <si>
    <t>a1636000008raf7AAA</t>
  </si>
  <si>
    <t>a1636000008raf8AAA</t>
  </si>
  <si>
    <t>a1636000008raf9AAA</t>
  </si>
  <si>
    <t>Le suivi de cette ventilation se fera durant le grant making</t>
  </si>
  <si>
    <t>a1636000008rafAAAQ</t>
  </si>
  <si>
    <t>a1636000008rafBAAQ</t>
  </si>
  <si>
    <t>a1636000008rafCAAQ</t>
  </si>
  <si>
    <t>a1636000008rafDAAQ</t>
  </si>
  <si>
    <t>a1636000008rafEAAQ</t>
  </si>
  <si>
    <t>a1636000008rafFAAQ</t>
  </si>
  <si>
    <t>a1636000008rafGAAQ</t>
  </si>
  <si>
    <t>a1636000008rafHAAQ</t>
  </si>
  <si>
    <t>a1636000008rafIAAQ</t>
  </si>
  <si>
    <t>a1636000008rafJAAQ</t>
  </si>
  <si>
    <t>a1636000008rafKAAQ</t>
  </si>
  <si>
    <t>a1636000008rafLAAQ</t>
  </si>
  <si>
    <t>a1636000008rafMAAQ</t>
  </si>
  <si>
    <t>a1636000008rafNAAQ</t>
  </si>
  <si>
    <t>a1636000008rafOAAQ</t>
  </si>
  <si>
    <t>a1636000008rafPAAQ</t>
  </si>
  <si>
    <t>a1636000008rafQAAQ</t>
  </si>
  <si>
    <t>a1636000008rafRAAQ</t>
  </si>
  <si>
    <t>a1636000008rafSAAQ</t>
  </si>
  <si>
    <t>a1636000008rafTAAQ</t>
  </si>
  <si>
    <t>a1636000008rafUAAQ</t>
  </si>
  <si>
    <t>a1636000008rafVAAQ</t>
  </si>
  <si>
    <t>a1636000008rafWAAQ</t>
  </si>
  <si>
    <t>a1636000008rafXAAQ</t>
  </si>
  <si>
    <t>a1636000008rafYAAQ</t>
  </si>
  <si>
    <t>a1636000008rafZAAQ</t>
  </si>
  <si>
    <t>a1636000008rafaAAA</t>
  </si>
  <si>
    <t>a1636000008rafbAAA</t>
  </si>
  <si>
    <t>a1636000008rafcAAA</t>
  </si>
  <si>
    <t>a1636000008rafdAAA</t>
  </si>
  <si>
    <t>a1636000008rafeAAA</t>
  </si>
  <si>
    <t>a1636000008raffAAA</t>
  </si>
  <si>
    <t>a1636000008rafgAAA</t>
  </si>
  <si>
    <t>a1636000008rafhAAA</t>
  </si>
  <si>
    <t>a1636000008rafiAAA</t>
  </si>
  <si>
    <t>a1636000008rafjAAA</t>
  </si>
  <si>
    <t>a1636000008rafkAAA</t>
  </si>
  <si>
    <t>a1636000008raflAAA</t>
  </si>
  <si>
    <t>a1636000008rafmAAA</t>
  </si>
  <si>
    <t>a1636000008rafnAAA</t>
  </si>
  <si>
    <t>a1636000008rafoAAA</t>
  </si>
  <si>
    <t>Il y a 42 femmes et 16 hommes qui ont fait la charge virale en 2016 mais nous ne disposons pas les donnés par tranche d'age. Les supports seront revisés et  mis en place en 2018</t>
  </si>
  <si>
    <t>There are 42 women and 16 men who provided a viral load in 2016 but we do not have the data per age group. The supports will be revised and put in place in 2018</t>
  </si>
  <si>
    <t>a1636000008rafpAAA</t>
  </si>
  <si>
    <t>a1636000008rafqAAA</t>
  </si>
  <si>
    <t>a1636000008rafrAAA</t>
  </si>
  <si>
    <t>a1636000008rafsAAA</t>
  </si>
  <si>
    <t>a1636000008raftAAA</t>
  </si>
  <si>
    <t>a1636000008rafuAAA</t>
  </si>
  <si>
    <t>a1636000008rafvAAA</t>
  </si>
  <si>
    <t>a1636000008rafwAAA</t>
  </si>
  <si>
    <t>a1636000008rafxAAA</t>
  </si>
  <si>
    <t>a1636000008rafyAAA</t>
  </si>
  <si>
    <t>a1636000008rafzAAA</t>
  </si>
  <si>
    <t>a1636000008rag0AAA</t>
  </si>
  <si>
    <t>a1636000008rag1AAA</t>
  </si>
  <si>
    <t>a1636000008rag2AAA</t>
  </si>
  <si>
    <t>a1636000008rag3AAA</t>
  </si>
  <si>
    <t>a1636000008rag4AAA</t>
  </si>
  <si>
    <t>a1636000008rag5AAA</t>
  </si>
  <si>
    <t>a1636000008rag6AAA</t>
  </si>
  <si>
    <t>a1636000008rag7AAA</t>
  </si>
  <si>
    <t>a1636000008rag8AAA</t>
  </si>
  <si>
    <t>a1636000008rag9AAA</t>
  </si>
  <si>
    <t>a1636000008ragAAAQ</t>
  </si>
  <si>
    <t>a1636000008ragBAAQ</t>
  </si>
  <si>
    <t>uniquement les données du 2ième semestre 2016 sont disponibles par sexe car l'usage du nouveau registre de CDV a débuté en Mars 2016. Voir les 2 rapport programmatique du PLSS</t>
  </si>
  <si>
    <t>a1636000008ragCAAQ</t>
  </si>
  <si>
    <t>a1636000008ragDAAQ</t>
  </si>
  <si>
    <t>a1636000008ragEAAQ</t>
  </si>
  <si>
    <t>a1636000008ragFAAQ</t>
  </si>
  <si>
    <t>a1636000008ragGAAQ</t>
  </si>
  <si>
    <t>a1636000008ragHAAQ</t>
  </si>
  <si>
    <t>a1636000008ragIAAQ</t>
  </si>
  <si>
    <t>a1636000008ragJAAQ</t>
  </si>
  <si>
    <t>a1636000008ragKAAQ</t>
  </si>
  <si>
    <t>a1636000008ragLAAQ</t>
  </si>
  <si>
    <t>a1636000008ragMAAQ</t>
  </si>
  <si>
    <t>a1636000008ragNAAQ</t>
  </si>
  <si>
    <t>a1636000008ragOAAQ</t>
  </si>
  <si>
    <t>a1636000008ragPAAQ</t>
  </si>
  <si>
    <t>a1636000008ragQAAQ</t>
  </si>
  <si>
    <t>a1636000008ragRAAQ</t>
  </si>
  <si>
    <t>a1636000008ragSAAQ</t>
  </si>
  <si>
    <t>a1636000008ragTAAQ</t>
  </si>
  <si>
    <t>a1636000008ragUAAQ</t>
  </si>
  <si>
    <t>a1636000008ragVAAQ</t>
  </si>
  <si>
    <t>a1636000008ragWAAQ</t>
  </si>
  <si>
    <t>a1636000008ragXAAQ</t>
  </si>
  <si>
    <t>a1636000008ragYAAQ</t>
  </si>
  <si>
    <t>a1636000008ragZAAQ</t>
  </si>
  <si>
    <t>a1636000008ragaAAA</t>
  </si>
  <si>
    <t>a1636000008ragbAAA</t>
  </si>
  <si>
    <t>a1636000008ragcAAA</t>
  </si>
  <si>
    <t>a1636000008ragdAAA</t>
  </si>
  <si>
    <t>a1636000008rageAAA</t>
  </si>
  <si>
    <t>a1636000008ragfAAA</t>
  </si>
  <si>
    <t>a1636000008raggAAA</t>
  </si>
  <si>
    <t>a1636000008raghAAA</t>
  </si>
  <si>
    <t>a1636000008ragiAAA</t>
  </si>
  <si>
    <t>a1636000008ragjAAA</t>
  </si>
  <si>
    <t>a1636000008ragkAAA</t>
  </si>
  <si>
    <t>a1636000008raglAAA</t>
  </si>
  <si>
    <t>a1636000008ragmAAA</t>
  </si>
  <si>
    <t>a1636000008ragnAAA</t>
  </si>
  <si>
    <t>a1636000008ragoAAA</t>
  </si>
  <si>
    <t>a1636000008ragpAAA</t>
  </si>
  <si>
    <t>a1636000008ragqAAA</t>
  </si>
  <si>
    <t>a1636000008ragrAAA</t>
  </si>
  <si>
    <t>a1636000008ragsAAA</t>
  </si>
  <si>
    <t>a1636000008ragtAAA</t>
  </si>
  <si>
    <t>a1636000008raguAAA</t>
  </si>
  <si>
    <t>a1636000008ragvAAA</t>
  </si>
  <si>
    <t>a1636000008ragwAAA</t>
  </si>
  <si>
    <t>a1636000008ragxAAA</t>
  </si>
  <si>
    <t>a1636000008ragyAAA</t>
  </si>
  <si>
    <t>a1636000008ragzAAA</t>
  </si>
  <si>
    <t>a1636000008rah0AAA</t>
  </si>
  <si>
    <t>a1636000008rah1AAA</t>
  </si>
  <si>
    <t>a1636000008rah2AAA</t>
  </si>
  <si>
    <t>a1636000008rah3AAA</t>
  </si>
  <si>
    <t>a1636000008rah4AAA</t>
  </si>
  <si>
    <t>a1636000008rah5AAA</t>
  </si>
  <si>
    <t>a1636000008rah6AAA</t>
  </si>
  <si>
    <t>a1636000008rah7AAA</t>
  </si>
  <si>
    <t>a1636000008rah8AAA</t>
  </si>
  <si>
    <t>a1636000008rah9AAA</t>
  </si>
  <si>
    <t>a1636000008rahAAAQ</t>
  </si>
  <si>
    <t>a1636000008rahBAAQ</t>
  </si>
  <si>
    <t>a1636000008rahCAAQ</t>
  </si>
  <si>
    <t>a1636000008rahDAAQ</t>
  </si>
  <si>
    <t>a1636000008rahEAAQ</t>
  </si>
  <si>
    <t>a1636000008rahFAAQ</t>
  </si>
  <si>
    <t>a1636000008rahGAAQ</t>
  </si>
  <si>
    <t>a1636000008rahHAAQ</t>
  </si>
  <si>
    <t>a1636000008rahIAAQ</t>
  </si>
  <si>
    <t>a1636000008rahJAAQ</t>
  </si>
  <si>
    <t>a1636000008rahLAAQ</t>
  </si>
  <si>
    <t>a1636000008rahKAAQ</t>
  </si>
  <si>
    <t>a1636000008rahMAAQ</t>
  </si>
  <si>
    <t>a1636000008rahNAAQ</t>
  </si>
  <si>
    <t>a1636000008rahOAAQ</t>
  </si>
  <si>
    <t>a1636000008rahPAAQ</t>
  </si>
  <si>
    <t>a1636000008rahQAAQ</t>
  </si>
  <si>
    <t>a1636000008rahRAAQ</t>
  </si>
  <si>
    <t>a1636000008rahSAAQ</t>
  </si>
  <si>
    <t>a1636000008rahTAAQ</t>
  </si>
  <si>
    <t>a1636000008rahUAAQ</t>
  </si>
  <si>
    <t>a1636000008rahVAAQ</t>
  </si>
  <si>
    <t>a1636000008rahWAAQ</t>
  </si>
  <si>
    <t>a1636000008rahXAAQ</t>
  </si>
  <si>
    <t>a1636000008rahYAAQ</t>
  </si>
  <si>
    <t>a1636000008rahZAAQ</t>
  </si>
  <si>
    <t>a1636000008rahaAAA</t>
  </si>
  <si>
    <t>a1636000008rahbAAA</t>
  </si>
  <si>
    <t>a1636000008rahcAAA</t>
  </si>
  <si>
    <t>a1636000008rahdAAA</t>
  </si>
  <si>
    <t>a1636000008raheAAA</t>
  </si>
  <si>
    <t>a1636000008rahfAAA</t>
  </si>
  <si>
    <t>a1636000008rahgAAA</t>
  </si>
  <si>
    <t>a1636000008rahhAAA</t>
  </si>
  <si>
    <t>a1636000008rahiAAA</t>
  </si>
  <si>
    <t>a1636000008rahjAAA</t>
  </si>
  <si>
    <t>a1636000008rahkAAA</t>
  </si>
  <si>
    <t>a1636000008rahlAAA</t>
  </si>
  <si>
    <t>a1636000008rahmAAA</t>
  </si>
  <si>
    <t>a1636000008rahnAAA</t>
  </si>
  <si>
    <t>a1636000008rahoAAA</t>
  </si>
  <si>
    <t>a1636000008rahpAAA</t>
  </si>
  <si>
    <t>a1636000008rahqAAA</t>
  </si>
  <si>
    <t>a1636000008rahrAAA</t>
  </si>
  <si>
    <t>a1636000008rahsAAA</t>
  </si>
  <si>
    <t>a1636000008rahtAAA</t>
  </si>
  <si>
    <t>a1636000008rahuAAA</t>
  </si>
  <si>
    <t>a1636000008rahvAAA</t>
  </si>
  <si>
    <t>a1636000008rahwAAA</t>
  </si>
  <si>
    <t>a1636000008rahxAAA</t>
  </si>
  <si>
    <t>a1636000008rahyAAA</t>
  </si>
  <si>
    <t>a1636000008rahzAAA</t>
  </si>
  <si>
    <t>a1636000008rai0AAA</t>
  </si>
  <si>
    <t>a1636000008rai1AAA</t>
  </si>
  <si>
    <t>a1636000008rai2AAA</t>
  </si>
  <si>
    <t>a1636000008rai3AAA</t>
  </si>
  <si>
    <t>a1636000008rai4AAA</t>
  </si>
  <si>
    <t>a1636000008rai5AAA</t>
  </si>
  <si>
    <t>a1636000008rai6AAA</t>
  </si>
  <si>
    <t>a1636000008rai7AAA</t>
  </si>
  <si>
    <t>a1636000008rai8AAA</t>
  </si>
  <si>
    <t>a1636000008rai9AAA</t>
  </si>
  <si>
    <t>a1636000008raiAAAQ</t>
  </si>
  <si>
    <t>a1636000008raiBAAQ</t>
  </si>
  <si>
    <t>a1636000008raiCAAQ</t>
  </si>
  <si>
    <t>a1636000008raiDAAQ</t>
  </si>
  <si>
    <t>a1636000008raiEAAQ</t>
  </si>
  <si>
    <t>a1636000008raiFAAQ</t>
  </si>
  <si>
    <t>a1636000008raiGAAQ</t>
  </si>
  <si>
    <t>a1636000008raiHAAQ</t>
  </si>
  <si>
    <t>a1636000008raiIAAQ</t>
  </si>
  <si>
    <t>a1636000008raiJAAQ</t>
  </si>
  <si>
    <t>a1636000008raiKAAQ</t>
  </si>
  <si>
    <t>a1636000008raiLAAQ</t>
  </si>
  <si>
    <t>a1636000008raiMAAQ</t>
  </si>
  <si>
    <t>a1636000008raiNAAQ</t>
  </si>
  <si>
    <t>a1636000008raiOAAQ</t>
  </si>
  <si>
    <t>a1636000008raiPAAQ</t>
  </si>
  <si>
    <t>a1636000008raiQAAQ</t>
  </si>
  <si>
    <t>a1636000008raiRAAQ</t>
  </si>
  <si>
    <t>a1636000008raiSAAQ</t>
  </si>
  <si>
    <t>a1636000008raiTAAQ</t>
  </si>
  <si>
    <t>a1636000008raiUAAQ</t>
  </si>
  <si>
    <t>a1636000008raiVAAQ</t>
  </si>
  <si>
    <t>a1636000008raiWAAQ</t>
  </si>
  <si>
    <t>a1636000008raiXAAQ</t>
  </si>
  <si>
    <t>a1636000008raiYAAQ</t>
  </si>
  <si>
    <t>a1636000008raiZAAQ</t>
  </si>
  <si>
    <t>a1636000008raiaAAA</t>
  </si>
  <si>
    <t>a1636000008raibAAA</t>
  </si>
  <si>
    <t>a1636000008raidAAA</t>
  </si>
  <si>
    <t>a1636000008raicAAA</t>
  </si>
  <si>
    <t>a1636000008raieAAA</t>
  </si>
  <si>
    <t>a1636000008raifAAA</t>
  </si>
  <si>
    <t>a1636000008raigAAA</t>
  </si>
  <si>
    <t>a1636000008raihAAA</t>
  </si>
  <si>
    <t>a1636000008raiiAAA</t>
  </si>
  <si>
    <t>a1636000008raijAAA</t>
  </si>
  <si>
    <t>a1636000008raikAAA</t>
  </si>
  <si>
    <t>a1636000008railAAA</t>
  </si>
  <si>
    <t>a1636000008raimAAA</t>
  </si>
  <si>
    <t>a1636000008rainAAA</t>
  </si>
  <si>
    <t>a1636000008raioAAA</t>
  </si>
  <si>
    <t>a1636000008raipAAA</t>
  </si>
  <si>
    <t>a1636000008raiqAAA</t>
  </si>
  <si>
    <t>a1636000008rairAAA</t>
  </si>
  <si>
    <t>a1636000008raisAAA</t>
  </si>
  <si>
    <t>a1636000008raitAAA</t>
  </si>
  <si>
    <t>a1636000008raiuAAA</t>
  </si>
  <si>
    <t>a1636000008raivAAA</t>
  </si>
  <si>
    <t>a1636000008raiwAAA</t>
  </si>
  <si>
    <t>a1636000008raixAAA</t>
  </si>
  <si>
    <t>a1636000008raiyAAA</t>
  </si>
  <si>
    <t>a1636000008raizAAA</t>
  </si>
  <si>
    <t>a1636000008raj0AAA</t>
  </si>
  <si>
    <t>a1636000008raj1AAA</t>
  </si>
  <si>
    <t>a1636000008raj2AAA</t>
  </si>
  <si>
    <t>a1636000008raj3AAA</t>
  </si>
  <si>
    <t>a1636000008raj4AAA</t>
  </si>
  <si>
    <t>a1636000008raj5AAA</t>
  </si>
  <si>
    <t>a1636000008raj6AAA</t>
  </si>
  <si>
    <t>a1636000008raj7AAA</t>
  </si>
  <si>
    <t>a1636000008raj8AAA</t>
  </si>
  <si>
    <t>a1636000008raj9AAA</t>
  </si>
  <si>
    <t>a1636000008rajAAAQ</t>
  </si>
  <si>
    <t>a1636000008rajBAAQ</t>
  </si>
  <si>
    <t>a1636000008rajCAAQ</t>
  </si>
  <si>
    <t>a1636000008rajDAAQ</t>
  </si>
  <si>
    <t>a1636000008rajEAAQ</t>
  </si>
  <si>
    <t>a1636000008rajFAAQ</t>
  </si>
  <si>
    <t>a1636000008rajGAAQ</t>
  </si>
  <si>
    <t>a1636000008rajHAAQ</t>
  </si>
  <si>
    <t>a1636000008rajIAAQ</t>
  </si>
  <si>
    <t>a1636000008rajJAAQ</t>
  </si>
  <si>
    <t>a1636000008rajKAAQ</t>
  </si>
  <si>
    <t>a1636000008rajLAAQ</t>
  </si>
  <si>
    <t>a1636000008rajMAAQ</t>
  </si>
  <si>
    <t>a1636000008rajNAAQ</t>
  </si>
  <si>
    <t>a1636000008rajOAAQ</t>
  </si>
  <si>
    <t>a1636000008rajPAAQ</t>
  </si>
  <si>
    <t>a1636000008rajQAAQ</t>
  </si>
  <si>
    <t>VIH/SIDA</t>
  </si>
  <si>
    <t>HIV/AIDS</t>
  </si>
  <si>
    <t>Tuberculose</t>
  </si>
  <si>
    <t>Tuberculosis</t>
  </si>
  <si>
    <t>IOR-00034</t>
  </si>
  <si>
    <t>HIV I-9a(M): Pourcentage d'hommes ayant des rapports sexuels avec des hommes vivant avec le VIH</t>
  </si>
  <si>
    <t>Age</t>
  </si>
  <si>
    <t>&lt;25 ans</t>
  </si>
  <si>
    <t>a1L36000000zoLcEAI</t>
  </si>
  <si>
    <t>+ de 25 ans</t>
  </si>
  <si>
    <t>a1L36000000zoLdEAI</t>
  </si>
  <si>
    <t>IOR-00035</t>
  </si>
  <si>
    <t>HIV I-9b(M): Pourcentage de personnes transgenres vivant avec le VIH</t>
  </si>
  <si>
    <t>a1L36000000zoLeEAI</t>
  </si>
  <si>
    <t>a1L36000000zoLfEAI</t>
  </si>
  <si>
    <t>IOR-00036</t>
  </si>
  <si>
    <t>HIV I-10(M): Pourcentage de professionnels du sexe vivant avec le VIH</t>
  </si>
  <si>
    <t>a1L36000002Nzj2EAC</t>
  </si>
  <si>
    <t>a1L36000002Nzj3EAC</t>
  </si>
  <si>
    <t>IOR-00037</t>
  </si>
  <si>
    <t>HIV I-11(M): Pourcentage de consommateurs de drogues injectables vivant avec le VIH</t>
  </si>
  <si>
    <t>a1L36000002OKmOEAW</t>
  </si>
  <si>
    <t>a1L36000002OKmPEAW</t>
  </si>
  <si>
    <t>IOR-00040</t>
  </si>
  <si>
    <t>Malaria I-4: Taux de positivité aux tests de paludisme</t>
  </si>
  <si>
    <t>Espèce</t>
  </si>
  <si>
    <t>P. falciparum</t>
  </si>
  <si>
    <t>a1L36000000zoLwEAI</t>
  </si>
  <si>
    <t>Type de tests</t>
  </si>
  <si>
    <t>Microscopie</t>
  </si>
  <si>
    <t>a1L36000002Nzj4EAC</t>
  </si>
  <si>
    <t>Test de dépistage rapide</t>
  </si>
  <si>
    <t>a1L36000002Nzj5EAC</t>
  </si>
  <si>
    <t>IOR-00041</t>
  </si>
  <si>
    <t>Malaria I-5: Prévalence parasitaire palustre : proportion d'enfants âgés de 6 à 59 mois présentant une infection palustre</t>
  </si>
  <si>
    <t>Sexe</t>
  </si>
  <si>
    <t>Homme</t>
  </si>
  <si>
    <t>a1L36000000zoLyEAI</t>
  </si>
  <si>
    <t>Femme</t>
  </si>
  <si>
    <t>a1L36000000zoLzEAI</t>
  </si>
  <si>
    <t>IOR-00042</t>
  </si>
  <si>
    <t>HIV I-4: Nombre de décès liés au SIDA pour 100,000 habitants</t>
  </si>
  <si>
    <t>a1L36000000zoLXEAY</t>
  </si>
  <si>
    <t>a1L36000000zoLYEAY</t>
  </si>
  <si>
    <t>&lt;15 ans</t>
  </si>
  <si>
    <t>a1L36000000zoLaEAI</t>
  </si>
  <si>
    <t>+ de 15 ans</t>
  </si>
  <si>
    <t>a1L36000000zoLbEAI</t>
  </si>
  <si>
    <t>Age | Sexe</t>
  </si>
  <si>
    <t>15-19 homme</t>
  </si>
  <si>
    <t>a1L36000002Nzj0EAC</t>
  </si>
  <si>
    <t>20-24 homme</t>
  </si>
  <si>
    <t>a1L36000002Nzj1EAC</t>
  </si>
  <si>
    <t>15-19 femme</t>
  </si>
  <si>
    <t>a1L36000002NzjFEAS</t>
  </si>
  <si>
    <t>20-24 femme</t>
  </si>
  <si>
    <t>a1L36000002NzjGEAS</t>
  </si>
  <si>
    <t>IOR-00052</t>
  </si>
  <si>
    <t>Malaria I-1(M): Cas de paludisme enregistrés, présumés et confirmés</t>
  </si>
  <si>
    <t>&lt;5 ans</t>
  </si>
  <si>
    <t>a1L36000000zoLiEAI</t>
  </si>
  <si>
    <t>+ de 5 ans</t>
  </si>
  <si>
    <t>a1L36000000zoLjEAI</t>
  </si>
  <si>
    <t>P. vivax</t>
  </si>
  <si>
    <t>a1L36000002NzjAEAS</t>
  </si>
  <si>
    <t>a1L36000002NzjBEAS</t>
  </si>
  <si>
    <t>Autre espèce</t>
  </si>
  <si>
    <t>a1L36000002NzjCEAS</t>
  </si>
  <si>
    <t>Définition des cas</t>
  </si>
  <si>
    <t>Confirmé</t>
  </si>
  <si>
    <t>a1L36000002NzjDEAS</t>
  </si>
  <si>
    <t>Présumé</t>
  </si>
  <si>
    <t>a1L36000002NzjEEAS</t>
  </si>
  <si>
    <t>IOR-00054</t>
  </si>
  <si>
    <t>Malaria I-3.1(M): Nombre de décès de patients hospitalisés dus au paludisme : taux pour 100 000 habitants par an</t>
  </si>
  <si>
    <t>a1L36000000zoLtEAI</t>
  </si>
  <si>
    <t>a1L36000000zoLuEAI</t>
  </si>
  <si>
    <t>IOR-00055</t>
  </si>
  <si>
    <t>Malaria I-6: Taux de mortalité des enfants de moins de 5 ans, toutes causes confondues, pour 1000 naissances vivantes</t>
  </si>
  <si>
    <t>a1L36000000zoM0EAI</t>
  </si>
  <si>
    <t>a1L36000000zoM1EAI</t>
  </si>
  <si>
    <t>IOR-00061</t>
  </si>
  <si>
    <t>HIV I-14: Nombre de nouvelles infections par le VIH pour 1000 habitants non-infectés</t>
  </si>
  <si>
    <t>a1L36000002NziuEAC</t>
  </si>
  <si>
    <t>a1L36000002NzivEAC</t>
  </si>
  <si>
    <t>a1L36000002NziwEAC</t>
  </si>
  <si>
    <t>a1L36000002NzixEAC</t>
  </si>
  <si>
    <t>a1L36000002NziyEAC</t>
  </si>
  <si>
    <t>a1L36000002NzizEAC</t>
  </si>
  <si>
    <t>a1L36000002NzjJEAS</t>
  </si>
  <si>
    <t>a1L36000002NzjKEAS</t>
  </si>
  <si>
    <t>IOR-00063</t>
  </si>
  <si>
    <t>Malaria I-10(M): Incidence parasitaire annuelle: Cas de paludisme confirmés (par microscopie ou TDR): taux pour 1000 habitants par an (Contextes d'élimination)</t>
  </si>
  <si>
    <t>Source de l'infection</t>
  </si>
  <si>
    <t>Importée</t>
  </si>
  <si>
    <t>a1L36000002Nzj6EAC</t>
  </si>
  <si>
    <t>Induite</t>
  </si>
  <si>
    <t>a1L36000002Nzj7EAC</t>
  </si>
  <si>
    <t>Local-autochtone</t>
  </si>
  <si>
    <t>a1L36000002Nzj8EAC</t>
  </si>
  <si>
    <t>Local-introduite</t>
  </si>
  <si>
    <t>a1L36000002Nzj9EAC</t>
  </si>
  <si>
    <t>IOR-00076</t>
  </si>
  <si>
    <t>HIV I-13: Nombre et % de personnes vivant avec le VIH</t>
  </si>
  <si>
    <t>a1L36000002NzioEAC</t>
  </si>
  <si>
    <t>a1L36000002NzipEAC</t>
  </si>
  <si>
    <t>a1L36000002NziqEAC</t>
  </si>
  <si>
    <t>a1L36000002NzirEAC</t>
  </si>
  <si>
    <t>a1L36000002NzisEAC</t>
  </si>
  <si>
    <t>a1L36000002NzitEAC</t>
  </si>
  <si>
    <t>a1L36000002NzjHEAS</t>
  </si>
  <si>
    <t>a1L36000002NzjIEAS</t>
  </si>
  <si>
    <t>HIV O-1(M): Pourcentage d'adultes et d'enfants vivant avec le VIH et sous traitement 12 mois après le début du traitement antirétroviral</t>
  </si>
  <si>
    <t>a1L36000000zoL1EAI</t>
  </si>
  <si>
    <t>a1L36000000zoL2EAI</t>
  </si>
  <si>
    <t>a1L36000000zoL4EAI</t>
  </si>
  <si>
    <t>a1L36000000zoL5EAI</t>
  </si>
  <si>
    <t>Durée du traitement</t>
  </si>
  <si>
    <t>24 mois après le début</t>
  </si>
  <si>
    <t>a1L36000000zoL6EAI</t>
  </si>
  <si>
    <t>36 mois après le début</t>
  </si>
  <si>
    <t>a1L36000000zoL7EAI</t>
  </si>
  <si>
    <t>60 mois après le début</t>
  </si>
  <si>
    <t>a1L36000002NzjLEAS</t>
  </si>
  <si>
    <t>IOR-00005</t>
  </si>
  <si>
    <t>HIV O-4a(M): Pourcentage d'hommes ayant déclaré avoir utilisé un préservatif lors de leur dernier rapport anal avec un partenaire de sexe masculin</t>
  </si>
  <si>
    <t>a1L36000002NzjMEAS</t>
  </si>
  <si>
    <t>a1L36000002NzjNEAS</t>
  </si>
  <si>
    <t>IOR-00007</t>
  </si>
  <si>
    <t>HIV O-5(M): Pourcentage de professionnels du sexe ayant déclaré avoir utilisé un préservatif avec leur dernier client</t>
  </si>
  <si>
    <t>a1L36000000zoLEEAY</t>
  </si>
  <si>
    <t>a1L36000000zoLFEAY</t>
  </si>
  <si>
    <t>a1L36000002NzjQEAS</t>
  </si>
  <si>
    <t>a1L36000002NzjREAS</t>
  </si>
  <si>
    <t>IOR-00008</t>
  </si>
  <si>
    <t>HIV O-6(M): Pourcentage de consommateurs de drogues injectables ayant déclaré avoir utilisé du matériel d'injection stérile lors de leur dernière prise de drogue</t>
  </si>
  <si>
    <t>a1L36000000zoLHEAY</t>
  </si>
  <si>
    <t>a1L36000000zoLIEAY</t>
  </si>
  <si>
    <t>a1L36000000zoM9EAI</t>
  </si>
  <si>
    <t>a1L36000000zoMAEAY</t>
  </si>
  <si>
    <t>TB O-4(M): Taux de succès thérapeutique de TB-RR et/ou TB-MR : pourcentage de cas de tuberculose résistante à la rifampicine et/ou tuberculose multirésistante traités avec succès</t>
  </si>
  <si>
    <t>TB-XDR</t>
  </si>
  <si>
    <t>a1L36000002NzjYEAS</t>
  </si>
  <si>
    <t>IOR-00014</t>
  </si>
  <si>
    <t>Malaria O-1a: Proportion de la population ayant dormi sous une moustiquaire imprégnée d'insecticide la nuit précédente</t>
  </si>
  <si>
    <t>a1L36000000zoLNEAY</t>
  </si>
  <si>
    <t>a1L36000000zoLOEAY</t>
  </si>
  <si>
    <t>IOR-00018</t>
  </si>
  <si>
    <t>Malaria O-3: Proportion de personnes utilisant une moustiquaire imprégnée d'insecticide parmi les personnes disposant d'une moustiquaire imprégnée d'insecticide</t>
  </si>
  <si>
    <t>a1L36000000zoLPEAY</t>
  </si>
  <si>
    <t>a1L36000000zoLQEAY</t>
  </si>
  <si>
    <t>IOR-00066</t>
  </si>
  <si>
    <t>HIV O-4.1b(M): Pourcentage de personnes transgenres qui rapportent l'utilisation de préservatif  lors de leur dernier rapport sexuel</t>
  </si>
  <si>
    <t>a1L36000002NzjOEAS</t>
  </si>
  <si>
    <t>a1L36000002NzjPEAS</t>
  </si>
  <si>
    <t>IOR-00067</t>
  </si>
  <si>
    <t>HIV O-9: Pourcentage de consommateurs de drogues injectables qui rapportent l'utilisation de préservatif lors de leur dernier rapport sexuel</t>
  </si>
  <si>
    <t>a1L36000002NzjSEAS</t>
  </si>
  <si>
    <t>a1L36000002NzjTEAS</t>
  </si>
  <si>
    <t>a1L36000002NzjUEAS</t>
  </si>
  <si>
    <t>a1L36000002NzjVEAS</t>
  </si>
  <si>
    <t>IOR-00068</t>
  </si>
  <si>
    <t>HIV O-11: Pourcentage de personnes (estimées)  vivant avec le VIH  qui ont été dépistées positives au VIH</t>
  </si>
  <si>
    <t>a1L36000002NzjWEAS</t>
  </si>
  <si>
    <t>a1L36000002NzjXEAS</t>
  </si>
  <si>
    <t>IOR-00075</t>
  </si>
  <si>
    <t>Malaria O-9(M): Taux d'examens sanguins annuel : pour 100 habitants par an (Contextes d'élimination)</t>
  </si>
  <si>
    <t>Détection des cas</t>
  </si>
  <si>
    <t>Active</t>
  </si>
  <si>
    <t>a1L36000002NzjZEAS</t>
  </si>
  <si>
    <t>Passive</t>
  </si>
  <si>
    <t>a1L36000002NzjaEAC</t>
  </si>
  <si>
    <t>MDR TB-2(M): Nombre de cas de tuberculose, résistante à la rifampicine et/ou tuberculose multirésistante confirmés</t>
  </si>
  <si>
    <t>a1L36000000zoNEEAY</t>
  </si>
  <si>
    <t>a1L36000000zoNFEAY</t>
  </si>
  <si>
    <t>a1L36000000zoNGEAY</t>
  </si>
  <si>
    <t>a1L36000000zoNHEAY</t>
  </si>
  <si>
    <t>MDR TB-3(M): Nombre de cas de tuberculose résistante à la rifampicine et/ou tuberculose multirésistante qui ont commencé un traitement de deuxième intention</t>
  </si>
  <si>
    <t>a1L36000000zoNIEAY</t>
  </si>
  <si>
    <t>a1L36000000zoNJEAY</t>
  </si>
  <si>
    <t>a1L36000000zoNKEAY</t>
  </si>
  <si>
    <t>a1L36000000zoNLEAY</t>
  </si>
  <si>
    <t>Schéma thérapeutique</t>
  </si>
  <si>
    <t>Nouveau traitement TB</t>
  </si>
  <si>
    <t>a1L36000002Nzk0EAC</t>
  </si>
  <si>
    <t>Régime court</t>
  </si>
  <si>
    <t>a1L36000002Nzk1EAC</t>
  </si>
  <si>
    <t>MCI-00043</t>
  </si>
  <si>
    <t>VC-3(M): Nombre de moustiquaires imprégnées d'insecticide de longue durée distribuées de manière continue aux groupes à risque cibles</t>
  </si>
  <si>
    <t>Groupe à risque cible</t>
  </si>
  <si>
    <t>Femmes enceintes</t>
  </si>
  <si>
    <t>a1L36000000zoNMEAY</t>
  </si>
  <si>
    <t>Enfants &lt;5 ans</t>
  </si>
  <si>
    <t>a1L36000000zoNNEAY</t>
  </si>
  <si>
    <t>Migrants / réfugiés / personnes déplacées</t>
  </si>
  <si>
    <t>a1L36000000zoNOEAY</t>
  </si>
  <si>
    <t>Autre groupe à risque cible - à préciser</t>
  </si>
  <si>
    <t>a1L36000000zoNQEAY</t>
  </si>
  <si>
    <t>Enfants scolarisés</t>
  </si>
  <si>
    <t>a1L36000002Nzk2EAC</t>
  </si>
  <si>
    <t>MCI-00047</t>
  </si>
  <si>
    <t>CM-1a(M): Proportion de cas suspect de paludisme soumis à un test parasitologique dans des établissements de santé du secteur public</t>
  </si>
  <si>
    <t>a1L36000000zoNWEAY</t>
  </si>
  <si>
    <t>a1L36000000zoNXEAY</t>
  </si>
  <si>
    <t>a1L36000000zoNYEAY</t>
  </si>
  <si>
    <t>a1L36000000zoNZEAY</t>
  </si>
  <si>
    <t>MCI-00048</t>
  </si>
  <si>
    <t>CM-1b(M): Proportion de cas suspects de paludisme soumis à un test parasitologique dans la communauté</t>
  </si>
  <si>
    <t>a1L36000000zoNaEAI</t>
  </si>
  <si>
    <t>a1L36000000zoNbEAI</t>
  </si>
  <si>
    <t>a1L36000000zoNcEAI</t>
  </si>
  <si>
    <t>a1L36000000zoNdEAI</t>
  </si>
  <si>
    <t>MCI-00049</t>
  </si>
  <si>
    <t>CM-1c(M): Proportion de cas suspects de paludisme soumis à un test parasitologique dans des locaux du secteur privé</t>
  </si>
  <si>
    <t>a1L36000000zoNeEAI</t>
  </si>
  <si>
    <t>a1L36000000zoNfEAI</t>
  </si>
  <si>
    <t>a1L36000000zoNgEAI</t>
  </si>
  <si>
    <t>a1L36000000zoNhEAI</t>
  </si>
  <si>
    <t>MCI-00050</t>
  </si>
  <si>
    <t>CM-2a(M): Proportion de cas de paludisme confirmés ayant reçu un traitement antipaludique de première intention, conformément à la politique nationale, dans des établissements de santé du secteur public</t>
  </si>
  <si>
    <t>a1L36000000zoNiEAI</t>
  </si>
  <si>
    <t>a1L36000000zoNjEAI</t>
  </si>
  <si>
    <t>MCI-00051</t>
  </si>
  <si>
    <t>CM-2b(M): Proportion de cas de paludisme confirmés ayant reçu un traitement antipaludique de première intention dans la communauté</t>
  </si>
  <si>
    <t>a1L36000000zoNlEAI</t>
  </si>
  <si>
    <t>a1L36000000zoNkEAI</t>
  </si>
  <si>
    <t>MCI-00052</t>
  </si>
  <si>
    <t>CM-2c(M): Proportion de cas de paludisme confirmés ayant reçu un traitement antipaludique de première intention dans des locaux du secteur privé</t>
  </si>
  <si>
    <t>a1L36000000zoNmEAI</t>
  </si>
  <si>
    <t>a1L36000000zoNnEAI</t>
  </si>
  <si>
    <t>MCI-00053</t>
  </si>
  <si>
    <t>CM-3a: Proportion de cas de paludisme estimés (présumés et confirmés) ayant reçu un traitement antipaludique de première intention dans les etablissement de sante du secteur public</t>
  </si>
  <si>
    <t>a1L36000000zoNoEAI</t>
  </si>
  <si>
    <t>a1L36000000zoNpEAI</t>
  </si>
  <si>
    <t>MCI-00054</t>
  </si>
  <si>
    <t>CM-3b: Proportion de cas de paludisme estimés (présumés et confirmés) ayant reçu un traitement antipaludique de première intention au niveau communautaire</t>
  </si>
  <si>
    <t>a1L36000000zoNqEAI</t>
  </si>
  <si>
    <t>a1L36000000zoNrEAI</t>
  </si>
  <si>
    <t>MCI-00055</t>
  </si>
  <si>
    <t>CM-3c: Proportion de cas de paludisme estimés (présumés et confirmés) ayant reçu un traitement antipaludique de première intention dans des établissements de santé privés</t>
  </si>
  <si>
    <t>a1L36000000zoNsEAI</t>
  </si>
  <si>
    <t>a1L36000000zoNtEAI</t>
  </si>
  <si>
    <t>TCS-1(M): Pourcentage de personnes vivant avec le VIH bénéficiant actuellement d'un traitement antirétroviral</t>
  </si>
  <si>
    <t>a1L36000000zoMpEAI</t>
  </si>
  <si>
    <t>a1L36000000zoMqEAI</t>
  </si>
  <si>
    <t>Transgenre</t>
  </si>
  <si>
    <t>a1L36000000zoMrEAI</t>
  </si>
  <si>
    <t>a1L36000000zoMsEAI</t>
  </si>
  <si>
    <t>a1L36000000zoMtEAI</t>
  </si>
  <si>
    <t>15-24 homme</t>
  </si>
  <si>
    <t>a1L36000000zoO2EAI</t>
  </si>
  <si>
    <t>a1L36000002NzjpEAC</t>
  </si>
  <si>
    <t>a1L36000002NzjqEAC</t>
  </si>
  <si>
    <t>HSH</t>
  </si>
  <si>
    <t>a1L36000002NzjrEAC</t>
  </si>
  <si>
    <t>Professionnels du sexe</t>
  </si>
  <si>
    <t>a1L36000002NzjsEAC</t>
  </si>
  <si>
    <t>Usagers de drogues injectables</t>
  </si>
  <si>
    <t>a1L36000002NzjtEAC</t>
  </si>
  <si>
    <t>15-24 femme</t>
  </si>
  <si>
    <t>a1L36000002Nzk7EAC</t>
  </si>
  <si>
    <t>a1L36000002Nzk8EAC</t>
  </si>
  <si>
    <t>a1L36000002Nzk9EAC</t>
  </si>
  <si>
    <t>MCI-00239</t>
  </si>
  <si>
    <t>TCS-2: Pourcentage de personnes vivant avec le VIH qui ont commencé la thérapie antirétrovirale avec un taux de CD4 de &lt;200 cellules / mm ³</t>
  </si>
  <si>
    <t>a1L36000000zoMuEAI</t>
  </si>
  <si>
    <t>a1L36000000zoMvEAI</t>
  </si>
  <si>
    <t>TCP-1(M): Nombre de cas déclarés de tuberculose, toutes formes confondues, bactériologiquement confirmés et cliniquement diagnostiqués, nouveaux cas et récidives</t>
  </si>
  <si>
    <t>a1L36000000zoMxEAI</t>
  </si>
  <si>
    <t>a1L36000000zoMyEAI</t>
  </si>
  <si>
    <t>Résultat du test VIH</t>
  </si>
  <si>
    <t>Positif</t>
  </si>
  <si>
    <t>a1L36000000zoMzEAI</t>
  </si>
  <si>
    <t>Négatif</t>
  </si>
  <si>
    <t>a1L36000000zoN0EAI</t>
  </si>
  <si>
    <t>Non communiqué</t>
  </si>
  <si>
    <t>a1L36000000zoN1EAI</t>
  </si>
  <si>
    <t>a1L36000000zoN2EAI</t>
  </si>
  <si>
    <t>a1L36000000zoO8EAI</t>
  </si>
  <si>
    <t>Bactériologiquement confirmé</t>
  </si>
  <si>
    <t>a1L36000002NzjwEAC</t>
  </si>
  <si>
    <t>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t>
  </si>
  <si>
    <t>a1L36000000zoN3EAI</t>
  </si>
  <si>
    <t>a1L36000000zoN4EAI</t>
  </si>
  <si>
    <t>a1L36000000zoN5EAI</t>
  </si>
  <si>
    <t>a1L36000000zoN6EAI</t>
  </si>
  <si>
    <t>a1L36000000zoN7EAI</t>
  </si>
  <si>
    <t>a1L36000000zoN8EAI</t>
  </si>
  <si>
    <t>a1L36000000zoN9EAI</t>
  </si>
  <si>
    <t>MCI-00617</t>
  </si>
  <si>
    <t>YP-3: Nombre d'adolescentes et jeunes femmes qui ont fait un test VIH et qui connaissent les résultats durant la période de rapportage</t>
  </si>
  <si>
    <t>De 15 à 19</t>
  </si>
  <si>
    <t>a1L36000002NzjgEAC</t>
  </si>
  <si>
    <t>De 20 à 24</t>
  </si>
  <si>
    <t>a1L36000002NzjhEAC</t>
  </si>
  <si>
    <t>15-24 ans</t>
  </si>
  <si>
    <t>a1L36000002NzjiEAC</t>
  </si>
  <si>
    <t>a1L36000002NzjjEAC</t>
  </si>
  <si>
    <t>a1L36000002NzjkEAC</t>
  </si>
  <si>
    <t>HTS-1: Nombre de personnes dépistées pour le VIH et ayant reçu leurs résultats durant la période de rapportage</t>
  </si>
  <si>
    <t>a1L36000002NzjlEAC</t>
  </si>
  <si>
    <t>a1L36000002NzjmEAC</t>
  </si>
  <si>
    <t>a1L36000002NzjnEAC</t>
  </si>
  <si>
    <t>a1L36000002NzjoEAC</t>
  </si>
  <si>
    <t>MCI-00625</t>
  </si>
  <si>
    <t>TCP-6b: Nombre de cas de TB (toutes formes) notifiées parmi les populations clés affectées / groupes à haut risque (autres que les prisionniers)</t>
  </si>
  <si>
    <t>a1L36000002NzjyEAC</t>
  </si>
  <si>
    <t>a1L36000002NzjzEAC</t>
  </si>
  <si>
    <t>MCI-00630</t>
  </si>
  <si>
    <t>SPI-2: Pourcentage d'enfants de 3-59 mois ayant reçu le nombre total de doses de CPS (chimio-prophylaxie saisonnière) (3 ou 4) pour la saison de transmission dans les zones cibles</t>
  </si>
  <si>
    <t>a1L36000002Nzk3EAC</t>
  </si>
  <si>
    <t>a1L36000002Nzk4EAC</t>
  </si>
  <si>
    <t>TCS-3.1: Pourcentage de personnes vivant avec le VIH qui ont commencé la thérapie antirétrovirale, qui ont une charge virale indétectable à 12 mois (&lt; 1000 copies/ml)</t>
  </si>
  <si>
    <t>a1L36000002NzjuEAC</t>
  </si>
  <si>
    <t>a1L36000002NzjvEAC</t>
  </si>
  <si>
    <t>a1L36000002Nzk5EAC</t>
  </si>
  <si>
    <t>a1L36000002Nzk6EAC</t>
  </si>
  <si>
    <t>IOR-00031</t>
  </si>
  <si>
    <t>HIV I-3b: Pourcentage des hommes avec syphilis active ayant des rapports sexuels avec d'autres hommes</t>
  </si>
  <si>
    <t>a1J36000002m4ETEAY</t>
  </si>
  <si>
    <t>IOR-00032</t>
  </si>
  <si>
    <t>HIV I-3c: Pourcentage de professionnels du sexe avec syphilis active</t>
  </si>
  <si>
    <t>a1J36000002m4EUEAY</t>
  </si>
  <si>
    <t>HIV I-6: Estimation du pourcentage d'infections à VIH parmi les enfants nés de femmes séropositives au VIH ayant accouché au cours des 12 derniers  mois</t>
  </si>
  <si>
    <t>a1J36000002m4EWEAY</t>
  </si>
  <si>
    <t>a1J36000002m4EXEAY</t>
  </si>
  <si>
    <t>a1J36000002m4EYEAY</t>
  </si>
  <si>
    <t>a1J36000002m4EZEAY</t>
  </si>
  <si>
    <t>IOR-00038</t>
  </si>
  <si>
    <t>HIV I-12: Pourcentage d'autres populations vulnérables (veuillez préciser) vivant avec le VIH</t>
  </si>
  <si>
    <t>a1J36000002m4EaEAI</t>
  </si>
  <si>
    <t>TB I-4(M): Prévalence de TB-RR et/ou TB-MR parmi les nouveaux cas détectés: Proportion de nouveaux cas de tuberculose avec TB-RR et/ou TB-MR</t>
  </si>
  <si>
    <t>Age,Sexe,Age | Sexe</t>
  </si>
  <si>
    <t>a1J36000002m4EeEAI</t>
  </si>
  <si>
    <t>IOR-00046</t>
  </si>
  <si>
    <t>TB I-1: Taux de prévalence de la tuberculose (pour 100 000 habitants)</t>
  </si>
  <si>
    <t>a1J36000002m4EiEAI</t>
  </si>
  <si>
    <t>IOR-00047</t>
  </si>
  <si>
    <t>TB I-2: Taux d'incidence de la tuberculose (pour 100 000 habitants)</t>
  </si>
  <si>
    <t>a1J36000002m4EjEAI</t>
  </si>
  <si>
    <t>TB I-3(M): Taux de mortalité par tuberculose (pour 100 000 habitants)</t>
  </si>
  <si>
    <t>IOR-00051</t>
  </si>
  <si>
    <t>TB/HIV I-1: Taux de mortalité par tuberculose/VIH (pour 100 000 habitants)</t>
  </si>
  <si>
    <t>a1J36000002m4EnEAI</t>
  </si>
  <si>
    <t>IOR-00058</t>
  </si>
  <si>
    <t>HSS I-1: Taux de mortalité infantile pour 1 000 naissances vivantes</t>
  </si>
  <si>
    <t>a1J36000002m4EuEAI</t>
  </si>
  <si>
    <t>IOR-00059</t>
  </si>
  <si>
    <t>HSS I-2: Taux de mortalité néonatal (pour 100 000 habitants)</t>
  </si>
  <si>
    <t>a1J36000002m4EvEAI</t>
  </si>
  <si>
    <t>IOR-00060</t>
  </si>
  <si>
    <t>HSS I-3: Taux de mortalité maternelle (pour 100 000 habitants)</t>
  </si>
  <si>
    <t>a1J36000002m4EwEAI</t>
  </si>
  <si>
    <t>Age | Sexe,Age,Sexe</t>
  </si>
  <si>
    <t>a1J36000003YBHqEAO</t>
  </si>
  <si>
    <t>IOR-00064</t>
  </si>
  <si>
    <t>HIV I-3.1a: Pourcentage d'individus séropositifs pour la syphilis</t>
  </si>
  <si>
    <t>a1J36000003YBHtEAO</t>
  </si>
  <si>
    <t>Sexe,Age,Age | Sexe</t>
  </si>
  <si>
    <t>a1J36000003YBIAEA4</t>
  </si>
  <si>
    <t>IOR-00001</t>
  </si>
  <si>
    <t>HSS O-3: Part des dépenses des ménages consacrée à la santé par rapport aux dépenses totales de santé</t>
  </si>
  <si>
    <t>a1J36000002m4DzEAI</t>
  </si>
  <si>
    <t>Durée du traitement,Age,Sexe</t>
  </si>
  <si>
    <t>a1J36000002m4E3EAI</t>
  </si>
  <si>
    <t>Age,Sexe</t>
  </si>
  <si>
    <t>a1J36000002m4E5EAI</t>
  </si>
  <si>
    <t>a1J36000002m4E6EAI</t>
  </si>
  <si>
    <t>IOR-00009</t>
  </si>
  <si>
    <t>HIV O-7: Pourcentage d'autres populations vulnérables ayant déclaré avoir utilisé un préservatif lors du dernier rapport sexuel</t>
  </si>
  <si>
    <t>a1J36000002m4E7EAI</t>
  </si>
  <si>
    <t>IOR-00010</t>
  </si>
  <si>
    <t>TB O-2a: Taux de succès thérapeutique, toutes formes confondues- bactériologiquement confirmés et cliniquement diagnostiqués, nouveaux cas et récidives</t>
  </si>
  <si>
    <t>a1J36000002m4E8EAI</t>
  </si>
  <si>
    <t>IOR-00022</t>
  </si>
  <si>
    <t>HSS O-1: Pourcentage de femmes bénéficiant de soins prénatals</t>
  </si>
  <si>
    <t>a1J36000002m4EKEAY</t>
  </si>
  <si>
    <t>IOR-00023</t>
  </si>
  <si>
    <t>HSS O-2: Pourcentage de naissances bénéficiant de l’assistance d’un professionnel de la santé</t>
  </si>
  <si>
    <t>a1J36000002m4ELEAY</t>
  </si>
  <si>
    <t>IOR-00024</t>
  </si>
  <si>
    <t>TB O-1a: Taux de déclaration des cas de tuberculose, toutes formes confondues, bactériologiquement confirmés et cliniquement diagnostiqués, pour 100 000 habitants, cas nouveaux et récidives</t>
  </si>
  <si>
    <t>a1J36000002m4EMEAY</t>
  </si>
  <si>
    <t>IOR-00065</t>
  </si>
  <si>
    <t>HIV O-10: Pourcentage de femmes et d'hommes ayant eu un partenaire non-régulier au cours des 12 derniers mois  qui rapportent l'usage d'un préservatif durant leur dernier rapport sexuel</t>
  </si>
  <si>
    <t>a1J36000003YBHuEAO</t>
  </si>
  <si>
    <t>a1J36000003YBHvEAO</t>
  </si>
  <si>
    <t>a1J36000003YBHwEAO</t>
  </si>
  <si>
    <t>a1J36000003YBHxEAO</t>
  </si>
  <si>
    <t>IOR-00069</t>
  </si>
  <si>
    <t>HIV O-12: Pourcentage de personnes vivant avec le VIH sous ARV qui ont une charge virale indétectable (parmi tous ceux actuellement sous traitement qui font l'objet de mesure de la charge virale independamment de quand ils ont commencé le traitement ARV)</t>
  </si>
  <si>
    <t>a1J36000003YBHyEAO</t>
  </si>
  <si>
    <t>IOR-00070</t>
  </si>
  <si>
    <t>HIV O-13: Proportion de femmes qui  ont été/sont mariées ou en concubinage agées de 15-49 ans ayant subit des violences physiques ou sexuelles de la part d'un partenaire masculin intime lors des 12 derniers mois</t>
  </si>
  <si>
    <t>a1J36000003YBHzEAO</t>
  </si>
  <si>
    <t>IOR-00071</t>
  </si>
  <si>
    <t>HIV O-14: Pourcentage de femmes et d'hommes agés de 15-49 ans rapportant des attitudes discriminatoires envers les personnes vivant avec le VIH</t>
  </si>
  <si>
    <t>a1J36000003YBI0EAO</t>
  </si>
  <si>
    <t>IOR-00072</t>
  </si>
  <si>
    <t>HIV O-15: Pourcentage de personnes vivant avec le VIH rapportant avoir récemment subi une discrimination dans les services de santé</t>
  </si>
  <si>
    <t>a1J36000003YBI1EAO</t>
  </si>
  <si>
    <t>IOR-00077</t>
  </si>
  <si>
    <t>TB O-6: Notification des cas de TB-RR et/ou TB-MR  - Pourcentage de cas notifiés bactériologiquement confirmés, résistants aux médicaments TB-RR et/ou TB-MR** en tant que proportion de tous les cas estimés TB-RR et/ou TB-MR</t>
  </si>
  <si>
    <t>a1J36000003YBIBEA4</t>
  </si>
  <si>
    <t>IOR-00078</t>
  </si>
  <si>
    <t>TB O-5(M): Couverture de traitement de la TB: Pourcentage de nouveaux cas et rechutes qui ont été notifiés et traités parmi le nombre estimé de cas de TB dans la même année (toutes formes de TB - bactériologiquement confirmées et cliniquement diagnostiquées)</t>
  </si>
  <si>
    <t>a1J36000003YBICEA4</t>
  </si>
  <si>
    <t>Programmes de prévention complets destinés aux professionnels du sexe et à leurs clients</t>
  </si>
  <si>
    <t>MCI-00002</t>
  </si>
  <si>
    <t>a3z360000009C1WAAU</t>
  </si>
  <si>
    <t>a1O36000001EGFCEA4</t>
  </si>
  <si>
    <t>Programmes de prévention complets destinés aux consommateurs de drogues injectables et à leurs partenaires</t>
  </si>
  <si>
    <t>MCI-00003</t>
  </si>
  <si>
    <t>a3z360000009C1XAAU</t>
  </si>
  <si>
    <t>a1O36000001EGFDEA4</t>
  </si>
  <si>
    <t>Programmes de prévention destinés aux autres populations vulnérables</t>
  </si>
  <si>
    <t>MCI-00004</t>
  </si>
  <si>
    <t>a3z360000009C1YAAU</t>
  </si>
  <si>
    <t>a1O36000001EGFEEA4</t>
  </si>
  <si>
    <t>Programmes de prévention destinés à la population générale</t>
  </si>
  <si>
    <t>MCI-00000</t>
  </si>
  <si>
    <t>a3z360000009C1UAAU</t>
  </si>
  <si>
    <t>a1O36000001EGFAEA4</t>
  </si>
  <si>
    <t>Programmes de prévention destinés aux adolescents et aux jeunes, scolarisés ou non</t>
  </si>
  <si>
    <t>a3z360000009C1ZAAU</t>
  </si>
  <si>
    <t>Prévention de la transmission de la mère à l'enfant (PTME)</t>
  </si>
  <si>
    <t>a3z360000009C1aAAE</t>
  </si>
  <si>
    <t>Traitement, prise en charge et soutien</t>
  </si>
  <si>
    <t>a3z360000009C1bAAE</t>
  </si>
  <si>
    <t>Tuberculose/VIH</t>
  </si>
  <si>
    <t>a3z360000009C1cAAE</t>
  </si>
  <si>
    <t>Systèmes de santé résilients et pérennes : prestation de services intégrés et amélioration de la qualité</t>
  </si>
  <si>
    <t>MCI-00014</t>
  </si>
  <si>
    <t>a3z360000009C1dAAE</t>
  </si>
  <si>
    <t>a1O36000001EGFOEA4</t>
  </si>
  <si>
    <t>Systèmes de santé résilients et pérennes : ressources humaines pour la santé, y compris agents de santé communautaires</t>
  </si>
  <si>
    <t>MCI-00015</t>
  </si>
  <si>
    <t>a3z360000009C1eAAE</t>
  </si>
  <si>
    <t>a1O36000001EGFPEA4</t>
  </si>
  <si>
    <t>Systèmes de santé résilients et pérennes : systèmes de gestion des achats et de la chaîne d'approvisionnement</t>
  </si>
  <si>
    <t>MCI-00016</t>
  </si>
  <si>
    <t>a3z360000009C1fAAE</t>
  </si>
  <si>
    <t>a1O36000001EGFQEA4</t>
  </si>
  <si>
    <t>Systèmes de santé résilients et pérennes : système de gestion financière</t>
  </si>
  <si>
    <t>MCI-00019</t>
  </si>
  <si>
    <t>a3z360000009C1iAAE</t>
  </si>
  <si>
    <t>a1O36000001EGFTEA4</t>
  </si>
  <si>
    <t>Systèmes de santé résilients et pérennes : ripostes et systèmes communautaires</t>
  </si>
  <si>
    <t>a3z360000009C1kAAE</t>
  </si>
  <si>
    <t>Systèmes de santé résilients et pérennes : système de gestion de l'information sanitaire et suivi et évaluation</t>
  </si>
  <si>
    <t>a3z360000009C1lAAE</t>
  </si>
  <si>
    <t>Gestion de programme</t>
  </si>
  <si>
    <t>a3z360000009C1mAAE</t>
  </si>
  <si>
    <t>Financement basé sur les résultats</t>
  </si>
  <si>
    <t>MCI-00024</t>
  </si>
  <si>
    <t>a3z360000009C1nAAE</t>
  </si>
  <si>
    <t>a1O36000001EGFYEA4</t>
  </si>
  <si>
    <t>Programmes de prévention complets destinés aux personnes transgenres</t>
  </si>
  <si>
    <t>MCI-00531</t>
  </si>
  <si>
    <t>a3z360000009C1pAAE</t>
  </si>
  <si>
    <t>a1O36000001qZ7sEAE</t>
  </si>
  <si>
    <t>Programmes complets destinés aux personnes en détention ou se trouvant dans d’autres lieux fermés</t>
  </si>
  <si>
    <t>MCI-00532</t>
  </si>
  <si>
    <t>a3z360000009C1qAAE</t>
  </si>
  <si>
    <t>a1O36000001qZ7tEAE</t>
  </si>
  <si>
    <t>Services de dépistage du VIH</t>
  </si>
  <si>
    <t>a3z360000009C1rAAE</t>
  </si>
  <si>
    <t>Prise en charge et prévention de la tuberculose</t>
  </si>
  <si>
    <t>a3z360000009C1sAAE</t>
  </si>
  <si>
    <t>a3z360000009C1tAAE</t>
  </si>
  <si>
    <t>Tuberculose multirésistante</t>
  </si>
  <si>
    <t>a3z360000009C1uAAE</t>
  </si>
  <si>
    <t>a3z360000009C1vAAE</t>
  </si>
  <si>
    <t>a3z360000009C1wAAE</t>
  </si>
  <si>
    <t>a3z360000009C1xAAE</t>
  </si>
  <si>
    <t>a3z360000009C20AAE</t>
  </si>
  <si>
    <t>a3z360000009C23AAE</t>
  </si>
  <si>
    <t>a3z360000009C24AAE</t>
  </si>
  <si>
    <t>a3z360000009C21AAE</t>
  </si>
  <si>
    <t>a3z360000009C22AAE</t>
  </si>
  <si>
    <t>Programmes de prévention complets destinés aux hommes ayant des rapports sexuels avec des hommes (HSH)</t>
  </si>
  <si>
    <t>MCI-00534</t>
  </si>
  <si>
    <t>a3z360000009C49AAE</t>
  </si>
  <si>
    <t>a1O36000001qZ7vEAE</t>
  </si>
  <si>
    <t>Programmes visant à réduire les obstacles liés aux droits humains qui entravent l’accès aux services VIH</t>
  </si>
  <si>
    <t>MCI-00535</t>
  </si>
  <si>
    <t>a3z360000009C4AAAU</t>
  </si>
  <si>
    <t>a1O36000001qZ7wEAE</t>
  </si>
  <si>
    <t>Systèmes de santé résilients et pérennes  : stratégies nationales de santé</t>
  </si>
  <si>
    <t>MCI-00536</t>
  </si>
  <si>
    <t>a3z360000009C4BAAU</t>
  </si>
  <si>
    <t>a1O36000001qZ7xEAE</t>
  </si>
  <si>
    <t>a3z360000009C4CAAU</t>
  </si>
  <si>
    <t>MCI-00214</t>
  </si>
  <si>
    <t>GP-4: Pourcentage de femmes enceintes dépistées positives à la syphilis</t>
  </si>
  <si>
    <t>a1O36000001EGIcEAO</t>
  </si>
  <si>
    <t>MCI-00215</t>
  </si>
  <si>
    <t>GP-5: Nombre de circoncisions  masculines médicales effectuées selon les normes nationales</t>
  </si>
  <si>
    <t>a1O36000001EGIdEAO</t>
  </si>
  <si>
    <t>MCI-00216</t>
  </si>
  <si>
    <t>GP-6: Pourcentage d'orphelins et d'enfants vulnérables âgés de 0 à 17 ans qui vivent dans des foyers ayant bénéficié d'une aide extérieure gratuite pour leur prise en charge, conformément aux directives nationales</t>
  </si>
  <si>
    <t>a1O36000001EGIeEAO</t>
  </si>
  <si>
    <t>MCI-00223</t>
  </si>
  <si>
    <t>KP-1c(M): Pourcentage de professionnels du sexe ayant bénéficié de programmes de prévention du VIH- paquet de services définis</t>
  </si>
  <si>
    <t>a1O36000001EGIlEAO</t>
  </si>
  <si>
    <t>MCI-00225</t>
  </si>
  <si>
    <t>KP-3c(M): Pourcentage de professionnels de sexe qui ont fait un test VIH au cours de la période de rapportage et qui connaissent les résultats</t>
  </si>
  <si>
    <t>a1O36000001EGInEAO</t>
  </si>
  <si>
    <t>MCI-00615</t>
  </si>
  <si>
    <t>KP-6c: Pourcentage de professionnels du sexe utilisant la PrEP parmi les populations de professionnels du sexe prioritaires pour la PrEP</t>
  </si>
  <si>
    <t>a1O36000001qZ9EEAU</t>
  </si>
  <si>
    <t>MCI-00226</t>
  </si>
  <si>
    <t>KP-1d(M): Pourcentage de consommateurs de drogues injectables ayant bénéficié de programmes de prévention du VIH- paquet de services définis</t>
  </si>
  <si>
    <t>a1O36000001EGIoEAO</t>
  </si>
  <si>
    <t>MCI-00228</t>
  </si>
  <si>
    <t>KP-3d(M): Pourcentage de consommateurs de drogue qui ont fait un test VIH au cours de la période de rapportage et qui connaissent les résultats</t>
  </si>
  <si>
    <t>a1O36000001EGIqEAO</t>
  </si>
  <si>
    <t>MCI-00229</t>
  </si>
  <si>
    <t>KP-4: Nombre d'aiguilles et de seringues distribuées par consommateur de drogues injectables, par an et par programme d'échange d'aiguilles et de seringues</t>
  </si>
  <si>
    <t>a1O36000001EGIrEAO</t>
  </si>
  <si>
    <t>MCI-00230</t>
  </si>
  <si>
    <t>KP-5: Pourcentage des individus suivant un traitement de substitution aux opiacés en continu depuis plus de six moins</t>
  </si>
  <si>
    <t>a1O36000001EGIsEAO</t>
  </si>
  <si>
    <t>MCI-00231</t>
  </si>
  <si>
    <t>KP-1e: Pourcentage d'autres populations vulnérables ayant bénéficié de programmes de prévention du VIH- paquet de services définis</t>
  </si>
  <si>
    <t>a1O36000001EGItEAO</t>
  </si>
  <si>
    <t>MCI-00233</t>
  </si>
  <si>
    <t>KP-3e: Pourcentage d'autre populations vulnérables qui ont fait un test VIH au cours de la période de rapportage et qui connaissent les résultats</t>
  </si>
  <si>
    <t>a1O36000001EGIvEAO</t>
  </si>
  <si>
    <t>MCI-00234</t>
  </si>
  <si>
    <t>YP-1: Pourcentage de jeunes âgés de 10 à 24 ans ayant reçu une formation sur le VIH fondée sur les compétences pratiques en milieu scolaire</t>
  </si>
  <si>
    <t>a1O36000001EGIwEAO</t>
  </si>
  <si>
    <t>MCI-00616</t>
  </si>
  <si>
    <t>YP-2: Pourcentage d'adolescentes et jeunes femmes ayant bénéficié de programmes de prévention du VIH - paquet défini de services</t>
  </si>
  <si>
    <t>a1O36000001qZ9FEAU</t>
  </si>
  <si>
    <t>Résultat du test VIH,Age</t>
  </si>
  <si>
    <t>a1O36000001qZ9GEAU</t>
  </si>
  <si>
    <t>MCI-00618</t>
  </si>
  <si>
    <t>YP-4: Pourcentage d'adolescentes et jeunes femmes qui utilisent la PrEP</t>
  </si>
  <si>
    <t>a1O36000001qZ9HEAU</t>
  </si>
  <si>
    <t>MCI-00235</t>
  </si>
  <si>
    <t>PMTCT-1: Pourcentage de femmes enceintes qui connaissent leur statut sérologique à l'égard du VIH</t>
  </si>
  <si>
    <t>a1O36000001EGIxEAO</t>
  </si>
  <si>
    <t>MCI-00636</t>
  </si>
  <si>
    <t>PMTCT-3.1: Pourcentage de nourrissons exposés au VIH ayant bénéficié d'un dépistage du VIH dans les 2 mois qui ont suivi leur naissance</t>
  </si>
  <si>
    <t>a1O36000001qZ9ZEAU</t>
  </si>
  <si>
    <t>PMTCT-2.1: Pourcentage de femmes enceintes séropositives au VIH ayant reçu des antirétroviraux durant leur grossesse</t>
  </si>
  <si>
    <t>Age | Sexe,Age,Groupe à risque cible,Sexe</t>
  </si>
  <si>
    <t>a1O36000001EGJ1EAO</t>
  </si>
  <si>
    <t>MCI-00620</t>
  </si>
  <si>
    <t>TCS-7: Pourcentage de nouveaux individus dépistés positifs au VIH, admis dans des services de soins pour le VIH</t>
  </si>
  <si>
    <t>a1O36000001qZ9JEAU</t>
  </si>
  <si>
    <t>MCI-00621</t>
  </si>
  <si>
    <t>TCS-6: Pourcentage de sites ARV qui ont connu une rupture de stock de médicaments antirétroviraux durant la période de rapportage</t>
  </si>
  <si>
    <t>a1O36000001qZ9KEAU</t>
  </si>
  <si>
    <t>Résultat du test VIH,Sexe,Age,Définition des cas</t>
  </si>
  <si>
    <t>Sexe,Résultat du test VIH,Age</t>
  </si>
  <si>
    <t>MCI-00025</t>
  </si>
  <si>
    <t>TCP-3: Pourcentage de laboratoires présentant des performances satisfaisantes d’assurance qualité externe pour la microscopie de frottis, parmi le nombre total de laboratoires effectuant des analyses par microscopie de frottis pendant la période</t>
  </si>
  <si>
    <t>a1O36000001EGFZEA4</t>
  </si>
  <si>
    <t>MCI-00026</t>
  </si>
  <si>
    <t>TCP-4: Pourcentage d'entités déclarantes (districts ou unités de gestion de base) n’ayant communiqué aucune rupture de stocks des médicaments antituberculeux de première intention au dernier jour du trimestre</t>
  </si>
  <si>
    <t>a1O36000001EGFaEAO</t>
  </si>
  <si>
    <t>MCI-00027</t>
  </si>
  <si>
    <t>TCP-5: Nombre d'enfants âgés de moins de 5 en contact avec des patients tuberculeux qui ont commencé un traitement préventif à l'isoniazide</t>
  </si>
  <si>
    <t>a1O36000001EGFbEAO</t>
  </si>
  <si>
    <t>MCI-00624</t>
  </si>
  <si>
    <t>TCP-6a: Nombre de cas de TB (toutes formes) notifiées parmi les prisonniers</t>
  </si>
  <si>
    <t>a1O36000001qZ9NEAU</t>
  </si>
  <si>
    <t>a1O36000001qZ9OEAU</t>
  </si>
  <si>
    <t>MCI-00626</t>
  </si>
  <si>
    <t>TCP-8: Pourcentage de nouveaux patients TB et  de rechutes testés avec les tests rapides recommandés par l'OMS  lors du diagnostic</t>
  </si>
  <si>
    <t>a1O36000001qZ9PEAU</t>
  </si>
  <si>
    <t>MCI-00645</t>
  </si>
  <si>
    <t>TCP-7a: Nombre de cas déclarés de tuberculose (toutes formes confondues) par les prestataires extérieurs au programme national de lutte contre la tuberculose — structures privées/non gouvernementales</t>
  </si>
  <si>
    <t>a1O36000001qZ9iEAE</t>
  </si>
  <si>
    <t>MCI-00646</t>
  </si>
  <si>
    <t>TCP-7b: Nombre de cas déclarés de tuberculose (toutes formes confondues) par les prestataires extérieurs au programme national de lutte contre la tuberculose — secteur public</t>
  </si>
  <si>
    <t>a1O36000001qZ9jEAE</t>
  </si>
  <si>
    <t>MCI-00647</t>
  </si>
  <si>
    <t>TCP-7c: Nombre de cas déclarés de tuberculose (toutes formes confondues) par les prestataires extérieurs au programme national de lutte contre la tuberculose — services communautaires</t>
  </si>
  <si>
    <t>a1O36000001qZ9kEAE</t>
  </si>
  <si>
    <t>MCI-00622</t>
  </si>
  <si>
    <t>TB/HIV-5: Pourcentage de nouveaux patients TB et de rechute enregistrés dont le statut VIH est documenté</t>
  </si>
  <si>
    <t>a1O36000001qZ9LEAU</t>
  </si>
  <si>
    <t>TB/HIV-6(M): Pourcentage de nouveaux patients  tuberculeux et de rechutes, séropositifs au VIH, sous traitement antirétroviral au cours du traitement de la tuberculose</t>
  </si>
  <si>
    <t>MCI-00643</t>
  </si>
  <si>
    <t>TB/HIV-3.1: Pourcentage de personnes vivant avec le VIH pris en charge  (y compris soins PTME) chez qui les signes de la tuberculose ont été recherchés au sein des structures de soins ou traitement du VIH</t>
  </si>
  <si>
    <t>a1O36000001qZ9gEAE</t>
  </si>
  <si>
    <t>MCI-00644</t>
  </si>
  <si>
    <t>TB/HIV-4.1: Pourcentage de personnes vivant avec le VIH nouvellement enrollées dans les soins du VIH qui ont commencé le traitement préventif de la TB</t>
  </si>
  <si>
    <t>a1O36000001qZ9hEAE</t>
  </si>
  <si>
    <t>MCI-00036</t>
  </si>
  <si>
    <t>MDR TB-1: Pourcentage de patients tuberculeux déjà traités soumis à des tests de sensibilité aux médicaments (cas bactériologiquement positifs uniquement)</t>
  </si>
  <si>
    <t>a1O36000001EGFkEAO</t>
  </si>
  <si>
    <t>Schéma thérapeutique,Age,Sexe</t>
  </si>
  <si>
    <t>MCI-00039</t>
  </si>
  <si>
    <t>MDR TB-4: Pourcentage de cas de tuberculose résistante à la rifampicine et/ou tuberculose multirésistante qui, ayant commencé un traitement de la tuberculose multirésistante, ont été perdus de vue pendant les six premiers mois du traitement</t>
  </si>
  <si>
    <t>a1O36000001EGFnEAO</t>
  </si>
  <si>
    <t>MCI-00040</t>
  </si>
  <si>
    <t>MDR TB-5: Pourcentage de laboratoires faisant des test de sensibilites des medicaments (DST) qui présentent des performances satisfaisantes en termes d'assurance qualité externe</t>
  </si>
  <si>
    <t>a1O36000001EGFoEAO</t>
  </si>
  <si>
    <t>MCI-00627</t>
  </si>
  <si>
    <t>MDR TB-6: Pourcentage de patients TB ayant un résultat au Test de Sensibilité des Médicaments (DST) pour au moins la rifampicine parmi le nombre total de cas declarés (nouveaux et retraitements) dans/pour la même année</t>
  </si>
  <si>
    <t>a1O36000001qZ9QEAU</t>
  </si>
  <si>
    <t>MCI-00628</t>
  </si>
  <si>
    <t>MDR TB-7: Pourcentage de cas de TB-MR confirmés testés pour leur sensibilité à toute fluoroquinolone et tout médicament de  deuxième ligne injectable</t>
  </si>
  <si>
    <t>a1O36000001qZ9REAU</t>
  </si>
  <si>
    <t>MCI-00629</t>
  </si>
  <si>
    <t>MDR TB-8: Nombre de cas de TB XDR  enrollés sous traitement</t>
  </si>
  <si>
    <t>a1O36000001qZ9SEAU</t>
  </si>
  <si>
    <t>MCI-00060</t>
  </si>
  <si>
    <t>SD-1: Nombre des établissements de santé pour 10 000 habitants</t>
  </si>
  <si>
    <t>a1O36000001EGG8EAO</t>
  </si>
  <si>
    <t>MCI-00634</t>
  </si>
  <si>
    <t>SD-3: Nombre de visites aux services de consultations par personne par an</t>
  </si>
  <si>
    <t>a1O36000001qZ9XEAU</t>
  </si>
  <si>
    <t>MCI-00062</t>
  </si>
  <si>
    <t>HW-1: Nombre d'agents de santé pour 10 000 habitants (veuillez également communiquer les informations relatives aux agents de santé communautaires, le cas échéant)</t>
  </si>
  <si>
    <t>a1O36000001EGGAEA4</t>
  </si>
  <si>
    <t>MCI-00063</t>
  </si>
  <si>
    <t>HW-2: Répartition des agents de santé</t>
  </si>
  <si>
    <t>a1O36000001EGGBEA4</t>
  </si>
  <si>
    <t>MCI-00064</t>
  </si>
  <si>
    <t>HW-3: Nombre d'agents de santé nouvellement recrutés dans des établissements de soins de santé primaires au cours des 12 derniers mois, exprimé en pourcentage de recrutements prévus</t>
  </si>
  <si>
    <t>a1O36000001EGGCEA4</t>
  </si>
  <si>
    <t>MCI-00065</t>
  </si>
  <si>
    <t>HW-4: Taux annuel de maintien des prestataires de services dans les établissements de soins de santé primaires</t>
  </si>
  <si>
    <t>a1O36000001EGGDEA4</t>
  </si>
  <si>
    <t>MCI-00633</t>
  </si>
  <si>
    <t>HW-5: Nombre d'etudiants diplômés par des institutions de formation du personnel de santé pour 1000 habitants pendant la dernière année académique</t>
  </si>
  <si>
    <t>a1O36000001qZ9WEAU</t>
  </si>
  <si>
    <t>MCI-00631</t>
  </si>
  <si>
    <t>PSM-2: Pourcentage des formations sanitaires disposant d’un stock de médicaments essentiels et d’autres produits médicaux essentiels</t>
  </si>
  <si>
    <t>a1O36000001qZ9UEAU</t>
  </si>
  <si>
    <t>MCI-00632</t>
  </si>
  <si>
    <t>PSM-3: Pourcentage de formations sanitaires offrant des services de diagnostic avec des produits traceurs le jour de l’évaluation</t>
  </si>
  <si>
    <t>a1O36000001qZ9VEAU</t>
  </si>
  <si>
    <t>MCI-00067</t>
  </si>
  <si>
    <t>HF-1: Dépenses publiques allouées à la santé, en pourcentage des dépenses publiques globales</t>
  </si>
  <si>
    <t>a1O36000001EGGFEA4</t>
  </si>
  <si>
    <t>MCI-00068</t>
  </si>
  <si>
    <t>M&amp;E-1: Pourcentage d’entités déclarantes présentant leurs rapports dans les délais selon les directives nationales</t>
  </si>
  <si>
    <t>a1O36000001EGGGEA4</t>
  </si>
  <si>
    <t>MCI-00069</t>
  </si>
  <si>
    <t>M&amp;E-2: Proportion de rapports reçus des formations sanitaires  par rapport aux rapports attendus attendus au cours de la période de rapportage</t>
  </si>
  <si>
    <t>a1O36000001EGGHEA4</t>
  </si>
  <si>
    <t>MCI-00070</t>
  </si>
  <si>
    <t>M&amp;E-3: Pourcentage de décès enregistrés (dans les registres d’état civil, dans les systèmes d’enregistrement par échantillons, par les hôpitaux, dans les systèmes communautaires) sur le total des décès estimés pour la même période et région géographique</t>
  </si>
  <si>
    <t>a1O36000001EGGIEA4</t>
  </si>
  <si>
    <t>MCI-00614</t>
  </si>
  <si>
    <t>KP-6b: Pourcentage de personnes transgenres utilisant la PrEP parmi les populations transgenres prioritaires pour la PrEP</t>
  </si>
  <si>
    <t>a1O36000001qZ9DEAU</t>
  </si>
  <si>
    <t>MCI-00640</t>
  </si>
  <si>
    <t>KP-1b(M): Pourcentage de transgenres ayant bénéficié de programmes de prévention du VIH (paquet de services définis)</t>
  </si>
  <si>
    <t>a1O36000001qZ9dEAE</t>
  </si>
  <si>
    <t>MCI-00641</t>
  </si>
  <si>
    <t>KP-3b(M): Pourcentage de transgenres ayant subi un test VIH au cours de la période de communication de l'information et connaissant le résultat du test</t>
  </si>
  <si>
    <t>a1O36000001qZ9eEAE</t>
  </si>
  <si>
    <t>Résultat du test VIH,Sexe</t>
  </si>
  <si>
    <t>MCI-00613</t>
  </si>
  <si>
    <t>KP-6a: Pourcentage d'hommes ayant des rapports sexuels avec des hommes (HSH) utilisant la PrEP parmi les populations HSH prioritaires pour la PrEP</t>
  </si>
  <si>
    <t>a1O36000001qZ9CEAU</t>
  </si>
  <si>
    <t>MCI-00638</t>
  </si>
  <si>
    <t>KP-1a(M): Pourcentage d'hommes ayant des rapports sexuels avec des hommes qui ont bénéficié de programmes de prévention du VIH (paquet de services définis)</t>
  </si>
  <si>
    <t>a1O36000001qZ9bEAE</t>
  </si>
  <si>
    <t>MCI-00639</t>
  </si>
  <si>
    <t>KP-3a(M): Nombre et pourcentage d'hommes ayant des rapports sexuels avec des hommes qui ont fait un test VIH et connaissent les résultats</t>
  </si>
  <si>
    <t>a1O36000001qZ9cEAE</t>
  </si>
  <si>
    <t>MCI-00072</t>
  </si>
  <si>
    <t>Changement de comportement dans le cadre des programmes destinés à la population générale</t>
  </si>
  <si>
    <t>a1O36000001EGGKEA4</t>
  </si>
  <si>
    <t>MCI-00078</t>
  </si>
  <si>
    <t>Paquet d'interventions pour les orphelins et les enfants vulnérables (OEV)</t>
  </si>
  <si>
    <t>a1O36000001EGGQEA4</t>
  </si>
  <si>
    <t>MCI-00079</t>
  </si>
  <si>
    <t>Programmes de prévention et de traitement de la violence basée sur le genre pour la population générale</t>
  </si>
  <si>
    <t>a1O36000001EGGREA4</t>
  </si>
  <si>
    <t>MCI-00080</t>
  </si>
  <si>
    <t>Autres interventions réalisées auprès de la population générale</t>
  </si>
  <si>
    <t>a1O36000001EGGSEA4</t>
  </si>
  <si>
    <t>MCI-00073</t>
  </si>
  <si>
    <t>Préservatifs dans le cadre des programmes destinés à la population générale</t>
  </si>
  <si>
    <t>a1O36000001EGGLEA4</t>
  </si>
  <si>
    <t>MCI-00074</t>
  </si>
  <si>
    <t>Circoncision masculine</t>
  </si>
  <si>
    <t>a1O36000001EGGMEA4</t>
  </si>
  <si>
    <t>MCI-00076</t>
  </si>
  <si>
    <t>Diagnostic et traitement des IST et autres services liés à la santé sexuelle pour la population générale</t>
  </si>
  <si>
    <t>a1O36000001EGGOEA4</t>
  </si>
  <si>
    <t>MCI-00537</t>
  </si>
  <si>
    <t>Liens entre les programmes de lutte contre le VIH, et la santé reproductive maternelle, néonatale et infantile</t>
  </si>
  <si>
    <t>a1O36000001qZ7yEAE</t>
  </si>
  <si>
    <t>MCI-00087</t>
  </si>
  <si>
    <t>Interventions pour le changement de comportement ciblant les professionnels du sexe</t>
  </si>
  <si>
    <t>a1O36000001EGGZEA4</t>
  </si>
  <si>
    <t>MCI-00088</t>
  </si>
  <si>
    <t>Interventions relatives aux préservatifs et aux lubrifiants pour les professionnels du sexe</t>
  </si>
  <si>
    <t>a1O36000001EGGaEAO</t>
  </si>
  <si>
    <t>MCI-00089</t>
  </si>
  <si>
    <t>Services de dépistage du VIH destinés aux professionnels du sexe</t>
  </si>
  <si>
    <t>a1O36000001EGGbEAO</t>
  </si>
  <si>
    <t>MCI-00090</t>
  </si>
  <si>
    <t>Diagnostic et traitement des IST et autres services liés à la santé sexuelle et reproductive pour les professionnels du sexe</t>
  </si>
  <si>
    <t>a1O36000001EGGcEAO</t>
  </si>
  <si>
    <t>MCI-00091</t>
  </si>
  <si>
    <t>Interventions de réduction des risques parmi les professionnels du sexe consommateurs de drogues injectables</t>
  </si>
  <si>
    <t>a1O36000001EGGdEAO</t>
  </si>
  <si>
    <t>MCI-00092</t>
  </si>
  <si>
    <t>Autres interventions ciblant les professionnels du sexe et leurs clients</t>
  </si>
  <si>
    <t>a1O36000001EGGeEAO</t>
  </si>
  <si>
    <t>MCI-00543</t>
  </si>
  <si>
    <t>Autonomisation communautaire parmi les professionnels du sexe</t>
  </si>
  <si>
    <t>a1O36000001qZ84EAE</t>
  </si>
  <si>
    <t>MCI-00544</t>
  </si>
  <si>
    <t>Lutte contre la stigmatisation, la discrimination et la violence contre les professionnels du sexe</t>
  </si>
  <si>
    <t>a1O36000001qZ85EAE</t>
  </si>
  <si>
    <t>MCI-00545</t>
  </si>
  <si>
    <t>Prophylaxie préexposition (PrEP) pour les professionnels de sexe</t>
  </si>
  <si>
    <t>a1O36000001qZ86EAE</t>
  </si>
  <si>
    <t>MCI-00546</t>
  </si>
  <si>
    <t>Prévention et gestion des co-infections et des comorbidités pour les professionnels de sexe</t>
  </si>
  <si>
    <t>a1O36000001qZ87EAE</t>
  </si>
  <si>
    <t>MCI-00547</t>
  </si>
  <si>
    <t>Interventions destinées aux jeunes ayant des rapports sexuels payants</t>
  </si>
  <si>
    <t>a1O36000001qZ88EAE</t>
  </si>
  <si>
    <t>MCI-00093</t>
  </si>
  <si>
    <t>Interventions pour le changement de comportement ciblant les consommateurs de drogues injectables</t>
  </si>
  <si>
    <t>a1O36000001EGGfEAO</t>
  </si>
  <si>
    <t>MCI-00094</t>
  </si>
  <si>
    <t>Interventions relatives aux préservatifs et aux lubrifiants pour les consommateurs de drogues injectables</t>
  </si>
  <si>
    <t>a1O36000001EGGgEAO</t>
  </si>
  <si>
    <t>MCI-00095</t>
  </si>
  <si>
    <t>Services de dépistage du VIH destinés aux consommateurs de drogues injectables</t>
  </si>
  <si>
    <t>a1O36000001EGGhEAO</t>
  </si>
  <si>
    <t>MCI-00096</t>
  </si>
  <si>
    <t>Diagnostic et traitement des infections sexuellement transmissibles et autres services liés à la santé sexuelle dans le cadre des programmes destinés aux consommateurs de drogues injectables</t>
  </si>
  <si>
    <t>a1O36000001EGGiEAO</t>
  </si>
  <si>
    <t>MCI-00097</t>
  </si>
  <si>
    <t>Interventions liés aux aiguilles et aux seringues destinés aux consommateurs de drogues injectables et à leurs partenaires</t>
  </si>
  <si>
    <t>a1O36000001EGGjEAO</t>
  </si>
  <si>
    <t>MCI-00098</t>
  </si>
  <si>
    <t>Traitements de substitution aux opiacés et autres traitements de la dépendance pour les consommateurs de drogues injectables</t>
  </si>
  <si>
    <t>a1O36000001EGGkEAO</t>
  </si>
  <si>
    <t>MCI-00099</t>
  </si>
  <si>
    <t>Prévention et gestion des co-infections et des comorbidités pour les consommateurs de drogues injectables</t>
  </si>
  <si>
    <t>a1O36000001EGGlEAO</t>
  </si>
  <si>
    <t>MCI-00100</t>
  </si>
  <si>
    <t>Autres interventions ciblant les consommateurs de drogues injectables et de leurs partenaires</t>
  </si>
  <si>
    <t>a1O36000001EGGmEAO</t>
  </si>
  <si>
    <t>MCI-00548</t>
  </si>
  <si>
    <t>Autonomisation communautaire parmi les consommateurs de drogues injectables</t>
  </si>
  <si>
    <t>a1O36000001qZ89EAE</t>
  </si>
  <si>
    <t>MCI-00549</t>
  </si>
  <si>
    <t>Lutte contre la stigmatisation, la discrimination et la violence contre les consommateurs de drogues injectables</t>
  </si>
  <si>
    <t>a1O36000001qZ8AEAU</t>
  </si>
  <si>
    <t>MCI-00550</t>
  </si>
  <si>
    <t>Prévention et gestion des overdoses</t>
  </si>
  <si>
    <t>a1O36000001qZ8BEAU</t>
  </si>
  <si>
    <t>MCI-00551</t>
  </si>
  <si>
    <t>Interventions destinées aux jeunes consommateurs de drogues injectables</t>
  </si>
  <si>
    <t>a1O36000001qZ8CEAU</t>
  </si>
  <si>
    <t>MCI-00101</t>
  </si>
  <si>
    <t>Interventions pour le changement de comportement parmi les autres populations vulnérables</t>
  </si>
  <si>
    <t>a1O36000001EGGnEAO</t>
  </si>
  <si>
    <t>MCI-00102</t>
  </si>
  <si>
    <t>Préservatifs féminins et masculins pour les autres populations vulnérables</t>
  </si>
  <si>
    <t>a1O36000001EGGoEAO</t>
  </si>
  <si>
    <t>MCI-00103</t>
  </si>
  <si>
    <t>Services de dépistage du VIH destinés aux autres populations vulnérables</t>
  </si>
  <si>
    <t>a1O36000001EGGpEAO</t>
  </si>
  <si>
    <t>MCI-00104</t>
  </si>
  <si>
    <t>Diagnostic et traitement des IST et autres services liés à la santé sexuelle pour les autres populations vulnérables</t>
  </si>
  <si>
    <t>a1O36000001EGGqEAO</t>
  </si>
  <si>
    <t>MCI-00105</t>
  </si>
  <si>
    <t>Autres interventions ciblant les autres populations vulnérables</t>
  </si>
  <si>
    <t>a1O36000001EGGrEAO</t>
  </si>
  <si>
    <t>Changement de comportement dans le cadre des programmes destinés aux jeunes et aux adolescents</t>
  </si>
  <si>
    <t>MCI-00107</t>
  </si>
  <si>
    <t>Préservatifs féminins et masculins pour les adolescents et les jeunes, scolarisés ou non</t>
  </si>
  <si>
    <t>a1O36000001EGGtEAO</t>
  </si>
  <si>
    <t>MCI-00108</t>
  </si>
  <si>
    <t>Services de dépistage du VIH destinés aux adolescents et aux jeunes, scolarisés ou non</t>
  </si>
  <si>
    <t>a1O36000001EGGuEAO</t>
  </si>
  <si>
    <t>MCI-00109</t>
  </si>
  <si>
    <t>Liens entre les programmes de lutte contre le VIH, les programmes pour la de santé reproductive, maternelle, néonatale et infantile et les programmes de lutte contre la tuberculose, pour les filles, adolescentes et jeunes femmes</t>
  </si>
  <si>
    <t>a1O36000001EGGvEAO</t>
  </si>
  <si>
    <t>MCI-00111</t>
  </si>
  <si>
    <t>Autres interventions ciblant les jeunes et les adolescents</t>
  </si>
  <si>
    <t>a1O36000001EGGxEAO</t>
  </si>
  <si>
    <t>MCI-00573</t>
  </si>
  <si>
    <t>Interventions de prévention et de traitement de la violence basée sur le genre pour les adolescents et les jeunes</t>
  </si>
  <si>
    <t>a1O36000001qZ8YEAU</t>
  </si>
  <si>
    <t>MCI-00574</t>
  </si>
  <si>
    <t>Prophylaxie préexposition (PrEP) par voie orale pour les adolescents et les jeunes</t>
  </si>
  <si>
    <t>a1O36000001qZ8ZEAU</t>
  </si>
  <si>
    <t>MCI-00575</t>
  </si>
  <si>
    <t>Mobilisation communautaire et changement des normes</t>
  </si>
  <si>
    <t>a1O36000001qZ8aEAE</t>
  </si>
  <si>
    <t>MCI-00576</t>
  </si>
  <si>
    <t>Lutte contre la stigmatisation, la discrimination et les obstacles juridiques à l'accès aux soins pour les adolescents et les jeunes</t>
  </si>
  <si>
    <t>a1O36000001qZ8bEAE</t>
  </si>
  <si>
    <t>MCI-00577</t>
  </si>
  <si>
    <t>Approches socio-économiques</t>
  </si>
  <si>
    <t>a1O36000001qZ8cEAE</t>
  </si>
  <si>
    <t>MCI-00578</t>
  </si>
  <si>
    <t>Maintien des filles à l'école</t>
  </si>
  <si>
    <t>a1O36000001qZ8dEAE</t>
  </si>
  <si>
    <t>Volet 1 : prévention primaire de l'infection au VIH chez les femmes en âge de procréer</t>
  </si>
  <si>
    <t>Volet 2 : prévention des grossesses non désirées chez les femmes vivant avec le VIH</t>
  </si>
  <si>
    <t>Volet 3 : prévention de la transmission verticale du VIH</t>
  </si>
  <si>
    <t>Volet 4 : traitement, soins et appuis pour les mères vivant avec le VIH, ainsi que leurs enfants et familles</t>
  </si>
  <si>
    <t>MCI-00116</t>
  </si>
  <si>
    <t>Autres interventions de prévention de la transmission de la mère à l'enfant</t>
  </si>
  <si>
    <t>a1O36000001EGH2EAO</t>
  </si>
  <si>
    <t>Prévention, diagnostic et traitement des infections opportunistes</t>
  </si>
  <si>
    <t>MCI-00122</t>
  </si>
  <si>
    <t>Conseil et soutien psycho-social</t>
  </si>
  <si>
    <t>a1O36000001EGH8EAO</t>
  </si>
  <si>
    <t>MCI-00125</t>
  </si>
  <si>
    <t>Autres interventions réalisées dans le cadre du traitement</t>
  </si>
  <si>
    <t>a1O36000001EGHBEA4</t>
  </si>
  <si>
    <t>Prise en charge du VIH</t>
  </si>
  <si>
    <t>MCI-00118</t>
  </si>
  <si>
    <t>Prestation de services différenciées pour les traitements antirétroviraux</t>
  </si>
  <si>
    <t>a1O36000001EGH4EAO</t>
  </si>
  <si>
    <t>MCI-00119</t>
  </si>
  <si>
    <t>Suivi du traitement - Surveillance de la pharmacorésistance</t>
  </si>
  <si>
    <t>a1O36000001EGH5EAO</t>
  </si>
  <si>
    <t>MCI-00120</t>
  </si>
  <si>
    <t>Observance du traitement</t>
  </si>
  <si>
    <t>a1O36000001EGH6EAO</t>
  </si>
  <si>
    <t>Suivi du traitement - Charge virale</t>
  </si>
  <si>
    <t>Dépistage et diagnostic des maladies</t>
  </si>
  <si>
    <t>Traitement</t>
  </si>
  <si>
    <t>Prévention</t>
  </si>
  <si>
    <t>MCI-00129</t>
  </si>
  <si>
    <t>Implication de tous les prestataires de soins (prise en charge et prevention de la TB)</t>
  </si>
  <si>
    <t>a1O36000001EGHFEA4</t>
  </si>
  <si>
    <t>MCI-00130</t>
  </si>
  <si>
    <t>Prise en charge communautaire de la tuberculose</t>
  </si>
  <si>
    <t>a1O36000001EGHGEA4</t>
  </si>
  <si>
    <t>MCI-00131</t>
  </si>
  <si>
    <t>Populations clés (prise en charge et prevention de la TB) - autres</t>
  </si>
  <si>
    <t>a1O36000001EGHHEA4</t>
  </si>
  <si>
    <t>MCI-00132</t>
  </si>
  <si>
    <t>Activités concertées avec d'autres programmes et secteurs (prise en charge et prevention de la TB)</t>
  </si>
  <si>
    <t>a1O36000001EGHIEA4</t>
  </si>
  <si>
    <t>MCI-00133</t>
  </si>
  <si>
    <t>Autres interventions relatives a la prise en charge et prevention de la TB</t>
  </si>
  <si>
    <t>a1O36000001EGHJEA4</t>
  </si>
  <si>
    <t>MCI-00590</t>
  </si>
  <si>
    <t>Populations clés (prise en charge et prevention de la TB) - prisonniers</t>
  </si>
  <si>
    <t>a1O36000001qZ8pEAE</t>
  </si>
  <si>
    <t>MCI-00591</t>
  </si>
  <si>
    <t>Suppression des obstacles liés aux droits humains et au genre qui entravent l'accès aux services de prévention et de prise en charge de la tuberculose</t>
  </si>
  <si>
    <t>a1O36000001qZ8qEAE</t>
  </si>
  <si>
    <t>Interventions conjointes de lutte contre la tuberculose et le VIH</t>
  </si>
  <si>
    <t>MCI-00135</t>
  </si>
  <si>
    <t>Implication de tous les prestataires de soins (TB/VIH)</t>
  </si>
  <si>
    <t>a1O36000001EGHLEA4</t>
  </si>
  <si>
    <t>MCI-00136</t>
  </si>
  <si>
    <t>Prise en charge communautaire de la coinfection TB/VIH</t>
  </si>
  <si>
    <t>a1O36000001EGHMEA4</t>
  </si>
  <si>
    <t>MCI-00137</t>
  </si>
  <si>
    <t>Populations clés (TB/VIH) - autres</t>
  </si>
  <si>
    <t>a1O36000001EGHNEA4</t>
  </si>
  <si>
    <t>Activités conjointes avec d’autres programmes et secteurs (TB/VIH)</t>
  </si>
  <si>
    <t>Autres interventions relatives a la coinfection TB/VIH</t>
  </si>
  <si>
    <t>Populations clés (TB/VIH) - prisonniers ou personnes se trouvant dans d'autres lieux fermés</t>
  </si>
  <si>
    <t>MCI-00582</t>
  </si>
  <si>
    <t>Suppression des obstacles liés aux droits humains et au genre qui entravent les programmes conjoints de lutte contre la tuberculose/le VIH</t>
  </si>
  <si>
    <t>a1O36000001qZ8hEAE</t>
  </si>
  <si>
    <t>MCI-00142</t>
  </si>
  <si>
    <t>Prévention de la tuberculose multirésistante</t>
  </si>
  <si>
    <t>a1O36000001EGHSEA4</t>
  </si>
  <si>
    <t>MCI-00143</t>
  </si>
  <si>
    <t>Implication de tous les prestataires de soins (TB-MR)</t>
  </si>
  <si>
    <t>a1O36000001EGHTEA4</t>
  </si>
  <si>
    <t>MCI-00144</t>
  </si>
  <si>
    <t>Prise en charge communautaire de la TB-MR</t>
  </si>
  <si>
    <t>a1O36000001EGHUEA4</t>
  </si>
  <si>
    <t>MCI-00145</t>
  </si>
  <si>
    <t>Populations clés (TB-MR) - autres</t>
  </si>
  <si>
    <t>a1O36000001EGHVEA4</t>
  </si>
  <si>
    <t>MCI-00146</t>
  </si>
  <si>
    <t>Activités concertées avec d'autres secteurs (TB-MR)</t>
  </si>
  <si>
    <t>a1O36000001EGHWEA4</t>
  </si>
  <si>
    <t>MCI-00147</t>
  </si>
  <si>
    <t>Autres interventions relatives a la TB-MR</t>
  </si>
  <si>
    <t>a1O36000001EGHXEA4</t>
  </si>
  <si>
    <t>Détection et diagnostic des maladies : tuberculose multirésistante</t>
  </si>
  <si>
    <t>Traitement : tuberculose multirésistante</t>
  </si>
  <si>
    <t>MCI-00592</t>
  </si>
  <si>
    <t>Populations clés (TB-MR) - prisoniers</t>
  </si>
  <si>
    <t>a1O36000001qZ8rEAE</t>
  </si>
  <si>
    <t>MCI-00593</t>
  </si>
  <si>
    <t>Suppression des obstacles liés aux droits humains et au genre qui entravent les programmes de TB-MR</t>
  </si>
  <si>
    <t>a1O36000001qZ8sEAE</t>
  </si>
  <si>
    <t>MCI-00170</t>
  </si>
  <si>
    <t>Organisation des services et gestion des établissements</t>
  </si>
  <si>
    <t>a1O36000001EGHuEAO</t>
  </si>
  <si>
    <t>MCI-00171</t>
  </si>
  <si>
    <t>Réseaux de laboratoires pour la prévention, le contrôle, la prise en charge et la surveillance des maladies</t>
  </si>
  <si>
    <t>a1O36000001EGHvEAO</t>
  </si>
  <si>
    <t>MCI-00172</t>
  </si>
  <si>
    <t>Amélioration de l'infrastructure de prestation de services</t>
  </si>
  <si>
    <t>a1O36000001EGHwEAO</t>
  </si>
  <si>
    <t>MCI-00173</t>
  </si>
  <si>
    <t>Autres interventions relatives a la prestation de services</t>
  </si>
  <si>
    <t>a1O36000001EGHxEAO</t>
  </si>
  <si>
    <t>MCI-00601</t>
  </si>
  <si>
    <t>Environnement politique et programmatique favorable</t>
  </si>
  <si>
    <t>a1O36000001qZ90EAE</t>
  </si>
  <si>
    <t>MCI-00602</t>
  </si>
  <si>
    <t>Dispositifs de retour d'information à l'initiative des prestataires</t>
  </si>
  <si>
    <t>a1O36000001qZ91EAE</t>
  </si>
  <si>
    <t>MCI-00177</t>
  </si>
  <si>
    <t>Autres interventions relatives aux effectifs du secteur de sante y compris au niveau communautaire</t>
  </si>
  <si>
    <t>a1O36000001EGI1EAO</t>
  </si>
  <si>
    <t>MCI-00174</t>
  </si>
  <si>
    <t>Renforcement des capacités des prestataires de santé, y compris au niveau communautaire</t>
  </si>
  <si>
    <t>a1O36000001EGHyEAO</t>
  </si>
  <si>
    <t>MCI-00175</t>
  </si>
  <si>
    <t>Rétention et renforcement des effectifs du secteur de la santé, y compris des agents de santé communautaires</t>
  </si>
  <si>
    <t>a1O36000001EGHzEAO</t>
  </si>
  <si>
    <t>MCI-00178</t>
  </si>
  <si>
    <t>Elaboration et mise en œuvre d'un plan national chiffré relatif à la chaîne d'approvisionnement</t>
  </si>
  <si>
    <t>a1O36000001EGI2EAO</t>
  </si>
  <si>
    <t>MCI-00179</t>
  </si>
  <si>
    <t>Infrastructure de la chaîne d'approvisionnement et élaboration d'outils</t>
  </si>
  <si>
    <t>a1O36000001EGI3EAO</t>
  </si>
  <si>
    <t>MCI-00180</t>
  </si>
  <si>
    <t>Autres interventions relatives aux achats et a la chaine d'approvisionnement</t>
  </si>
  <si>
    <t>a1O36000001EGI4EAO</t>
  </si>
  <si>
    <t>MCI-00598</t>
  </si>
  <si>
    <t>Stratégie d'achat</t>
  </si>
  <si>
    <t>a1O36000001qZ8xEAE</t>
  </si>
  <si>
    <t>MCI-00599</t>
  </si>
  <si>
    <t>Processus nationaux de sélection, d'homologation et de suivi de la qualité des produits</t>
  </si>
  <si>
    <t>a1O36000001qZ8yEAE</t>
  </si>
  <si>
    <t>MCI-00187</t>
  </si>
  <si>
    <t>Renforcement de la gestion des finances publiques</t>
  </si>
  <si>
    <t>a1O36000001EGIBEA4</t>
  </si>
  <si>
    <t>MCI-00188</t>
  </si>
  <si>
    <t>Autres interventions relatives a la gestion financiere</t>
  </si>
  <si>
    <t>a1O36000001EGICEA4</t>
  </si>
  <si>
    <t>MCI-00603</t>
  </si>
  <si>
    <t>Amélioration de la gestion des finances courantes (hors dépenses publiques)</t>
  </si>
  <si>
    <t>a1O36000001qZ92EAE</t>
  </si>
  <si>
    <t>MCI-00195</t>
  </si>
  <si>
    <t>Suivi au niveau communautaire</t>
  </si>
  <si>
    <t>a1O36000001EGIJEA4</t>
  </si>
  <si>
    <t>MCI-00196</t>
  </si>
  <si>
    <t>Plaidoyer communautaire</t>
  </si>
  <si>
    <t>a1O36000001EGIKEA4</t>
  </si>
  <si>
    <t>MCI-00197</t>
  </si>
  <si>
    <t>Mobilisation sociale, renforcement des liens communautaires, de la collaboration et de la coordination</t>
  </si>
  <si>
    <t>a1O36000001EGILEA4</t>
  </si>
  <si>
    <t>Renforcement des capacités institutionnelles, de planification et de direction</t>
  </si>
  <si>
    <t>MCI-00199</t>
  </si>
  <si>
    <t>Autres inteventions relatives ax reponses et systemes communautaires</t>
  </si>
  <si>
    <t>a1O36000001EGINEA4</t>
  </si>
  <si>
    <t>MCI-00200</t>
  </si>
  <si>
    <t>Rapportage des données de routine</t>
  </si>
  <si>
    <t>a1O36000001EGIOEA4</t>
  </si>
  <si>
    <t>MCI-00201</t>
  </si>
  <si>
    <t>Analyse, revues et transparence</t>
  </si>
  <si>
    <t>a1O36000001EGIPEA4</t>
  </si>
  <si>
    <t>MCI-00202</t>
  </si>
  <si>
    <t>Enquête</t>
  </si>
  <si>
    <t>a1O36000001EGIQEA4</t>
  </si>
  <si>
    <t>MCI-00203</t>
  </si>
  <si>
    <t>Sources de données administratives et financières</t>
  </si>
  <si>
    <t>a1O36000001EGIREA4</t>
  </si>
  <si>
    <t>MCI-00204</t>
  </si>
  <si>
    <t>Système d'enregistrement de l'état civil</t>
  </si>
  <si>
    <t>a1O36000001EGISEA4</t>
  </si>
  <si>
    <t>MCI-00205</t>
  </si>
  <si>
    <t>Autres interventions relatives aux systemes d'informations sanitaires et S&amp;E</t>
  </si>
  <si>
    <t>a1O36000001EGITEA4</t>
  </si>
  <si>
    <t>Qualité du programme et des données</t>
  </si>
  <si>
    <t>MCI-00206</t>
  </si>
  <si>
    <t>Politiques, planification, coordination et gestion des programmes nationaux de lutte contre les maladies</t>
  </si>
  <si>
    <t>a1O36000001EGIUEA4</t>
  </si>
  <si>
    <t>Gestion des subventions</t>
  </si>
  <si>
    <t>MCI-00209</t>
  </si>
  <si>
    <t>Autre(s) intervention(s) de gestion de programme</t>
  </si>
  <si>
    <t>a1O36000001EGIXEA4</t>
  </si>
  <si>
    <t>MCI-00210</t>
  </si>
  <si>
    <t>a1O36000001EGIYEA4</t>
  </si>
  <si>
    <t>MCI-00552</t>
  </si>
  <si>
    <t>Autonomisation communautaires parmi les personnes transgenres</t>
  </si>
  <si>
    <t>a1O36000001qZ8DEAU</t>
  </si>
  <si>
    <t>MCI-00553</t>
  </si>
  <si>
    <t>Lutte contre la stigmatisation, la discrimination et la violence contre les personnes transgenres</t>
  </si>
  <si>
    <t>a1O36000001qZ8EEAU</t>
  </si>
  <si>
    <t>MCI-00554</t>
  </si>
  <si>
    <t>Interventions pour le changement de comportement parmi les personnes transgenres</t>
  </si>
  <si>
    <t>a1O36000001qZ8FEAU</t>
  </si>
  <si>
    <t>MCI-00555</t>
  </si>
  <si>
    <t>Programmes relatifs aux préservatifs et aux lubrifiants pour les personnes transgenres</t>
  </si>
  <si>
    <t>a1O36000001qZ8GEAU</t>
  </si>
  <si>
    <t>MCI-00556</t>
  </si>
  <si>
    <t>Prophylaxie préexposition et autres interventions biomédicales pour les personnes transgenres</t>
  </si>
  <si>
    <t>a1O36000001qZ8HEAU</t>
  </si>
  <si>
    <t>MCI-00557</t>
  </si>
  <si>
    <t>Interventions de réduction des risques liés à la consommation de drogues pour les personnes transgenres</t>
  </si>
  <si>
    <t>a1O36000001qZ8IEAU</t>
  </si>
  <si>
    <t>MCI-00558</t>
  </si>
  <si>
    <t>Services de dépistage du VIH destinés aux personnes transgenres</t>
  </si>
  <si>
    <t>a1O36000001qZ8JEAU</t>
  </si>
  <si>
    <t>MCI-00559</t>
  </si>
  <si>
    <t>Diagnostic et traitement des IST et services liés à la santé sexuelle pour les personnes transgenres</t>
  </si>
  <si>
    <t>a1O36000001qZ8KEAU</t>
  </si>
  <si>
    <t>MCI-00560</t>
  </si>
  <si>
    <t>Prévention et gestion des co-infections et des comorbidités pour les personnes transgenres</t>
  </si>
  <si>
    <t>a1O36000001qZ8LEAU</t>
  </si>
  <si>
    <t>MCI-00561</t>
  </si>
  <si>
    <t>Interventions destinées aux jeunes transgenres</t>
  </si>
  <si>
    <t>a1O36000001qZ8MEAU</t>
  </si>
  <si>
    <t>MCI-00562</t>
  </si>
  <si>
    <t>Autres interventions ciblant les personnes transgenres</t>
  </si>
  <si>
    <t>a1O36000001qZ8NEAU</t>
  </si>
  <si>
    <t>MCI-00565</t>
  </si>
  <si>
    <t>Interventions pour le changement de comportement parmi les personnes en détention ou se trouvant dans d'autres lieux fermés</t>
  </si>
  <si>
    <t>a1O36000001qZ8QEAU</t>
  </si>
  <si>
    <t>MCI-00566</t>
  </si>
  <si>
    <t>Programmes relatifs aux préservatifs et aux lubrifiants pour les personnes en détention ou se trouvant dans d'autres lieux fermés</t>
  </si>
  <si>
    <t>a1O36000001qZ8REAU</t>
  </si>
  <si>
    <t>MCI-00567</t>
  </si>
  <si>
    <t>Prophylaxie préexposition (PrEP) pour les personnes en détention ou se trouvant dans d'autres lieux fermés</t>
  </si>
  <si>
    <t>a1O36000001qZ8SEAU</t>
  </si>
  <si>
    <t>MCI-00568</t>
  </si>
  <si>
    <t>Interventions de réduction des risques parmi les personnes en détention ou se trouvant dans d'autres lieux fermés</t>
  </si>
  <si>
    <t>a1O36000001qZ8TEAU</t>
  </si>
  <si>
    <t>MCI-00569</t>
  </si>
  <si>
    <t>Services de dépistage du VIH destinés aux personnes en détention ou se trouvant dans d'autres lieux fermés</t>
  </si>
  <si>
    <t>a1O36000001qZ8UEAU</t>
  </si>
  <si>
    <t>MCI-00570</t>
  </si>
  <si>
    <t>Diagnostic et traitement des IST et autres services liés à la santé sexuelle et reproductive pour les personnes en détention ou se trouvant dans d'autres lieux fermés</t>
  </si>
  <si>
    <t>a1O36000001qZ8VEAU</t>
  </si>
  <si>
    <t>MCI-00571</t>
  </si>
  <si>
    <t>Prévention et gestion des co-infections et des comorbidités pour les personnes en détention ou se trouvant dans d'autres lieux fermés</t>
  </si>
  <si>
    <t>a1O36000001qZ8WEAU</t>
  </si>
  <si>
    <t>MCI-00572</t>
  </si>
  <si>
    <t>Autres interventions ciblant les personnes en détention ou se trouvant dans d'autres lieux fermés</t>
  </si>
  <si>
    <t>a1O36000001qZ8XEAU</t>
  </si>
  <si>
    <t>MCI-00563</t>
  </si>
  <si>
    <t>Autonomisation communautaire parmi les personnes en détention ou se trouvant dans d'autres lieux fermés</t>
  </si>
  <si>
    <t>a1O36000001qZ8OEAU</t>
  </si>
  <si>
    <t>MCI-00564</t>
  </si>
  <si>
    <t>Lutte contre la stigmatisation, la discrimination et la violence contre les personnes en détention ou se trouvant dans d'autres lieux fermés</t>
  </si>
  <si>
    <t>a1O36000001qZ8PEAU</t>
  </si>
  <si>
    <t>Services différenciés de dépistage du VIH</t>
  </si>
  <si>
    <t>MCI-00538</t>
  </si>
  <si>
    <t>Autonomisation communautaire parmi les HSH</t>
  </si>
  <si>
    <t>a1O36000001qZ7zEAE</t>
  </si>
  <si>
    <t>MCI-00539</t>
  </si>
  <si>
    <t>Lutte contre la stigmatisation, la discrimination et la violence contre les HSH</t>
  </si>
  <si>
    <t>a1O36000001qZ80EAE</t>
  </si>
  <si>
    <t>MCI-00540</t>
  </si>
  <si>
    <t>Prophylaxie préexposition (PrEP) pour les HSH</t>
  </si>
  <si>
    <t>a1O36000001qZ81EAE</t>
  </si>
  <si>
    <t>MCI-00541</t>
  </si>
  <si>
    <t>Interventions de réduction des risques parmi les HSH consommateurs de drogues injectables</t>
  </si>
  <si>
    <t>a1O36000001qZ82EAE</t>
  </si>
  <si>
    <t>MCI-00542</t>
  </si>
  <si>
    <t>Interventions destinées aux jeunes hommes ayant des rapports sexuels avec des hommes</t>
  </si>
  <si>
    <t>a1O36000001qZ83EAE</t>
  </si>
  <si>
    <t>MCI-00605</t>
  </si>
  <si>
    <t>Interventions pour le changement de comportement ciblant les HSH</t>
  </si>
  <si>
    <t>a1O36000001qZ94EAE</t>
  </si>
  <si>
    <t>MCI-00606</t>
  </si>
  <si>
    <t>Interventions relatives aux préservatifs et aux lubrifiants pour les HSH</t>
  </si>
  <si>
    <t>a1O36000001qZ95EAE</t>
  </si>
  <si>
    <t>MCI-00607</t>
  </si>
  <si>
    <t>Services de dépistage du VIH destinés aux HSH</t>
  </si>
  <si>
    <t>a1O36000001qZ96EAE</t>
  </si>
  <si>
    <t>MCI-00608</t>
  </si>
  <si>
    <t>Diagnostic et traitement des IST et autres services liés à la santé sexuelle pour les HSH</t>
  </si>
  <si>
    <t>a1O36000001qZ97EAE</t>
  </si>
  <si>
    <t>MCI-00609</t>
  </si>
  <si>
    <t>Prévention et gestion des co-infections et des comorbidités pour les HSH</t>
  </si>
  <si>
    <t>a1O36000001qZ98EAE</t>
  </si>
  <si>
    <t>MCI-00610</t>
  </si>
  <si>
    <t>Autres interventions ciblant les HSH</t>
  </si>
  <si>
    <t>a1O36000001qZ99EAE</t>
  </si>
  <si>
    <t>MCI-00583</t>
  </si>
  <si>
    <t>Réduction de la stigmatisation et de la discrimination</t>
  </si>
  <si>
    <t>a1O36000001qZ8iEAE</t>
  </si>
  <si>
    <t>MCI-00584</t>
  </si>
  <si>
    <t>Acquisition de notions de droit (« Connaissez vos droits »)</t>
  </si>
  <si>
    <t>a1O36000001qZ8jEAE</t>
  </si>
  <si>
    <t>MCI-00585</t>
  </si>
  <si>
    <t>Formation des professionnels de santé en matière de droits humains et d'éthique médicale liés à la lutte contre le VIH et à la lutte conjointe contre le VIH/la tuberculose</t>
  </si>
  <si>
    <t>a1O36000001qZ8kEAE</t>
  </si>
  <si>
    <t>MCI-00586</t>
  </si>
  <si>
    <t>Services juridiques liés au VIH et à la co-infection VIH/tuberculose</t>
  </si>
  <si>
    <t>a1O36000001qZ8lEAE</t>
  </si>
  <si>
    <t>MCI-00587</t>
  </si>
  <si>
    <t>Sensibilisation des législateurs et des agents de la force publique</t>
  </si>
  <si>
    <t>a1O36000001qZ8mEAE</t>
  </si>
  <si>
    <t>MCI-00588</t>
  </si>
  <si>
    <t>Amélioration des lois, des réglementations et des politiques relatives au VIH et à la co-infection VIH/tuberculose</t>
  </si>
  <si>
    <t>a1O36000001qZ8nEAE</t>
  </si>
  <si>
    <t>MCI-00589</t>
  </si>
  <si>
    <t>Réduction de la discrimination basée sur le genre, des normes de genre nuisibles et de la violence contre les femmes et les filles dans toute leur diversité, en lien avec le VIH</t>
  </si>
  <si>
    <t>a1O36000001qZ8oEAE</t>
  </si>
  <si>
    <t>MCI-00604</t>
  </si>
  <si>
    <t>Autres interventions destinées à la réduction des barrières aux services de VIH relatives aux droits de l'Homme</t>
  </si>
  <si>
    <t>a1O36000001qZ93EAE</t>
  </si>
  <si>
    <t>MCI-00611</t>
  </si>
  <si>
    <t>Stratégies sanitaires nationales, alignement avec les plans maladie spécifiques, gouvernance du secteur de la santé et financement</t>
  </si>
  <si>
    <t>a1O36000001qZ9AEAU</t>
  </si>
  <si>
    <t>MCI-00612</t>
  </si>
  <si>
    <t>Autres interventions relatives a la politique et a la gouvernance</t>
  </si>
  <si>
    <t>a1O36000001qZ9BEAU</t>
  </si>
  <si>
    <t>AR-00999</t>
  </si>
  <si>
    <t>0013600000xoEJAAA2</t>
  </si>
  <si>
    <t>AR-00998</t>
  </si>
  <si>
    <t>AR-01001</t>
  </si>
  <si>
    <t>AR-01000</t>
  </si>
  <si>
    <t>AR-03918</t>
  </si>
  <si>
    <t>AR-03919</t>
  </si>
  <si>
    <t>AR-03927</t>
  </si>
  <si>
    <t>AR-03928</t>
  </si>
  <si>
    <t>AR-06047</t>
  </si>
  <si>
    <t>ID-98303</t>
  </si>
  <si>
    <t>II-12741</t>
  </si>
  <si>
    <t>ID-98304</t>
  </si>
  <si>
    <t>ID-98305</t>
  </si>
  <si>
    <t>ID-98306</t>
  </si>
  <si>
    <t>ID-98307</t>
  </si>
  <si>
    <t>ID-98308</t>
  </si>
  <si>
    <t>ID-98309</t>
  </si>
  <si>
    <t>ID-98310</t>
  </si>
  <si>
    <t>ID-98311</t>
  </si>
  <si>
    <t>ID-98312</t>
  </si>
  <si>
    <t>ID-98313</t>
  </si>
  <si>
    <t>II-12742</t>
  </si>
  <si>
    <t>ID-98314</t>
  </si>
  <si>
    <t>ID-98315</t>
  </si>
  <si>
    <t>ID-98316</t>
  </si>
  <si>
    <t>ID-98317</t>
  </si>
  <si>
    <t>ID-98318</t>
  </si>
  <si>
    <t>ID-98319</t>
  </si>
  <si>
    <t>ID-98320</t>
  </si>
  <si>
    <t>ID-98321</t>
  </si>
  <si>
    <t>ID-98322</t>
  </si>
  <si>
    <t>ID-98323</t>
  </si>
  <si>
    <t>II-12743</t>
  </si>
  <si>
    <t>ID-98324</t>
  </si>
  <si>
    <t>ID-98325</t>
  </si>
  <si>
    <t>ID-98326</t>
  </si>
  <si>
    <t>ID-98327</t>
  </si>
  <si>
    <t>ID-98328</t>
  </si>
  <si>
    <t>ID-98329</t>
  </si>
  <si>
    <t>ID-98330</t>
  </si>
  <si>
    <t>ID-98331</t>
  </si>
  <si>
    <t>ID-98332</t>
  </si>
  <si>
    <t>ID-98333</t>
  </si>
  <si>
    <t>II-12744</t>
  </si>
  <si>
    <t>ID-98334</t>
  </si>
  <si>
    <t>ID-98335</t>
  </si>
  <si>
    <t>ID-98336</t>
  </si>
  <si>
    <t>ID-98337</t>
  </si>
  <si>
    <t>ID-98338</t>
  </si>
  <si>
    <t>ID-98339</t>
  </si>
  <si>
    <t>ID-98340</t>
  </si>
  <si>
    <t>ID-98341</t>
  </si>
  <si>
    <t>ID-98342</t>
  </si>
  <si>
    <t>ID-98343</t>
  </si>
  <si>
    <t>II-12745</t>
  </si>
  <si>
    <t>ID-98344</t>
  </si>
  <si>
    <t>ID-98345</t>
  </si>
  <si>
    <t>ID-98346</t>
  </si>
  <si>
    <t>ID-98347</t>
  </si>
  <si>
    <t>ID-98348</t>
  </si>
  <si>
    <t>ID-98349</t>
  </si>
  <si>
    <t>ID-98350</t>
  </si>
  <si>
    <t>ID-98351</t>
  </si>
  <si>
    <t>ID-98352</t>
  </si>
  <si>
    <t>ID-98353</t>
  </si>
  <si>
    <t>II-12746</t>
  </si>
  <si>
    <t>ID-98354</t>
  </si>
  <si>
    <t>ID-98355</t>
  </si>
  <si>
    <t>ID-98356</t>
  </si>
  <si>
    <t>ID-98357</t>
  </si>
  <si>
    <t>ID-98358</t>
  </si>
  <si>
    <t>ID-98359</t>
  </si>
  <si>
    <t>ID-98360</t>
  </si>
  <si>
    <t>ID-98361</t>
  </si>
  <si>
    <t>ID-98362</t>
  </si>
  <si>
    <t>ID-98363</t>
  </si>
  <si>
    <t>II-12747</t>
  </si>
  <si>
    <t>ID-98364</t>
  </si>
  <si>
    <t>ID-98365</t>
  </si>
  <si>
    <t>ID-98366</t>
  </si>
  <si>
    <t>ID-98367</t>
  </si>
  <si>
    <t>ID-98368</t>
  </si>
  <si>
    <t>ID-98369</t>
  </si>
  <si>
    <t>ID-98370</t>
  </si>
  <si>
    <t>ID-98371</t>
  </si>
  <si>
    <t>ID-98372</t>
  </si>
  <si>
    <t>ID-98373</t>
  </si>
  <si>
    <t>II-12748</t>
  </si>
  <si>
    <t>ID-98374</t>
  </si>
  <si>
    <t>ID-98375</t>
  </si>
  <si>
    <t>ID-98376</t>
  </si>
  <si>
    <t>ID-98377</t>
  </si>
  <si>
    <t>ID-98378</t>
  </si>
  <si>
    <t>ID-98379</t>
  </si>
  <si>
    <t>ID-98381</t>
  </si>
  <si>
    <t>ID-98382</t>
  </si>
  <si>
    <t>ID-98383</t>
  </si>
  <si>
    <t>ID-98380</t>
  </si>
  <si>
    <t>II-12749</t>
  </si>
  <si>
    <t>ID-98384</t>
  </si>
  <si>
    <t>ID-98385</t>
  </si>
  <si>
    <t>ID-98386</t>
  </si>
  <si>
    <t>ID-98387</t>
  </si>
  <si>
    <t>ID-98388</t>
  </si>
  <si>
    <t>ID-98389</t>
  </si>
  <si>
    <t>ID-98390</t>
  </si>
  <si>
    <t>ID-98391</t>
  </si>
  <si>
    <t>ID-98392</t>
  </si>
  <si>
    <t>ID-98393</t>
  </si>
  <si>
    <t>II-12750</t>
  </si>
  <si>
    <t>ID-98394</t>
  </si>
  <si>
    <t>ID-98395</t>
  </si>
  <si>
    <t>ID-98396</t>
  </si>
  <si>
    <t>ID-98397</t>
  </si>
  <si>
    <t>ID-98398</t>
  </si>
  <si>
    <t>ID-98399</t>
  </si>
  <si>
    <t>ID-98400</t>
  </si>
  <si>
    <t>ID-98401</t>
  </si>
  <si>
    <t>ID-98402</t>
  </si>
  <si>
    <t>ID-98403</t>
  </si>
  <si>
    <t>II-12751</t>
  </si>
  <si>
    <t>ID-98404</t>
  </si>
  <si>
    <t>ID-98405</t>
  </si>
  <si>
    <t>ID-98406</t>
  </si>
  <si>
    <t>ID-98407</t>
  </si>
  <si>
    <t>ID-98408</t>
  </si>
  <si>
    <t>ID-98409</t>
  </si>
  <si>
    <t>ID-98410</t>
  </si>
  <si>
    <t>ID-98411</t>
  </si>
  <si>
    <t>ID-98412</t>
  </si>
  <si>
    <t>ID-98413</t>
  </si>
  <si>
    <t>II-12752</t>
  </si>
  <si>
    <t>ID-98414</t>
  </si>
  <si>
    <t>ID-98415</t>
  </si>
  <si>
    <t>ID-98416</t>
  </si>
  <si>
    <t>ID-98417</t>
  </si>
  <si>
    <t>ID-98418</t>
  </si>
  <si>
    <t>ID-98419</t>
  </si>
  <si>
    <t>ID-98420</t>
  </si>
  <si>
    <t>ID-98421</t>
  </si>
  <si>
    <t>ID-98423</t>
  </si>
  <si>
    <t>ID-98422</t>
  </si>
  <si>
    <t>II-12753</t>
  </si>
  <si>
    <t>ID-98424</t>
  </si>
  <si>
    <t>ID-98425</t>
  </si>
  <si>
    <t>ID-98426</t>
  </si>
  <si>
    <t>ID-98427</t>
  </si>
  <si>
    <t>ID-98428</t>
  </si>
  <si>
    <t>ID-98429</t>
  </si>
  <si>
    <t>ID-98430</t>
  </si>
  <si>
    <t>ID-98431</t>
  </si>
  <si>
    <t>ID-98432</t>
  </si>
  <si>
    <t>ID-98433</t>
  </si>
  <si>
    <t>II-12754</t>
  </si>
  <si>
    <t>ID-98434</t>
  </si>
  <si>
    <t>ID-98435</t>
  </si>
  <si>
    <t>ID-98436</t>
  </si>
  <si>
    <t>ID-98437</t>
  </si>
  <si>
    <t>ID-98438</t>
  </si>
  <si>
    <t>ID-98439</t>
  </si>
  <si>
    <t>ID-98440</t>
  </si>
  <si>
    <t>ID-98441</t>
  </si>
  <si>
    <t>ID-98442</t>
  </si>
  <si>
    <t>ID-98443</t>
  </si>
  <si>
    <t>II-12755</t>
  </si>
  <si>
    <t>ID-98444</t>
  </si>
  <si>
    <t>ID-98445</t>
  </si>
  <si>
    <t>ID-98446</t>
  </si>
  <si>
    <t>ID-98447</t>
  </si>
  <si>
    <t>ID-98448</t>
  </si>
  <si>
    <t>ID-98449</t>
  </si>
  <si>
    <t>ID-98450</t>
  </si>
  <si>
    <t>ID-98451</t>
  </si>
  <si>
    <t>ID-98452</t>
  </si>
  <si>
    <t>ODN-97435</t>
  </si>
  <si>
    <t>OI-11902</t>
  </si>
  <si>
    <t>ODN-97436</t>
  </si>
  <si>
    <t>ODN-97437</t>
  </si>
  <si>
    <t>ODN-97438</t>
  </si>
  <si>
    <t>ODN-97439</t>
  </si>
  <si>
    <t>ODN-97440</t>
  </si>
  <si>
    <t>ODN-97441</t>
  </si>
  <si>
    <t>ODN-97442</t>
  </si>
  <si>
    <t>ODN-97443</t>
  </si>
  <si>
    <t>ODN-97444</t>
  </si>
  <si>
    <t>ODN-97445</t>
  </si>
  <si>
    <t>OI-11903</t>
  </si>
  <si>
    <t>ODN-97446</t>
  </si>
  <si>
    <t>ODN-97447</t>
  </si>
  <si>
    <t>ODN-97448</t>
  </si>
  <si>
    <t>ODN-97449</t>
  </si>
  <si>
    <t>ODN-97450</t>
  </si>
  <si>
    <t>ODN-97451</t>
  </si>
  <si>
    <t>ODN-97452</t>
  </si>
  <si>
    <t>ODN-97453</t>
  </si>
  <si>
    <t>ODN-97454</t>
  </si>
  <si>
    <t>ODN-97455</t>
  </si>
  <si>
    <t>OI-11904</t>
  </si>
  <si>
    <t>ODN-97456</t>
  </si>
  <si>
    <t>ODN-97457</t>
  </si>
  <si>
    <t>ODN-97458</t>
  </si>
  <si>
    <t>ODN-97459</t>
  </si>
  <si>
    <t>ODN-97460</t>
  </si>
  <si>
    <t>ODN-97461</t>
  </si>
  <si>
    <t>ODN-97462</t>
  </si>
  <si>
    <t>ODN-97463</t>
  </si>
  <si>
    <t>ODN-97464</t>
  </si>
  <si>
    <t>ODN-97465</t>
  </si>
  <si>
    <t>OI-11905</t>
  </si>
  <si>
    <t>ODN-97466</t>
  </si>
  <si>
    <t>ODN-97467</t>
  </si>
  <si>
    <t>ODN-97468</t>
  </si>
  <si>
    <t>ODN-97469</t>
  </si>
  <si>
    <t>ODN-97470</t>
  </si>
  <si>
    <t>ODN-97471</t>
  </si>
  <si>
    <t>ODN-97472</t>
  </si>
  <si>
    <t>ODN-97473</t>
  </si>
  <si>
    <t>ODN-97474</t>
  </si>
  <si>
    <t>ODN-97475</t>
  </si>
  <si>
    <t>OI-11906</t>
  </si>
  <si>
    <t>ODN-97476</t>
  </si>
  <si>
    <t>ODN-97477</t>
  </si>
  <si>
    <t>ODN-97478</t>
  </si>
  <si>
    <t>ODN-97479</t>
  </si>
  <si>
    <t>ODN-97480</t>
  </si>
  <si>
    <t>ODN-97481</t>
  </si>
  <si>
    <t>ODN-97482</t>
  </si>
  <si>
    <t>ODN-97483</t>
  </si>
  <si>
    <t>ODN-97484</t>
  </si>
  <si>
    <t>ODN-97485</t>
  </si>
  <si>
    <t>OI-11907</t>
  </si>
  <si>
    <t>ODN-97486</t>
  </si>
  <si>
    <t>ODN-97487</t>
  </si>
  <si>
    <t>ODN-97488</t>
  </si>
  <si>
    <t>ODN-97489</t>
  </si>
  <si>
    <t>ODN-97490</t>
  </si>
  <si>
    <t>ODN-97491</t>
  </si>
  <si>
    <t>ODN-97492</t>
  </si>
  <si>
    <t>ODN-97493</t>
  </si>
  <si>
    <t>ODN-97494</t>
  </si>
  <si>
    <t>ODN-97495</t>
  </si>
  <si>
    <t>OI-11908</t>
  </si>
  <si>
    <t>ODN-97496</t>
  </si>
  <si>
    <t>ODN-97497</t>
  </si>
  <si>
    <t>ODN-97498</t>
  </si>
  <si>
    <t>ODN-97499</t>
  </si>
  <si>
    <t>ODN-97500</t>
  </si>
  <si>
    <t>ODN-97501</t>
  </si>
  <si>
    <t>ODN-97502</t>
  </si>
  <si>
    <t>ODN-97503</t>
  </si>
  <si>
    <t>ODN-97504</t>
  </si>
  <si>
    <t>ODN-97505</t>
  </si>
  <si>
    <t>OI-11909</t>
  </si>
  <si>
    <t>ODN-97506</t>
  </si>
  <si>
    <t>ODN-97507</t>
  </si>
  <si>
    <t>ODN-97508</t>
  </si>
  <si>
    <t>ODN-97509</t>
  </si>
  <si>
    <t>ODN-97510</t>
  </si>
  <si>
    <t>ODN-97511</t>
  </si>
  <si>
    <t>ODN-97512</t>
  </si>
  <si>
    <t>ODN-97513</t>
  </si>
  <si>
    <t>ODN-97514</t>
  </si>
  <si>
    <t>ODN-97515</t>
  </si>
  <si>
    <t>OI-11910</t>
  </si>
  <si>
    <t>ODN-97516</t>
  </si>
  <si>
    <t>ODN-97517</t>
  </si>
  <si>
    <t>ODN-97518</t>
  </si>
  <si>
    <t>ODN-97519</t>
  </si>
  <si>
    <t>ODN-97520</t>
  </si>
  <si>
    <t>ODN-97521</t>
  </si>
  <si>
    <t>ODN-97522</t>
  </si>
  <si>
    <t>ODN-97523</t>
  </si>
  <si>
    <t>ODN-97524</t>
  </si>
  <si>
    <t>ODN-97525</t>
  </si>
  <si>
    <t>OI-11911</t>
  </si>
  <si>
    <t>ODN-97526</t>
  </si>
  <si>
    <t>ODN-97527</t>
  </si>
  <si>
    <t>ODN-97528</t>
  </si>
  <si>
    <t>ODN-97529</t>
  </si>
  <si>
    <t>ODN-97530</t>
  </si>
  <si>
    <t>ODN-97531</t>
  </si>
  <si>
    <t>ODN-97532</t>
  </si>
  <si>
    <t>ODN-97533</t>
  </si>
  <si>
    <t>ODN-97534</t>
  </si>
  <si>
    <t>ODN-97535</t>
  </si>
  <si>
    <t>OI-11912</t>
  </si>
  <si>
    <t>ODN-97536</t>
  </si>
  <si>
    <t>ODN-97537</t>
  </si>
  <si>
    <t>ODN-97538</t>
  </si>
  <si>
    <t>ODN-97539</t>
  </si>
  <si>
    <t>ODN-97540</t>
  </si>
  <si>
    <t>ODN-97541</t>
  </si>
  <si>
    <t>ODN-97542</t>
  </si>
  <si>
    <t>ODN-97543</t>
  </si>
  <si>
    <t>ODN-97544</t>
  </si>
  <si>
    <t>ODN-97545</t>
  </si>
  <si>
    <t>OI-11913</t>
  </si>
  <si>
    <t>ODN-97546</t>
  </si>
  <si>
    <t>ODN-97547</t>
  </si>
  <si>
    <t>ODN-97548</t>
  </si>
  <si>
    <t>ODN-97549</t>
  </si>
  <si>
    <t>ODN-97550</t>
  </si>
  <si>
    <t>ODN-97551</t>
  </si>
  <si>
    <t>ODN-97552</t>
  </si>
  <si>
    <t>ODN-97553</t>
  </si>
  <si>
    <t>ODN-97554</t>
  </si>
  <si>
    <t>ODN-97555</t>
  </si>
  <si>
    <t>OI-11914</t>
  </si>
  <si>
    <t>ODN-97556</t>
  </si>
  <si>
    <t>ODN-97557</t>
  </si>
  <si>
    <t>ODN-97558</t>
  </si>
  <si>
    <t>ODN-97559</t>
  </si>
  <si>
    <t>ODN-97560</t>
  </si>
  <si>
    <t>ODN-97561</t>
  </si>
  <si>
    <t>ODN-97562</t>
  </si>
  <si>
    <t>ODN-97563</t>
  </si>
  <si>
    <t>ODN-97564</t>
  </si>
  <si>
    <t>ODN-97565</t>
  </si>
  <si>
    <t>OI-11915</t>
  </si>
  <si>
    <t>ODN-97566</t>
  </si>
  <si>
    <t>ODN-97567</t>
  </si>
  <si>
    <t>ODN-97568</t>
  </si>
  <si>
    <t>ODN-97569</t>
  </si>
  <si>
    <t>ODN-97570</t>
  </si>
  <si>
    <t>ODN-97571</t>
  </si>
  <si>
    <t>ODN-97572</t>
  </si>
  <si>
    <t>ODN-97573</t>
  </si>
  <si>
    <t>ODN-97574</t>
  </si>
  <si>
    <t>ODN-97575</t>
  </si>
  <si>
    <t>OI-11916</t>
  </si>
  <si>
    <t>ODN-97576</t>
  </si>
  <si>
    <t>ODN-97577</t>
  </si>
  <si>
    <t>ODN-97578</t>
  </si>
  <si>
    <t>ODN-97579</t>
  </si>
  <si>
    <t>ODN-97580</t>
  </si>
  <si>
    <t>ODN-97581</t>
  </si>
  <si>
    <t>ODN-97582</t>
  </si>
  <si>
    <t>ODN-97583</t>
  </si>
  <si>
    <t>ODN-97584</t>
  </si>
  <si>
    <t>CD-185043</t>
  </si>
  <si>
    <t>CI-24276</t>
  </si>
  <si>
    <t>CD-185044</t>
  </si>
  <si>
    <t>CD-185045</t>
  </si>
  <si>
    <t>CD-185046</t>
  </si>
  <si>
    <t>CD-185047</t>
  </si>
  <si>
    <t>CD-185048</t>
  </si>
  <si>
    <t>CD-185049</t>
  </si>
  <si>
    <t>CD-185050</t>
  </si>
  <si>
    <t>CD-185051</t>
  </si>
  <si>
    <t>CD-185052</t>
  </si>
  <si>
    <t>CD-185053</t>
  </si>
  <si>
    <t>CI-24277</t>
  </si>
  <si>
    <t>CD-185054</t>
  </si>
  <si>
    <t>CD-185055</t>
  </si>
  <si>
    <t>CD-185056</t>
  </si>
  <si>
    <t>CD-185057</t>
  </si>
  <si>
    <t>CD-185058</t>
  </si>
  <si>
    <t>CD-185059</t>
  </si>
  <si>
    <t>CD-185060</t>
  </si>
  <si>
    <t>CD-185061</t>
  </si>
  <si>
    <t>CD-185062</t>
  </si>
  <si>
    <t>CD-185063</t>
  </si>
  <si>
    <t>CI-24278</t>
  </si>
  <si>
    <t>CD-185064</t>
  </si>
  <si>
    <t>CD-185065</t>
  </si>
  <si>
    <t>CD-185066</t>
  </si>
  <si>
    <t>CD-185067</t>
  </si>
  <si>
    <t>CD-185068</t>
  </si>
  <si>
    <t>CD-185069</t>
  </si>
  <si>
    <t>CD-185070</t>
  </si>
  <si>
    <t>CD-185071</t>
  </si>
  <si>
    <t>CD-185072</t>
  </si>
  <si>
    <t>CD-185073</t>
  </si>
  <si>
    <t>CI-24279</t>
  </si>
  <si>
    <t>CD-185074</t>
  </si>
  <si>
    <t>CD-185075</t>
  </si>
  <si>
    <t>CD-185076</t>
  </si>
  <si>
    <t>CD-185077</t>
  </si>
  <si>
    <t>CD-185078</t>
  </si>
  <si>
    <t>CD-185079</t>
  </si>
  <si>
    <t>CD-185080</t>
  </si>
  <si>
    <t>CD-185081</t>
  </si>
  <si>
    <t>CD-185082</t>
  </si>
  <si>
    <t>CD-185083</t>
  </si>
  <si>
    <t>CI-24280</t>
  </si>
  <si>
    <t>CD-185084</t>
  </si>
  <si>
    <t>CD-185085</t>
  </si>
  <si>
    <t>CD-185086</t>
  </si>
  <si>
    <t>CD-185087</t>
  </si>
  <si>
    <t>CD-185088</t>
  </si>
  <si>
    <t>CD-185089</t>
  </si>
  <si>
    <t>CD-185090</t>
  </si>
  <si>
    <t>CD-185091</t>
  </si>
  <si>
    <t>CD-185092</t>
  </si>
  <si>
    <t>CD-185093</t>
  </si>
  <si>
    <t>CI-24281</t>
  </si>
  <si>
    <t>CD-185094</t>
  </si>
  <si>
    <t>CD-185095</t>
  </si>
  <si>
    <t>CD-185096</t>
  </si>
  <si>
    <t>CD-185097</t>
  </si>
  <si>
    <t>CD-185098</t>
  </si>
  <si>
    <t>CD-185099</t>
  </si>
  <si>
    <t>CD-185100</t>
  </si>
  <si>
    <t>CD-185101</t>
  </si>
  <si>
    <t>CD-185102</t>
  </si>
  <si>
    <t>CD-185103</t>
  </si>
  <si>
    <t>CI-24282</t>
  </si>
  <si>
    <t>CD-185104</t>
  </si>
  <si>
    <t>CD-185105</t>
  </si>
  <si>
    <t>CD-185106</t>
  </si>
  <si>
    <t>CD-185107</t>
  </si>
  <si>
    <t>CD-185108</t>
  </si>
  <si>
    <t>CD-185109</t>
  </si>
  <si>
    <t>CD-185110</t>
  </si>
  <si>
    <t>CD-185111</t>
  </si>
  <si>
    <t>CD-185112</t>
  </si>
  <si>
    <t>CD-185113</t>
  </si>
  <si>
    <t>CI-24283</t>
  </si>
  <si>
    <t>CD-185114</t>
  </si>
  <si>
    <t>CD-185115</t>
  </si>
  <si>
    <t>CD-185116</t>
  </si>
  <si>
    <t>CD-185117</t>
  </si>
  <si>
    <t>CD-185118</t>
  </si>
  <si>
    <t>CD-185119</t>
  </si>
  <si>
    <t>CD-185120</t>
  </si>
  <si>
    <t>CD-185121</t>
  </si>
  <si>
    <t>CD-185122</t>
  </si>
  <si>
    <t>CD-185123</t>
  </si>
  <si>
    <t>CI-24284</t>
  </si>
  <si>
    <t>CD-185124</t>
  </si>
  <si>
    <t>CD-185125</t>
  </si>
  <si>
    <t>CD-185126</t>
  </si>
  <si>
    <t>CD-185127</t>
  </si>
  <si>
    <t>CD-185128</t>
  </si>
  <si>
    <t>CD-185129</t>
  </si>
  <si>
    <t>CD-185130</t>
  </si>
  <si>
    <t>CD-185131</t>
  </si>
  <si>
    <t>CD-185132</t>
  </si>
  <si>
    <t>CD-185133</t>
  </si>
  <si>
    <t>CI-24285</t>
  </si>
  <si>
    <t>CD-185134</t>
  </si>
  <si>
    <t>CD-185135</t>
  </si>
  <si>
    <t>CD-185136</t>
  </si>
  <si>
    <t>CD-185137</t>
  </si>
  <si>
    <t>CD-185138</t>
  </si>
  <si>
    <t>CD-185139</t>
  </si>
  <si>
    <t>CD-185140</t>
  </si>
  <si>
    <t>CD-185141</t>
  </si>
  <si>
    <t>CD-185142</t>
  </si>
  <si>
    <t>CD-185143</t>
  </si>
  <si>
    <t>CI-24286</t>
  </si>
  <si>
    <t>CD-185144</t>
  </si>
  <si>
    <t>CD-185145</t>
  </si>
  <si>
    <t>CD-185146</t>
  </si>
  <si>
    <t>CD-185147</t>
  </si>
  <si>
    <t>CD-185148</t>
  </si>
  <si>
    <t>CD-185149</t>
  </si>
  <si>
    <t>CD-185150</t>
  </si>
  <si>
    <t>CD-185151</t>
  </si>
  <si>
    <t>CD-185152</t>
  </si>
  <si>
    <t>CD-185153</t>
  </si>
  <si>
    <t>CI-24287</t>
  </si>
  <si>
    <t>CD-185154</t>
  </si>
  <si>
    <t>CD-185155</t>
  </si>
  <si>
    <t>CD-185156</t>
  </si>
  <si>
    <t>CD-185157</t>
  </si>
  <si>
    <t>CD-185158</t>
  </si>
  <si>
    <t>CD-185159</t>
  </si>
  <si>
    <t>CD-185160</t>
  </si>
  <si>
    <t>CD-185161</t>
  </si>
  <si>
    <t>CD-185162</t>
  </si>
  <si>
    <t>CD-185163</t>
  </si>
  <si>
    <t>CI-24288</t>
  </si>
  <si>
    <t>CD-185164</t>
  </si>
  <si>
    <t>CD-185165</t>
  </si>
  <si>
    <t>CD-185166</t>
  </si>
  <si>
    <t>CD-185167</t>
  </si>
  <si>
    <t>CD-185168</t>
  </si>
  <si>
    <t>CD-185169</t>
  </si>
  <si>
    <t>CD-185170</t>
  </si>
  <si>
    <t>CD-185171</t>
  </si>
  <si>
    <t>CD-185172</t>
  </si>
  <si>
    <t>CD-185173</t>
  </si>
  <si>
    <t>CI-24289</t>
  </si>
  <si>
    <t>CD-185174</t>
  </si>
  <si>
    <t>CD-185175</t>
  </si>
  <si>
    <t>CD-185176</t>
  </si>
  <si>
    <t>CD-185177</t>
  </si>
  <si>
    <t>CD-185178</t>
  </si>
  <si>
    <t>CD-185179</t>
  </si>
  <si>
    <t>CD-185180</t>
  </si>
  <si>
    <t>CD-185181</t>
  </si>
  <si>
    <t>CD-185182</t>
  </si>
  <si>
    <t>CD-185183</t>
  </si>
  <si>
    <t>CI-24290</t>
  </si>
  <si>
    <t>CD-185184</t>
  </si>
  <si>
    <t>CD-185185</t>
  </si>
  <si>
    <t>CD-185186</t>
  </si>
  <si>
    <t>CD-185187</t>
  </si>
  <si>
    <t>CD-185188</t>
  </si>
  <si>
    <t>CD-185189</t>
  </si>
  <si>
    <t>CD-185190</t>
  </si>
  <si>
    <t>CD-185191</t>
  </si>
  <si>
    <t>CD-185192</t>
  </si>
  <si>
    <t>CD-185193</t>
  </si>
  <si>
    <t>CI-24291</t>
  </si>
  <si>
    <t>CD-185194</t>
  </si>
  <si>
    <t>CD-185195</t>
  </si>
  <si>
    <t>CD-185196</t>
  </si>
  <si>
    <t>CD-185197</t>
  </si>
  <si>
    <t>CD-185198</t>
  </si>
  <si>
    <t>CD-185199</t>
  </si>
  <si>
    <t>CD-185200</t>
  </si>
  <si>
    <t>CD-185201</t>
  </si>
  <si>
    <t>CD-185202</t>
  </si>
  <si>
    <t>CD-185203</t>
  </si>
  <si>
    <t>CI-24292</t>
  </si>
  <si>
    <t>CD-185204</t>
  </si>
  <si>
    <t>CD-185205</t>
  </si>
  <si>
    <t>CD-185206</t>
  </si>
  <si>
    <t>CD-185207</t>
  </si>
  <si>
    <t>CD-185208</t>
  </si>
  <si>
    <t>CD-185209</t>
  </si>
  <si>
    <t>CD-185210</t>
  </si>
  <si>
    <t>CD-185211</t>
  </si>
  <si>
    <t>CD-185213</t>
  </si>
  <si>
    <t>CD-185212</t>
  </si>
  <si>
    <t>CI-24293</t>
  </si>
  <si>
    <t>CD-185214</t>
  </si>
  <si>
    <t>CD-185215</t>
  </si>
  <si>
    <t>CD-185216</t>
  </si>
  <si>
    <t>CD-185217</t>
  </si>
  <si>
    <t>CD-185218</t>
  </si>
  <si>
    <t>CD-185219</t>
  </si>
  <si>
    <t>CD-185220</t>
  </si>
  <si>
    <t>CD-185221</t>
  </si>
  <si>
    <t>CD-185222</t>
  </si>
  <si>
    <t>CD-185223</t>
  </si>
  <si>
    <t>CI-24294</t>
  </si>
  <si>
    <t>CD-185224</t>
  </si>
  <si>
    <t>CD-185225</t>
  </si>
  <si>
    <t>CD-185226</t>
  </si>
  <si>
    <t>CD-185227</t>
  </si>
  <si>
    <t>CD-185228</t>
  </si>
  <si>
    <t>CD-185229</t>
  </si>
  <si>
    <t>CD-185230</t>
  </si>
  <si>
    <t>CD-185231</t>
  </si>
  <si>
    <t>CD-185232</t>
  </si>
  <si>
    <t>CD-185233</t>
  </si>
  <si>
    <t>CI-24295</t>
  </si>
  <si>
    <t>CD-185234</t>
  </si>
  <si>
    <t>CD-185235</t>
  </si>
  <si>
    <t>CD-185236</t>
  </si>
  <si>
    <t>CD-185237</t>
  </si>
  <si>
    <t>CD-185238</t>
  </si>
  <si>
    <t>CD-185239</t>
  </si>
  <si>
    <t>CD-185240</t>
  </si>
  <si>
    <t>CD-185241</t>
  </si>
  <si>
    <t>CD-185242</t>
  </si>
  <si>
    <t>CD-185243</t>
  </si>
  <si>
    <t>CI-24296</t>
  </si>
  <si>
    <t>CD-185244</t>
  </si>
  <si>
    <t>CD-185245</t>
  </si>
  <si>
    <t>CD-185246</t>
  </si>
  <si>
    <t>CD-185247</t>
  </si>
  <si>
    <t>CD-185248</t>
  </si>
  <si>
    <t>CD-185249</t>
  </si>
  <si>
    <t>CD-185250</t>
  </si>
  <si>
    <t>CD-185251</t>
  </si>
  <si>
    <t>CD-185252</t>
  </si>
  <si>
    <t>CD-185253</t>
  </si>
  <si>
    <t>CI-24297</t>
  </si>
  <si>
    <t>CD-185254</t>
  </si>
  <si>
    <t>CD-185255</t>
  </si>
  <si>
    <t>CD-185256</t>
  </si>
  <si>
    <t>CD-185257</t>
  </si>
  <si>
    <t>CD-185258</t>
  </si>
  <si>
    <t>CD-185259</t>
  </si>
  <si>
    <t>CD-185260</t>
  </si>
  <si>
    <t>CD-185261</t>
  </si>
  <si>
    <t>CD-185262</t>
  </si>
  <si>
    <t>CD-185263</t>
  </si>
  <si>
    <t>CI-24298</t>
  </si>
  <si>
    <t>CD-185264</t>
  </si>
  <si>
    <t>CD-185265</t>
  </si>
  <si>
    <t>CD-185266</t>
  </si>
  <si>
    <t>CD-185267</t>
  </si>
  <si>
    <t>CD-185268</t>
  </si>
  <si>
    <t>CD-185269</t>
  </si>
  <si>
    <t>CD-185270</t>
  </si>
  <si>
    <t>CD-185271</t>
  </si>
  <si>
    <t>CD-185272</t>
  </si>
  <si>
    <t>CD-185273</t>
  </si>
  <si>
    <t>CI-24299</t>
  </si>
  <si>
    <t>CD-185274</t>
  </si>
  <si>
    <t>CD-185275</t>
  </si>
  <si>
    <t>CD-185276</t>
  </si>
  <si>
    <t>CD-185277</t>
  </si>
  <si>
    <t>CD-185278</t>
  </si>
  <si>
    <t>CD-185279</t>
  </si>
  <si>
    <t>CD-185280</t>
  </si>
  <si>
    <t>CD-185281</t>
  </si>
  <si>
    <t>CD-185282</t>
  </si>
  <si>
    <t>CD-185283</t>
  </si>
  <si>
    <t>CI-24300</t>
  </si>
  <si>
    <t>CD-185284</t>
  </si>
  <si>
    <t>CD-185285</t>
  </si>
  <si>
    <t>CD-185286</t>
  </si>
  <si>
    <t>CD-185287</t>
  </si>
  <si>
    <t>CD-185288</t>
  </si>
  <si>
    <t>CD-185289</t>
  </si>
  <si>
    <t>CD-185290</t>
  </si>
  <si>
    <t>CD-185291</t>
  </si>
  <si>
    <t>CD-185293</t>
  </si>
  <si>
    <t>CD-185292</t>
  </si>
  <si>
    <t>CI-24301</t>
  </si>
  <si>
    <t>CD-185294</t>
  </si>
  <si>
    <t>CD-185295</t>
  </si>
  <si>
    <t>CD-185296</t>
  </si>
  <si>
    <t>CD-185297</t>
  </si>
  <si>
    <t>CD-185298</t>
  </si>
  <si>
    <t>CD-185299</t>
  </si>
  <si>
    <t>CD-185300</t>
  </si>
  <si>
    <t>CD-185301</t>
  </si>
  <si>
    <t>CD-185302</t>
  </si>
  <si>
    <t>CD-185303</t>
  </si>
  <si>
    <t>CI-24302</t>
  </si>
  <si>
    <t>CD-185304</t>
  </si>
  <si>
    <t>CD-185305</t>
  </si>
  <si>
    <t>CD-185306</t>
  </si>
  <si>
    <t>CD-185307</t>
  </si>
  <si>
    <t>CD-185308</t>
  </si>
  <si>
    <t>CD-185309</t>
  </si>
  <si>
    <t>CD-185310</t>
  </si>
  <si>
    <t>CD-185311</t>
  </si>
  <si>
    <t>CD-185312</t>
  </si>
  <si>
    <t>CD-185313</t>
  </si>
  <si>
    <t>CI-24303</t>
  </si>
  <si>
    <t>CD-185314</t>
  </si>
  <si>
    <t>CD-185315</t>
  </si>
  <si>
    <t>CD-185316</t>
  </si>
  <si>
    <t>CD-185317</t>
  </si>
  <si>
    <t>CD-185318</t>
  </si>
  <si>
    <t>CD-185319</t>
  </si>
  <si>
    <t>CD-185320</t>
  </si>
  <si>
    <t>CD-185321</t>
  </si>
  <si>
    <t>CD-185322</t>
  </si>
  <si>
    <t>CD-185323</t>
  </si>
  <si>
    <t>CI-24304</t>
  </si>
  <si>
    <t>CD-185324</t>
  </si>
  <si>
    <t>CD-185325</t>
  </si>
  <si>
    <t>CD-185326</t>
  </si>
  <si>
    <t>CD-185327</t>
  </si>
  <si>
    <t>CD-185328</t>
  </si>
  <si>
    <t>CD-185329</t>
  </si>
  <si>
    <t>CD-185330</t>
  </si>
  <si>
    <t>CD-185331</t>
  </si>
  <si>
    <t>CD-185332</t>
  </si>
  <si>
    <t>CD-185333</t>
  </si>
  <si>
    <t>CI-24305</t>
  </si>
  <si>
    <t>CD-185334</t>
  </si>
  <si>
    <t>CD-185335</t>
  </si>
  <si>
    <t>CD-185336</t>
  </si>
  <si>
    <t>CD-185337</t>
  </si>
  <si>
    <t>CD-185338</t>
  </si>
  <si>
    <t>CD-185339</t>
  </si>
  <si>
    <t>CD-185340</t>
  </si>
  <si>
    <t>CD-185341</t>
  </si>
  <si>
    <t>CD-185342</t>
  </si>
  <si>
    <t>Birmanie</t>
  </si>
  <si>
    <t>Multicountry East Asia and Pacific KPRA SCF</t>
  </si>
  <si>
    <t>a1A360000013M0JEAU</t>
  </si>
  <si>
    <t>Indonésie</t>
  </si>
  <si>
    <t>a1A360000013M0GEAU</t>
  </si>
  <si>
    <t>Bangladesh</t>
  </si>
  <si>
    <t>a1A360000013M0REAU</t>
  </si>
  <si>
    <t>Népal</t>
  </si>
  <si>
    <t>a1A360000013M0WEAU</t>
  </si>
  <si>
    <t>Thaïlande</t>
  </si>
  <si>
    <t>a1A360000013M0MEAU</t>
  </si>
  <si>
    <t>Cambodge</t>
  </si>
  <si>
    <t>a1A360000013M0FEAU</t>
  </si>
  <si>
    <t>Viêt Nam</t>
  </si>
  <si>
    <t>a1A360000013M0PEAU</t>
  </si>
  <si>
    <t>Côte d'Ivoire</t>
  </si>
  <si>
    <t>Multicountry Western Africa ANCS</t>
  </si>
  <si>
    <t>a1A360000013M3FEAU</t>
  </si>
  <si>
    <t>Guinée-Bissau</t>
  </si>
  <si>
    <t>a1A360000013M3KEAU</t>
  </si>
  <si>
    <t>Burkina Faso</t>
  </si>
  <si>
    <t>a1A360000013M3DEAU</t>
  </si>
  <si>
    <t>Sénégal</t>
  </si>
  <si>
    <t>a1A360000013M3QEAU</t>
  </si>
  <si>
    <t>Laos</t>
  </si>
  <si>
    <t>Multicountry East Asia and Pacific APN</t>
  </si>
  <si>
    <t>a1A360000013M0HEAU</t>
  </si>
  <si>
    <t>Sri Lanka</t>
  </si>
  <si>
    <t>a1A360000013M0YEAU</t>
  </si>
  <si>
    <t>Pakistan</t>
  </si>
  <si>
    <t>a1A360000013M0XEAU</t>
  </si>
  <si>
    <t>Philippines</t>
  </si>
  <si>
    <t>a1A360000013M0KEAU</t>
  </si>
  <si>
    <t>Multicountry South-Eastern Asia AFAO</t>
  </si>
  <si>
    <t>Malaisie</t>
  </si>
  <si>
    <t>a1A360000013M0IEAU</t>
  </si>
  <si>
    <t>Maldives</t>
  </si>
  <si>
    <t>Multicountry Americas CVC-COIN</t>
  </si>
  <si>
    <t>a1A360000013M0VEAU</t>
  </si>
  <si>
    <t>Cuba</t>
  </si>
  <si>
    <t>a1A360000013LzkEAE</t>
  </si>
  <si>
    <t>Jamaïque</t>
  </si>
  <si>
    <t>a1A360000013LzqEAE</t>
  </si>
  <si>
    <t>Guyana</t>
  </si>
  <si>
    <t>a1A360000013LzWEAU</t>
  </si>
  <si>
    <t>République dominicaine</t>
  </si>
  <si>
    <t>a1A360000013LzmEAE</t>
  </si>
  <si>
    <t>Trinité-et-Tobago</t>
  </si>
  <si>
    <t>a1A360000013LzzEAE</t>
  </si>
  <si>
    <t>Moldavie</t>
  </si>
  <si>
    <t>Multicountry EECA PAS</t>
  </si>
  <si>
    <t>a1A360000013M0wEAE</t>
  </si>
  <si>
    <t>Ouzbékistan</t>
  </si>
  <si>
    <t>a1A360000013M07EAE</t>
  </si>
  <si>
    <t>Belize</t>
  </si>
  <si>
    <t>Multicountry Central Americas REDCA</t>
  </si>
  <si>
    <t>a1A360000013M3UEAU</t>
  </si>
  <si>
    <t>Salvador</t>
  </si>
  <si>
    <t>a1A360000013M3WEAU</t>
  </si>
  <si>
    <t>Nicaragua</t>
  </si>
  <si>
    <t>a1A360000013M3aEAE</t>
  </si>
  <si>
    <t>Guatemala</t>
  </si>
  <si>
    <t>a1A360000013M3XEAU</t>
  </si>
  <si>
    <t>Panama</t>
  </si>
  <si>
    <t>a1A360000013M3bEAE</t>
  </si>
  <si>
    <t>Costa Rica</t>
  </si>
  <si>
    <t>a1A360000013M3VEAU</t>
  </si>
  <si>
    <t>Honduras</t>
  </si>
  <si>
    <t>a1A360000013M3YEAU</t>
  </si>
  <si>
    <t>Multicountry Americas ORAS-CONHU</t>
  </si>
  <si>
    <t>Colombie</t>
  </si>
  <si>
    <t>a1A360000013M3lEAE</t>
  </si>
  <si>
    <t>Paraguay</t>
  </si>
  <si>
    <t>a1A360000013LzXEAU</t>
  </si>
  <si>
    <t>Argentine</t>
  </si>
  <si>
    <t>a1A360000013M3hEAE</t>
  </si>
  <si>
    <t>Venezuela</t>
  </si>
  <si>
    <t>a1A360000013LzbEAE</t>
  </si>
  <si>
    <t>Multicountry Americas REDTRASEX</t>
  </si>
  <si>
    <t>Bolivie (Etat Plurinational)</t>
  </si>
  <si>
    <t>a1A360000013M3iEAE</t>
  </si>
  <si>
    <t>Chili</t>
  </si>
  <si>
    <t>a1A360000013M3kEAE</t>
  </si>
  <si>
    <t>Pérou</t>
  </si>
  <si>
    <t>a1A360000013LzYEAU</t>
  </si>
  <si>
    <t>Multicountry East Asia and Pacific RAI</t>
  </si>
  <si>
    <t>Tanzanie (République Unie)</t>
  </si>
  <si>
    <t>Multicountry Southern Africa WHC</t>
  </si>
  <si>
    <t>a1A360000013M2mEAE</t>
  </si>
  <si>
    <t>Namibie</t>
  </si>
  <si>
    <t>a1A360000013M39EAE</t>
  </si>
  <si>
    <t>Mozambique</t>
  </si>
  <si>
    <t>a1A360000013M2fEAE</t>
  </si>
  <si>
    <t>Afrique du Sud</t>
  </si>
  <si>
    <t>a1A360000013M3AEAU</t>
  </si>
  <si>
    <t>Malawi</t>
  </si>
  <si>
    <t>a1A360000013M2cEAE</t>
  </si>
  <si>
    <t>Botswana</t>
  </si>
  <si>
    <t>a1A360000013M36EAE</t>
  </si>
  <si>
    <t>Swaziland</t>
  </si>
  <si>
    <t>a1A360000013M3BEAU</t>
  </si>
  <si>
    <t>Zambie</t>
  </si>
  <si>
    <t>a1A360000013M2nEAE</t>
  </si>
  <si>
    <t>Lesotho</t>
  </si>
  <si>
    <t>a1A360000013M38EAE</t>
  </si>
  <si>
    <t>Zimbabwe</t>
  </si>
  <si>
    <t>a1A360000013M2oEAE</t>
  </si>
  <si>
    <t>Multicountry Southern Africa SADC</t>
  </si>
  <si>
    <t>Angola</t>
  </si>
  <si>
    <t>a1A360000013M2pEAE</t>
  </si>
  <si>
    <t>Maurice</t>
  </si>
  <si>
    <t>a1A360000013M2dEAE</t>
  </si>
  <si>
    <t>Congo (République démocratique)</t>
  </si>
  <si>
    <t>a1A360000013M2uEAE</t>
  </si>
  <si>
    <t>Seychelles</t>
  </si>
  <si>
    <t>a1A360000013M2iEAE</t>
  </si>
  <si>
    <t>Cap-Vert</t>
  </si>
  <si>
    <t>a1A360000013M3EEAU</t>
  </si>
  <si>
    <t>Suriname</t>
  </si>
  <si>
    <t>a1A360000013LzZEAU</t>
  </si>
  <si>
    <t>Haïti</t>
  </si>
  <si>
    <t>a1A360000013LzpEAE</t>
  </si>
  <si>
    <t>Géorgie</t>
  </si>
  <si>
    <t>a1A360000013M0dEAE</t>
  </si>
  <si>
    <t>Tadjikistan</t>
  </si>
  <si>
    <t>a1A360000013M05EAE</t>
  </si>
  <si>
    <t>Ukraine</t>
  </si>
  <si>
    <t>a1A360000013M10EAE</t>
  </si>
  <si>
    <t>Arménie</t>
  </si>
  <si>
    <t>a1A360000013M0ZEAU</t>
  </si>
  <si>
    <t>Kazakhstan</t>
  </si>
  <si>
    <t>a1A360000013M03EAE</t>
  </si>
  <si>
    <t>Biélorussie</t>
  </si>
  <si>
    <t>a1A360000013M0rEAE</t>
  </si>
  <si>
    <t>Turkménistan</t>
  </si>
  <si>
    <t>a1A360000013M06EAE</t>
  </si>
  <si>
    <t>Azerbaïdjan</t>
  </si>
  <si>
    <t>a1A360000013M0aEAE</t>
  </si>
  <si>
    <t>Kirghizistan</t>
  </si>
  <si>
    <t>a1A360000013M04EAE</t>
  </si>
  <si>
    <t>Multicountry East Asia and Pacific HIVOS</t>
  </si>
  <si>
    <t>Timor oriental</t>
  </si>
  <si>
    <t>a1A360000013M0NEAU</t>
  </si>
  <si>
    <t>Inde</t>
  </si>
  <si>
    <t>Multicountry South Asia</t>
  </si>
  <si>
    <t>a1A360000013M0TEAU</t>
  </si>
  <si>
    <t>Afghanistan</t>
  </si>
  <si>
    <t>a1A360000013M0QEAU</t>
  </si>
  <si>
    <t>Bhoutan</t>
  </si>
  <si>
    <t>a1A360000013M0SEAU</t>
  </si>
  <si>
    <t>Îles Cook</t>
  </si>
  <si>
    <t>Multicountry Western Pacific</t>
  </si>
  <si>
    <t>a1A360000013M1mEAE</t>
  </si>
  <si>
    <t>Kiribati</t>
  </si>
  <si>
    <t>a1A360000013M1gEAE</t>
  </si>
  <si>
    <t>Tonga</t>
  </si>
  <si>
    <t>a1A360000013M1sEAE</t>
  </si>
  <si>
    <t>Nauru</t>
  </si>
  <si>
    <t>a1A360000013M1jEAE</t>
  </si>
  <si>
    <t>Niue</t>
  </si>
  <si>
    <t>a1A360000013M1oEAE</t>
  </si>
  <si>
    <t>Îles Marshall</t>
  </si>
  <si>
    <t>a1A360000013M1hEAE</t>
  </si>
  <si>
    <t>Tuvalu</t>
  </si>
  <si>
    <t>a1A360000013M1tEAE</t>
  </si>
  <si>
    <t>Palaos</t>
  </si>
  <si>
    <t>a1A360000013M1kEAE</t>
  </si>
  <si>
    <t>Vanuatu</t>
  </si>
  <si>
    <t>a1A360000013M1fEAE</t>
  </si>
  <si>
    <t>Samoa</t>
  </si>
  <si>
    <t>a1A360000013M1pEAE</t>
  </si>
  <si>
    <t>Micronésie</t>
  </si>
  <si>
    <t>a1A360000013M1iEAE</t>
  </si>
  <si>
    <t>Équateur</t>
  </si>
  <si>
    <t>a1A360000013M3mEAE</t>
  </si>
  <si>
    <t>Uruguay</t>
  </si>
  <si>
    <t>a1A360000013LzaEAE</t>
  </si>
  <si>
    <t>Mexique</t>
  </si>
  <si>
    <t>a1A360000013M3ZEAU</t>
  </si>
  <si>
    <t>Togo</t>
  </si>
  <si>
    <t>Multicountry West Africa ALCO</t>
  </si>
  <si>
    <t>a1A360000013M3SEAU</t>
  </si>
  <si>
    <t>Ghana</t>
  </si>
  <si>
    <t>a1A360000013M3HEAU</t>
  </si>
  <si>
    <t>Bénin</t>
  </si>
  <si>
    <t>a1A360000013M3CEAU</t>
  </si>
  <si>
    <t>Nigeria</t>
  </si>
  <si>
    <t>a1A360000013M3PEAU</t>
  </si>
  <si>
    <t>Multicountry EECA ECUO</t>
  </si>
  <si>
    <t>Lituanie</t>
  </si>
  <si>
    <t>a1A360000013M18EAE</t>
  </si>
  <si>
    <t>Estonie</t>
  </si>
  <si>
    <t>a1A360000013M12EAE</t>
  </si>
  <si>
    <t>Pologne</t>
  </si>
  <si>
    <t>a1A360000013M0vEAE</t>
  </si>
  <si>
    <t>Lettonie</t>
  </si>
  <si>
    <t>a1A360000013M17EAE</t>
  </si>
  <si>
    <t>Russie</t>
  </si>
  <si>
    <t>a1A360000013M0yEAE</t>
  </si>
  <si>
    <t>Rwanda</t>
  </si>
  <si>
    <t>Multicountry Africa ECSA-HC</t>
  </si>
  <si>
    <t>a1A360000013M2hEAE</t>
  </si>
  <si>
    <t>Érythrée</t>
  </si>
  <si>
    <t>a1A360000013M2BEAU</t>
  </si>
  <si>
    <t>Ouganda</t>
  </si>
  <si>
    <t>a1A360000013M2kEAE</t>
  </si>
  <si>
    <t>Soudan du Sud</t>
  </si>
  <si>
    <t>a1A360000013M1zEAE</t>
  </si>
  <si>
    <t>Somalie</t>
  </si>
  <si>
    <t>a1A360000013M2jEAE</t>
  </si>
  <si>
    <t>Kenya</t>
  </si>
  <si>
    <t>a1A360000013M2XEAU</t>
  </si>
  <si>
    <t>Burundi</t>
  </si>
  <si>
    <t>a1A360000013M1rEAE</t>
  </si>
  <si>
    <t>Multicountry Southern Africa E8</t>
  </si>
  <si>
    <t>Multicountry Americas EMMIE</t>
  </si>
  <si>
    <t>Multicountry EECA ECOM</t>
  </si>
  <si>
    <t>Macédoine (Ex-République Yougoslave)</t>
  </si>
  <si>
    <t>a1A360000013M1PEAU</t>
  </si>
  <si>
    <t>Multicountry EECA EHRN</t>
  </si>
  <si>
    <t>Multicountry Western Africa HI</t>
  </si>
  <si>
    <t>Mali</t>
  </si>
  <si>
    <t>a1A360000013M3MEAU</t>
  </si>
  <si>
    <t>Niger</t>
  </si>
  <si>
    <t>a1A360000013M3OEAU</t>
  </si>
  <si>
    <t>Multicountry Southern Africa HIVOS</t>
  </si>
  <si>
    <t>Multicountry Asia IHAA</t>
  </si>
  <si>
    <t>Multicountry Eastern Africa IGAD</t>
  </si>
  <si>
    <t>Soudan</t>
  </si>
  <si>
    <t>a1A360000013M33EAE</t>
  </si>
  <si>
    <t>Éthiopie</t>
  </si>
  <si>
    <t>a1A360000013M2MEAU</t>
  </si>
  <si>
    <t>Multicountry Eastern Africa ANECCA</t>
  </si>
  <si>
    <t>Multicountry Americas ICW</t>
  </si>
  <si>
    <t>Multicountry EECA IHAU</t>
  </si>
  <si>
    <t>Bulgarie</t>
  </si>
  <si>
    <t>a1A360000013M0sEAE</t>
  </si>
  <si>
    <t>Multicountry West Africa ITPC</t>
  </si>
  <si>
    <t>Sierra Leone</t>
  </si>
  <si>
    <t>a1A360000013M3REAU</t>
  </si>
  <si>
    <t>Guinée</t>
  </si>
  <si>
    <t>a1A360000013M3JEAU</t>
  </si>
  <si>
    <t>Liberia</t>
  </si>
  <si>
    <t>a1A360000013M3LEAU</t>
  </si>
  <si>
    <t>Gambie</t>
  </si>
  <si>
    <t>a1A360000013M3GEAU</t>
  </si>
  <si>
    <t>Multicountry Eastern Africa KANCO</t>
  </si>
  <si>
    <t>Zanzibar</t>
  </si>
  <si>
    <t>a1A360000013M1wEAE</t>
  </si>
  <si>
    <t>Multicountry Americas REDLACTRANS</t>
  </si>
  <si>
    <t>Multicountry MENA HRA</t>
  </si>
  <si>
    <t>Maroc</t>
  </si>
  <si>
    <t>a1A360000013M32EAE</t>
  </si>
  <si>
    <t>Liban</t>
  </si>
  <si>
    <t>a1A360000013M0iEAE</t>
  </si>
  <si>
    <t>Iran</t>
  </si>
  <si>
    <t>a1A360000013M0UEAU</t>
  </si>
  <si>
    <t>Égypte</t>
  </si>
  <si>
    <t>a1A360000013M30EAE</t>
  </si>
  <si>
    <t>Tunisie</t>
  </si>
  <si>
    <t>a1A360000013M34EAE</t>
  </si>
  <si>
    <t>Libye</t>
  </si>
  <si>
    <t>a1A360000013M31EAE</t>
  </si>
  <si>
    <t>Jordanie</t>
  </si>
  <si>
    <t>a1A360000013M0gEAE</t>
  </si>
  <si>
    <t>Multicountry Middle East MER</t>
  </si>
  <si>
    <t>Palestine</t>
  </si>
  <si>
    <t>a1A360000013M0jEAE</t>
  </si>
  <si>
    <t>Syrie</t>
  </si>
  <si>
    <t>a1A360000013M0nEAE</t>
  </si>
  <si>
    <t>Irak</t>
  </si>
  <si>
    <t>a1A360000013M0eEAE</t>
  </si>
  <si>
    <t>Yémen</t>
  </si>
  <si>
    <t>a1A360000013M0qEAE</t>
  </si>
  <si>
    <t>Multicountry Southern Africa MOSASWA</t>
  </si>
  <si>
    <t>Grenade</t>
  </si>
  <si>
    <t>Multicountry Caribbean MCC</t>
  </si>
  <si>
    <t>a1A360000013LznEAE</t>
  </si>
  <si>
    <t>Saint-Vincent-et-les Grenadines</t>
  </si>
  <si>
    <t>a1A360000013LzyEAE</t>
  </si>
  <si>
    <t>Antigua-et-Barbuda</t>
  </si>
  <si>
    <t>a1A360000013LzdEAE</t>
  </si>
  <si>
    <t>Saint-Christophe-et-Niévès</t>
  </si>
  <si>
    <t>a1A360000013LzwEAE</t>
  </si>
  <si>
    <t>Dominique</t>
  </si>
  <si>
    <t>a1A360000013LzlEAE</t>
  </si>
  <si>
    <t>Sainte-Lucie</t>
  </si>
  <si>
    <t>a1A360000013LzxEAE</t>
  </si>
  <si>
    <t>Multicountry Caribbean CARICOM-PANCAP</t>
  </si>
  <si>
    <t>Barbade</t>
  </si>
  <si>
    <t>a1A360000013LzhEAE</t>
  </si>
  <si>
    <t>Bahamas</t>
  </si>
  <si>
    <t>a1A360000013LzfEAE</t>
  </si>
  <si>
    <t>Montserrat</t>
  </si>
  <si>
    <t>a1A360000013LztEAE</t>
  </si>
  <si>
    <t>Multicountry Southern Africa ARASA</t>
  </si>
  <si>
    <t>IP-5767</t>
  </si>
  <si>
    <t>AR-04538</t>
  </si>
  <si>
    <t>Centre for Health Research and Innovation</t>
  </si>
  <si>
    <t>0013600001NTuggAAD</t>
  </si>
  <si>
    <t>AR-04555</t>
  </si>
  <si>
    <t>Foundation for Innovative New Diagnostics India</t>
  </si>
  <si>
    <t>0013600001Nab8fAAB</t>
  </si>
  <si>
    <t>AR-04640</t>
  </si>
  <si>
    <t>Ministry of Health of the Kingdom of Morocco</t>
  </si>
  <si>
    <t>0013600000xoEHSAA2</t>
  </si>
  <si>
    <t>AR-05148</t>
  </si>
  <si>
    <t>Alter Vida - Centro de Estudios y Formación para el Ecodesarrollo</t>
  </si>
  <si>
    <t>0013600000xoEEjAAM</t>
  </si>
  <si>
    <t>AR-04643</t>
  </si>
  <si>
    <t>National Emergency Response Council on HIV and AIDS</t>
  </si>
  <si>
    <t>0013600000xoEISAA2</t>
  </si>
  <si>
    <t>AR-04644</t>
  </si>
  <si>
    <t>Coordinating Assembly of Non Governmental Organisation</t>
  </si>
  <si>
    <t>0013600000xoEKPAA2</t>
  </si>
  <si>
    <t>AR-04615</t>
  </si>
  <si>
    <t>Fundação para o Desenvolvimento da Comunidade</t>
  </si>
  <si>
    <t>0013600000xoEGmAAM</t>
  </si>
  <si>
    <t>AR-04637</t>
  </si>
  <si>
    <t>AR-04632</t>
  </si>
  <si>
    <t>Humanist Institute for Co-operation with Developing Countries</t>
  </si>
  <si>
    <t>0013600000xoEGwAAM</t>
  </si>
  <si>
    <t>AR-04634</t>
  </si>
  <si>
    <t>Namibia Network of AIDS Service Organizations</t>
  </si>
  <si>
    <t>0013600000xoEFuAAM</t>
  </si>
  <si>
    <t>AR-04649</t>
  </si>
  <si>
    <t>Ministry of Health and Social Action of the Republic of Senegal</t>
  </si>
  <si>
    <t>0013600000xoEHHAA2</t>
  </si>
  <si>
    <t>AR-04652</t>
  </si>
  <si>
    <t>Alliance Nationale Contre Le Sida en Cote D'Ivoire</t>
  </si>
  <si>
    <t>0013600000xoEFVAA2</t>
  </si>
  <si>
    <t>AR-04655</t>
  </si>
  <si>
    <t>Ministry of Finance and Planning of the United Republic of Tanzania</t>
  </si>
  <si>
    <t>0013600000xoEHrAAM</t>
  </si>
  <si>
    <t>AR-05114</t>
  </si>
  <si>
    <t>Ministry of Health and Social Services of Namibia</t>
  </si>
  <si>
    <t>0013600000xoEI9AAM</t>
  </si>
  <si>
    <t>AR-05113</t>
  </si>
  <si>
    <t>Ministry of Health of the Republic of Ghana</t>
  </si>
  <si>
    <t>0013600000xoEHmAAM</t>
  </si>
  <si>
    <t>AR-04099</t>
  </si>
  <si>
    <t>Programme d'Appui au Développement Sanitaire du Burkina Faso</t>
  </si>
  <si>
    <t>0013600000xoEFFAA2</t>
  </si>
  <si>
    <t>AR-03936</t>
  </si>
  <si>
    <t>Plan International, Inc.</t>
  </si>
  <si>
    <t>0013600000xoEDmAAM</t>
  </si>
  <si>
    <t>AR-01288</t>
  </si>
  <si>
    <t>CED-Caritas</t>
  </si>
  <si>
    <t>0013600000xoEGAAA2</t>
  </si>
  <si>
    <t>AR-01289</t>
  </si>
  <si>
    <t>Ministry of Public Health and Fight against AIDS of the Republic of Burundi</t>
  </si>
  <si>
    <t>0013600000xoEKoAAM</t>
  </si>
  <si>
    <t>AR-01290</t>
  </si>
  <si>
    <t>Secrétariat Exécutif Permanent du Conseil National de Lutte contre le SIDA</t>
  </si>
  <si>
    <t>0013600000xoEIWAA2</t>
  </si>
  <si>
    <t>AR-01291</t>
  </si>
  <si>
    <t>AR-01292</t>
  </si>
  <si>
    <t>AR-01293</t>
  </si>
  <si>
    <t>0013600000xoEKnAAM</t>
  </si>
  <si>
    <t>AR-01257</t>
  </si>
  <si>
    <t>Ministry of Finance, Planning and Economic Development of the Republic of Uganda</t>
  </si>
  <si>
    <t>0013600000xoEI0AAM</t>
  </si>
  <si>
    <t>AR-01259</t>
  </si>
  <si>
    <t>AR-01261</t>
  </si>
  <si>
    <t>AR-01294</t>
  </si>
  <si>
    <t>Africare</t>
  </si>
  <si>
    <t>0013600000xoEFKAA2</t>
  </si>
  <si>
    <t>AR-01295</t>
  </si>
  <si>
    <t>Programme santé de lutte contre le Sida</t>
  </si>
  <si>
    <t>0013600000xoEGoAAM</t>
  </si>
  <si>
    <t>AR-01296</t>
  </si>
  <si>
    <t>Programme National de Lutte contre le Paludisme de la République du Bénin</t>
  </si>
  <si>
    <t>0013600000xoEKkAAM</t>
  </si>
  <si>
    <t>AR-01297</t>
  </si>
  <si>
    <t>Health System Performance Program</t>
  </si>
  <si>
    <t>0013600000xoEJNAA2</t>
  </si>
  <si>
    <t>AR-01298</t>
  </si>
  <si>
    <t>Programme National contre la Tuberculose de la République du Bénin</t>
  </si>
  <si>
    <t>0013600000xoEF9AAM</t>
  </si>
  <si>
    <t>AR-01299</t>
  </si>
  <si>
    <t>Initiative Privée et Communautaire contre le VIH/SIDA au Burkina Faso</t>
  </si>
  <si>
    <t>0013600000xoEGcAAM</t>
  </si>
  <si>
    <t>AR-01300</t>
  </si>
  <si>
    <t>Secrétariat Permanent du Conseil National de Lutte contre le Sida et les IST du Burkina Faso</t>
  </si>
  <si>
    <t>0013600000xoEGhAAM</t>
  </si>
  <si>
    <t>AR-01301</t>
  </si>
  <si>
    <t>AR-01302</t>
  </si>
  <si>
    <t>AR-01303</t>
  </si>
  <si>
    <t>AR-01304</t>
  </si>
  <si>
    <t>BRAC</t>
  </si>
  <si>
    <t>0013600000xoEFdAAM</t>
  </si>
  <si>
    <t>AR-01305</t>
  </si>
  <si>
    <t>AR-01306</t>
  </si>
  <si>
    <t>Ministry of Health of the Republic of Bulgaria</t>
  </si>
  <si>
    <t>0013600000xoEGxAAM</t>
  </si>
  <si>
    <t>AR-01307</t>
  </si>
  <si>
    <t>AR-01263</t>
  </si>
  <si>
    <t>AR-01265</t>
  </si>
  <si>
    <t>AR-01267</t>
  </si>
  <si>
    <t>AR-01270</t>
  </si>
  <si>
    <t>Ministry of Public Health of the Islamic Republic of Afghanistan</t>
  </si>
  <si>
    <t>0013600000xoEGkAAM</t>
  </si>
  <si>
    <t>AR-01271</t>
  </si>
  <si>
    <t>AR-01272</t>
  </si>
  <si>
    <t>AR-01273</t>
  </si>
  <si>
    <t>Ministry of Health of the Republic of Angola</t>
  </si>
  <si>
    <t>0013600000xoEFmAAM</t>
  </si>
  <si>
    <t>AR-01274</t>
  </si>
  <si>
    <t>AR-01275</t>
  </si>
  <si>
    <t>Mission East</t>
  </si>
  <si>
    <t>0013600000xoEKiAAM</t>
  </si>
  <si>
    <t>AR-01276</t>
  </si>
  <si>
    <t>Ministry of Health of the Republic of Armenia</t>
  </si>
  <si>
    <t>0013600000xoEHJAA2</t>
  </si>
  <si>
    <t>AR-01277</t>
  </si>
  <si>
    <t>AR-01278</t>
  </si>
  <si>
    <t>AR-01279</t>
  </si>
  <si>
    <t>Ministry of Health of the Republic of Azerbaijan</t>
  </si>
  <si>
    <t>0013600000xoEHXAA2</t>
  </si>
  <si>
    <t>AR-01280</t>
  </si>
  <si>
    <t>AR-01281</t>
  </si>
  <si>
    <t>AR-01282</t>
  </si>
  <si>
    <t>AR-01308</t>
  </si>
  <si>
    <t>AR-01309</t>
  </si>
  <si>
    <t>Republican Scientific and Practical Center for Medical Technologies, Informatization, Administration and Management of Health</t>
  </si>
  <si>
    <t>0013600000xoEKjAAM</t>
  </si>
  <si>
    <t>AR-01310</t>
  </si>
  <si>
    <t>AR-01311</t>
  </si>
  <si>
    <t>Asociación Protección a la Salud</t>
  </si>
  <si>
    <t>0013600000xoEICAA2</t>
  </si>
  <si>
    <t>AR-01312</t>
  </si>
  <si>
    <t>National Integrated Programme Against Leprosy and Tuberculosis</t>
  </si>
  <si>
    <t>0013600000xoEHzAAM</t>
  </si>
  <si>
    <t>AR-01313</t>
  </si>
  <si>
    <t>Réseau Burundais des Personnes Vivant avec le VIH/SIDA</t>
  </si>
  <si>
    <t>0013600000xoEGJAA2</t>
  </si>
  <si>
    <t>AR-01314</t>
  </si>
  <si>
    <t>AR-01315</t>
  </si>
  <si>
    <t>Ministry of Health of the Royal Government of Bhutan</t>
  </si>
  <si>
    <t>0013600000xoEHnAAM</t>
  </si>
  <si>
    <t>AR-01316</t>
  </si>
  <si>
    <t>AR-01317</t>
  </si>
  <si>
    <t>AR-01318</t>
  </si>
  <si>
    <t>AR-01319</t>
  </si>
  <si>
    <t>AR-01320</t>
  </si>
  <si>
    <t>African Comprehensive HIV/AIDS Partnerships</t>
  </si>
  <si>
    <t>0013600000xoEKgAAM</t>
  </si>
  <si>
    <t>AR-01321</t>
  </si>
  <si>
    <t>Ministry of Health of the Republic of Botswana</t>
  </si>
  <si>
    <t>0013600000xoEFnAAM</t>
  </si>
  <si>
    <t>AR-01322</t>
  </si>
  <si>
    <t>AR-01324</t>
  </si>
  <si>
    <t>National Center for Tuberculosis and Leprosy Control</t>
  </si>
  <si>
    <t>0013600000xoEFoAAM</t>
  </si>
  <si>
    <t>AR-01325</t>
  </si>
  <si>
    <t>AR-01326</t>
  </si>
  <si>
    <t>CARE International</t>
  </si>
  <si>
    <t>0013600000xoEFYAA2</t>
  </si>
  <si>
    <t>AR-01327</t>
  </si>
  <si>
    <t>Programme National de Lutte contre le Paludisme</t>
  </si>
  <si>
    <t>0013600000xoEGlAAM</t>
  </si>
  <si>
    <t>AR-01328</t>
  </si>
  <si>
    <t>Ministry of Health and Public Hygiene of the Republic of Côte d'Ivoire</t>
  </si>
  <si>
    <t>0013600000xoEKZAA2</t>
  </si>
  <si>
    <t>AR-01329</t>
  </si>
  <si>
    <t>Programme National de Lutte contre le SIDA de la République de Côte d'Ivoire</t>
  </si>
  <si>
    <t>0013600000xoEGpAAM</t>
  </si>
  <si>
    <t>AR-01330</t>
  </si>
  <si>
    <t>AR-01331</t>
  </si>
  <si>
    <t>AR-01283</t>
  </si>
  <si>
    <t>Main Medical Department of the Ministry of Justice of the Republic of Azerbaijan</t>
  </si>
  <si>
    <t>0013600000xoEF5AAM</t>
  </si>
  <si>
    <t>AR-01284</t>
  </si>
  <si>
    <t>International Centre for Diarrhoeal Disease Research, Bangladesh</t>
  </si>
  <si>
    <t>0013600000xoEHvAAM</t>
  </si>
  <si>
    <t>AR-01285</t>
  </si>
  <si>
    <t>AR-01286</t>
  </si>
  <si>
    <t>Red Cross Burundi</t>
  </si>
  <si>
    <t>0013600000xoEKlAAM</t>
  </si>
  <si>
    <t>AR-01287</t>
  </si>
  <si>
    <t>0013600000xoEKmAAM</t>
  </si>
  <si>
    <t>AR-01332</t>
  </si>
  <si>
    <t>0013600000xoEKpAAM</t>
  </si>
  <si>
    <t>AR-01333</t>
  </si>
  <si>
    <t>Caritas Côte d'Ivoire</t>
  </si>
  <si>
    <t>0013600000xoEEiAAM</t>
  </si>
  <si>
    <t>AR-01342</t>
  </si>
  <si>
    <t>Stichting Cordaid</t>
  </si>
  <si>
    <t>0013600000xoEGRAA2</t>
  </si>
  <si>
    <t>AR-01343</t>
  </si>
  <si>
    <t>Ministry of Health and Population of the Democratic Republic of Congo</t>
  </si>
  <si>
    <t>0013600000xoEKRAA2</t>
  </si>
  <si>
    <t>AR-01344</t>
  </si>
  <si>
    <t>SANRU Asbl</t>
  </si>
  <si>
    <t>0013600000xoEHNAA2</t>
  </si>
  <si>
    <t>AR-01345</t>
  </si>
  <si>
    <t>AR-01346</t>
  </si>
  <si>
    <t>AR-01347</t>
  </si>
  <si>
    <t>AR-01348</t>
  </si>
  <si>
    <t>AR-01349</t>
  </si>
  <si>
    <t>AR-01355</t>
  </si>
  <si>
    <t>Cooperative Housing Foundation</t>
  </si>
  <si>
    <t>0013600000xoEDNAA2</t>
  </si>
  <si>
    <t>AR-01356</t>
  </si>
  <si>
    <t>Fondo Financiero de Proyectos de Desarrollo</t>
  </si>
  <si>
    <t>0013600000xoEFHAA2</t>
  </si>
  <si>
    <t>AR-01357</t>
  </si>
  <si>
    <t>AR-01363</t>
  </si>
  <si>
    <t>Coordination Committee of the Fight against AIDS of Cabo Verde</t>
  </si>
  <si>
    <t>0013600000xoEEgAAM</t>
  </si>
  <si>
    <t>AR-01364</t>
  </si>
  <si>
    <t>AR-01365</t>
  </si>
  <si>
    <t>AR-01366</t>
  </si>
  <si>
    <t>AR-01367</t>
  </si>
  <si>
    <t>Cape Verde Non Governmental Organisations Platform</t>
  </si>
  <si>
    <t>0013600000xoEFhAAM</t>
  </si>
  <si>
    <t>AR-01368</t>
  </si>
  <si>
    <t>Consejo Nacional para el VIH y el SIDA</t>
  </si>
  <si>
    <t>0013600000xoEGNAA2</t>
  </si>
  <si>
    <t>AR-01369</t>
  </si>
  <si>
    <t>Instituto Dermatológico y Cirugía de Piel ‘Dr. Huberto Bogaert Díaz’</t>
  </si>
  <si>
    <t>0013600000xoEH5AAM</t>
  </si>
  <si>
    <t>AR-01370</t>
  </si>
  <si>
    <t>Ministry of Public Health and Social Assistance of the Dominican Republic</t>
  </si>
  <si>
    <t>0013600000xoEGKAA2</t>
  </si>
  <si>
    <t>AR-01371</t>
  </si>
  <si>
    <t>Technical Management Unit of the Ministry of Public Health of the Republic of Ecuador</t>
  </si>
  <si>
    <t>0013600000xoEFSAA2</t>
  </si>
  <si>
    <t>AR-01372</t>
  </si>
  <si>
    <t>Ministry of Public Health of the Republic of Ecuador</t>
  </si>
  <si>
    <t>0013600000xoEJFAA2</t>
  </si>
  <si>
    <t>AR-01373</t>
  </si>
  <si>
    <t>AR-01374</t>
  </si>
  <si>
    <t>Corporación Kimirina</t>
  </si>
  <si>
    <t>0013600000xoEGQAA2</t>
  </si>
  <si>
    <t>AR-01375</t>
  </si>
  <si>
    <t>AR-01376</t>
  </si>
  <si>
    <t>The Ministry of Health and Population of Egypt</t>
  </si>
  <si>
    <t>0013600000xoEFvAAM</t>
  </si>
  <si>
    <t>AR-01377</t>
  </si>
  <si>
    <t>AR-01378</t>
  </si>
  <si>
    <t>Ministry of Health of the State of Eritrea</t>
  </si>
  <si>
    <t>0013600000xoEHdAAM</t>
  </si>
  <si>
    <t>AR-01379</t>
  </si>
  <si>
    <t>AR-01380</t>
  </si>
  <si>
    <t>AR-01381</t>
  </si>
  <si>
    <t>HIV/AIDS Prevention and Control Office</t>
  </si>
  <si>
    <t>0013600000xoEHsAAM</t>
  </si>
  <si>
    <t>AR-01382</t>
  </si>
  <si>
    <t>AR-01383</t>
  </si>
  <si>
    <t>Federal Ministry of Health of the Federal Democratic Republic of Ethiopia</t>
  </si>
  <si>
    <t>0013600000xoEHiAAM</t>
  </si>
  <si>
    <t>AR-01384</t>
  </si>
  <si>
    <t>AR-01385</t>
  </si>
  <si>
    <t>AR-01386</t>
  </si>
  <si>
    <t>AR-01387</t>
  </si>
  <si>
    <t>AR-01390</t>
  </si>
  <si>
    <t>National Center For Disease Control and Public Health</t>
  </si>
  <si>
    <t>0013600000xoEJJAA2</t>
  </si>
  <si>
    <t>AR-01391</t>
  </si>
  <si>
    <t>AR-01392</t>
  </si>
  <si>
    <t>Adventist Development and Relief Agency of Ghana</t>
  </si>
  <si>
    <t>0013600000xoEFAAA2</t>
  </si>
  <si>
    <t>AR-01393</t>
  </si>
  <si>
    <t>Ghana AIDS Commission</t>
  </si>
  <si>
    <t>0013600000xoEGrAAM</t>
  </si>
  <si>
    <t>AR-01394</t>
  </si>
  <si>
    <t>AR-01395</t>
  </si>
  <si>
    <t>Planned Parenthood Association of Ghana</t>
  </si>
  <si>
    <t>0013600000xoEGFAA2</t>
  </si>
  <si>
    <t>AR-01396</t>
  </si>
  <si>
    <t>AngloGold Ashanti (Ghana) Malaria Control Limited</t>
  </si>
  <si>
    <t>0013600000xoEFQAA2</t>
  </si>
  <si>
    <t>AR-01397</t>
  </si>
  <si>
    <t>AR-01398</t>
  </si>
  <si>
    <t>AR-01399</t>
  </si>
  <si>
    <t>Secrétariat Exécutif du Comité National de Lutte contre le Sida de la République de Guinée</t>
  </si>
  <si>
    <t>0013600000xoEHLAA2</t>
  </si>
  <si>
    <t>AR-01400</t>
  </si>
  <si>
    <t>German Corporation for International Cooperation (GIZ) GmbH</t>
  </si>
  <si>
    <t>0013600000xoEIhAAM</t>
  </si>
  <si>
    <t>AR-01401</t>
  </si>
  <si>
    <t>The Ministry of Public Health of the Republic of Guinea</t>
  </si>
  <si>
    <t>0013600000xoEHoAAM</t>
  </si>
  <si>
    <t>AR-01402</t>
  </si>
  <si>
    <t>The National AIDS Secretariat of the Republic of The Gambia</t>
  </si>
  <si>
    <t>0013600000xoEGsAAM</t>
  </si>
  <si>
    <t>AR-01403</t>
  </si>
  <si>
    <t>AR-01404</t>
  </si>
  <si>
    <t>ActionAid International The Gambia</t>
  </si>
  <si>
    <t>0013600000xoEFEAA2</t>
  </si>
  <si>
    <t>AR-01405</t>
  </si>
  <si>
    <t>AR-01406</t>
  </si>
  <si>
    <t>Ministry of Health and Social Welfare of the Republic of Gambia</t>
  </si>
  <si>
    <t>0013600000xoEFlAAM</t>
  </si>
  <si>
    <t>AR-01407</t>
  </si>
  <si>
    <t>Medical Research Council (UK)</t>
  </si>
  <si>
    <t>0013600000xoEFZAA2</t>
  </si>
  <si>
    <t>AR-01408</t>
  </si>
  <si>
    <t>AR-01409</t>
  </si>
  <si>
    <t>National Secretariat to Fight AIDS of Guinea-Bissau</t>
  </si>
  <si>
    <t>0013600000xoEGtAAM</t>
  </si>
  <si>
    <t>AR-01410</t>
  </si>
  <si>
    <t>Ministry of Health of the Republic of Guinea-Bissau</t>
  </si>
  <si>
    <t>0013600000xoEFJAA2</t>
  </si>
  <si>
    <t>AR-01411</t>
  </si>
  <si>
    <t>Ministry of Health and Social Assistance of the Republic of Guatemala</t>
  </si>
  <si>
    <t>0013600000xoEHIAA2</t>
  </si>
  <si>
    <t>AR-01412</t>
  </si>
  <si>
    <t>AR-01413</t>
  </si>
  <si>
    <t>AR-01414</t>
  </si>
  <si>
    <t>Ministry of Health of the Republic of Guyana</t>
  </si>
  <si>
    <t>0013600000xoEJCAA2</t>
  </si>
  <si>
    <t>AR-01415</t>
  </si>
  <si>
    <t>AR-01416</t>
  </si>
  <si>
    <t>AR-01417</t>
  </si>
  <si>
    <t>AR-01418</t>
  </si>
  <si>
    <t>0013600000xoEGOAA2</t>
  </si>
  <si>
    <t>AR-01419</t>
  </si>
  <si>
    <t>AR-01420</t>
  </si>
  <si>
    <t>AR-01421</t>
  </si>
  <si>
    <t>IL&amp;FS Education &amp; Technology Services Ltd.</t>
  </si>
  <si>
    <t>0013600000xoEH1AAM</t>
  </si>
  <si>
    <t>AR-01422</t>
  </si>
  <si>
    <t>Indian Nursing Council</t>
  </si>
  <si>
    <t>0013600000xoEH4AAM</t>
  </si>
  <si>
    <t>AR-01423</t>
  </si>
  <si>
    <t>Tata Institute of Social Sciences</t>
  </si>
  <si>
    <t>0013600000xoEHVAA2</t>
  </si>
  <si>
    <t>AR-01424</t>
  </si>
  <si>
    <t>Emmanuel Hospital Association</t>
  </si>
  <si>
    <t>0013600000xoEGYAA2</t>
  </si>
  <si>
    <t>AR-01425</t>
  </si>
  <si>
    <t>Caritas India</t>
  </si>
  <si>
    <t>0013600000xoEFjAAM</t>
  </si>
  <si>
    <t>AR-01426</t>
  </si>
  <si>
    <t>AR-01427</t>
  </si>
  <si>
    <t>India HIV/AIDS Alliance</t>
  </si>
  <si>
    <t>0013600000xoEH2AAM</t>
  </si>
  <si>
    <t>AR-01428</t>
  </si>
  <si>
    <t>Plan International (India Chapter)</t>
  </si>
  <si>
    <t>0013600000xoEKTAA2</t>
  </si>
  <si>
    <t>AR-01429</t>
  </si>
  <si>
    <t>Solidarity and Action Against The HIV Infection in India</t>
  </si>
  <si>
    <t>0013600000xoEKYAA2</t>
  </si>
  <si>
    <t>AR-01430</t>
  </si>
  <si>
    <t>International Union Against Tuberculosis and Lung Disease</t>
  </si>
  <si>
    <t>0013600000xoEFUAA2</t>
  </si>
  <si>
    <t>AR-01431</t>
  </si>
  <si>
    <t>Directorate General of Prevention and Disease Control, Ministry of Health of The Republic of Indonesia</t>
  </si>
  <si>
    <t>0013600000xoEF4AAM</t>
  </si>
  <si>
    <t>AR-01432</t>
  </si>
  <si>
    <t>AR-01433</t>
  </si>
  <si>
    <t>AR-01434</t>
  </si>
  <si>
    <t>National AIDS Commission of Indonesia</t>
  </si>
  <si>
    <t>0013600000xoEFyAAM</t>
  </si>
  <si>
    <t>AR-01435</t>
  </si>
  <si>
    <t>Yayasan Spiritia</t>
  </si>
  <si>
    <t>0013600000xoEKhAAM</t>
  </si>
  <si>
    <t>AR-01436</t>
  </si>
  <si>
    <t>Persatuan Karya Dharma Kesehatan Indonesia (also known as “PERDHAKI”, Association of Voluntary Health Services of Indonesia)</t>
  </si>
  <si>
    <t>0013600000xoEGCAA2</t>
  </si>
  <si>
    <t>AR-01437</t>
  </si>
  <si>
    <t>AR-01438</t>
  </si>
  <si>
    <t>Central Board of ‘Aisyiyah</t>
  </si>
  <si>
    <t>0013600000xoEEfAAM</t>
  </si>
  <si>
    <t>AR-01439</t>
  </si>
  <si>
    <t>Faculty of Public Health, University of Indonesia</t>
  </si>
  <si>
    <t>0013600000xoEFDAA2</t>
  </si>
  <si>
    <t>AR-01440</t>
  </si>
  <si>
    <t>Indonesia Planned Parenthood Association</t>
  </si>
  <si>
    <t>0013600000xoEH3AAM</t>
  </si>
  <si>
    <t>AR-01441</t>
  </si>
  <si>
    <t>Nahdlatul Ulama</t>
  </si>
  <si>
    <t>0013600000xoEFrAAM</t>
  </si>
  <si>
    <t>AR-01442</t>
  </si>
  <si>
    <t>Ministry of Health of Jamaica</t>
  </si>
  <si>
    <t>0013600000xoEIEAA2</t>
  </si>
  <si>
    <t>AR-01443</t>
  </si>
  <si>
    <t>AR-01444</t>
  </si>
  <si>
    <t>National Center of Tuberculosis Problems of the Ministry of Healthcare and Social Development of the Republic of Kazakhstan</t>
  </si>
  <si>
    <t>0013600000xoEFqAAM</t>
  </si>
  <si>
    <t>AR-01445</t>
  </si>
  <si>
    <t>Republican Center on Prevention and Control of AIDS of the Ministry of Healthcare of the Republic of Kazakhstan</t>
  </si>
  <si>
    <t>0013600000xoEIZAA2</t>
  </si>
  <si>
    <t>AR-01446</t>
  </si>
  <si>
    <t>Project HOPE  - the People to People Health Foundation</t>
  </si>
  <si>
    <t>0013600000xoEKBAA2</t>
  </si>
  <si>
    <t>AR-01447</t>
  </si>
  <si>
    <t>Kenya Red Cross Society</t>
  </si>
  <si>
    <t>0013600000xoEGgAAM</t>
  </si>
  <si>
    <t>AR-01448</t>
  </si>
  <si>
    <t>Amref Health Africa in Kenya</t>
  </si>
  <si>
    <t>0013600000xoEFLAA2</t>
  </si>
  <si>
    <t>AR-01449</t>
  </si>
  <si>
    <t>AR-01450</t>
  </si>
  <si>
    <t>National Center for HIV/AIDS, Dermatology and STI</t>
  </si>
  <si>
    <t>0013600000xoEG3AAM</t>
  </si>
  <si>
    <t>AR-01451</t>
  </si>
  <si>
    <t>Ministry of Health of the Kingdom of Cambodia</t>
  </si>
  <si>
    <t>0013600000xoEIDAA2</t>
  </si>
  <si>
    <t>AR-01452</t>
  </si>
  <si>
    <t>Ministry of Health of the Lao People's Democratic Republic</t>
  </si>
  <si>
    <t>0013600000xoEHUAA2</t>
  </si>
  <si>
    <t>AR-01453</t>
  </si>
  <si>
    <t>AR-01454</t>
  </si>
  <si>
    <t>AR-01455</t>
  </si>
  <si>
    <t>AR-01456</t>
  </si>
  <si>
    <t>Ministry of Health and Social Welfare of the Republic of Liberia</t>
  </si>
  <si>
    <t>0013600000xoEI2AAM</t>
  </si>
  <si>
    <t>AR-02109</t>
  </si>
  <si>
    <t>AR-02111</t>
  </si>
  <si>
    <t>Catholic Relief Services - United States Conference of Catholic Bishops</t>
  </si>
  <si>
    <t>0013600000xoEG2AAM</t>
  </si>
  <si>
    <t>AR-01057</t>
  </si>
  <si>
    <t>0013600000xoEJ8AAM</t>
  </si>
  <si>
    <t>AR-01058</t>
  </si>
  <si>
    <t>AR-01061</t>
  </si>
  <si>
    <t>0013600000xoEG5AAM</t>
  </si>
  <si>
    <t>AR-01062</t>
  </si>
  <si>
    <t>AR-01066</t>
  </si>
  <si>
    <t>World Vision Mozambique</t>
  </si>
  <si>
    <t>0013600000xoEFaAAM</t>
  </si>
  <si>
    <t>AR-01067</t>
  </si>
  <si>
    <t>AR-01071</t>
  </si>
  <si>
    <t>World Vision Malawi</t>
  </si>
  <si>
    <t>0013600000xoEKdAAM</t>
  </si>
  <si>
    <t>AR-01073</t>
  </si>
  <si>
    <t>Save the Children Federation, Inc.</t>
  </si>
  <si>
    <t>0013600000xoEKAAA2</t>
  </si>
  <si>
    <t>AR-01074</t>
  </si>
  <si>
    <t>AR-01075</t>
  </si>
  <si>
    <t>AR-01080</t>
  </si>
  <si>
    <t>0013600000xoEG0AAM</t>
  </si>
  <si>
    <t>AR-01081</t>
  </si>
  <si>
    <t>AR-01084</t>
  </si>
  <si>
    <t>The International Federation of Red Cross and Red Crescent Societies</t>
  </si>
  <si>
    <t>0013600000xoEIdAAM</t>
  </si>
  <si>
    <t>AR-01085</t>
  </si>
  <si>
    <t>0013600000xoEIrAAM</t>
  </si>
  <si>
    <t>AR-01086</t>
  </si>
  <si>
    <t>AR-01087</t>
  </si>
  <si>
    <t>AR-01088</t>
  </si>
  <si>
    <t>AR-01089</t>
  </si>
  <si>
    <t>AR-01090</t>
  </si>
  <si>
    <t>AR-01091</t>
  </si>
  <si>
    <t>AR-01092</t>
  </si>
  <si>
    <t>AR-01093</t>
  </si>
  <si>
    <t>AR-01097</t>
  </si>
  <si>
    <t>0013600000xoEIiAAM</t>
  </si>
  <si>
    <t>AR-01099</t>
  </si>
  <si>
    <t>AR-01107</t>
  </si>
  <si>
    <t>International Organization for Migration</t>
  </si>
  <si>
    <t>0013600000xoEKHAA2</t>
  </si>
  <si>
    <t>AR-01109</t>
  </si>
  <si>
    <t>0013600000xoEJ7AAM</t>
  </si>
  <si>
    <t>AR-01110</t>
  </si>
  <si>
    <t>AR-01119</t>
  </si>
  <si>
    <t>0013600000xoEIyAAM</t>
  </si>
  <si>
    <t>AR-01120</t>
  </si>
  <si>
    <t>AR-01121</t>
  </si>
  <si>
    <t>AR-01122</t>
  </si>
  <si>
    <t>AR-01123</t>
  </si>
  <si>
    <t>AR-01124</t>
  </si>
  <si>
    <t>AR-01126</t>
  </si>
  <si>
    <t>0013600000xoEHAAA2</t>
  </si>
  <si>
    <t>AR-01127</t>
  </si>
  <si>
    <t>IntraHealth International, Inc.</t>
  </si>
  <si>
    <t>0013600000xoEIGAA2</t>
  </si>
  <si>
    <t>AR-01128</t>
  </si>
  <si>
    <t>AR-01129</t>
  </si>
  <si>
    <t>0013600000xoEH9AAM</t>
  </si>
  <si>
    <t>AR-01130</t>
  </si>
  <si>
    <t>United Nations Children's Fund</t>
  </si>
  <si>
    <t>0013600000xoEHWAA2</t>
  </si>
  <si>
    <t>AR-01131</t>
  </si>
  <si>
    <t>AR-01133</t>
  </si>
  <si>
    <t>AR-01135</t>
  </si>
  <si>
    <t>AR-01136</t>
  </si>
  <si>
    <t>World Vision Somalia</t>
  </si>
  <si>
    <t>0013600000xoEIgAAM</t>
  </si>
  <si>
    <t>AR-01140</t>
  </si>
  <si>
    <t>0013600000xoEIuAAM</t>
  </si>
  <si>
    <t>AR-01141</t>
  </si>
  <si>
    <t>AR-01142</t>
  </si>
  <si>
    <t>AR-01143</t>
  </si>
  <si>
    <t>AR-01144</t>
  </si>
  <si>
    <t>AR-01145</t>
  </si>
  <si>
    <t>AR-01158</t>
  </si>
  <si>
    <t>0013600000xoEIqAAM</t>
  </si>
  <si>
    <t>AR-01159</t>
  </si>
  <si>
    <t>AR-01164</t>
  </si>
  <si>
    <t>0013600000xoEJ2AAM</t>
  </si>
  <si>
    <t>AR-01166</t>
  </si>
  <si>
    <t>0013600000xoEIxAAM</t>
  </si>
  <si>
    <t>AR-01170</t>
  </si>
  <si>
    <t>0013600000xoEJ6AAM</t>
  </si>
  <si>
    <t>AR-01171</t>
  </si>
  <si>
    <t>0013600000xoEIvAAM</t>
  </si>
  <si>
    <t>AR-01172</t>
  </si>
  <si>
    <t>AR-01173</t>
  </si>
  <si>
    <t>AR-01177</t>
  </si>
  <si>
    <t>0013600000xoEIlAAM</t>
  </si>
  <si>
    <t>AR-01178</t>
  </si>
  <si>
    <t>AR-01179</t>
  </si>
  <si>
    <t>AR-01180</t>
  </si>
  <si>
    <t>AR-01181</t>
  </si>
  <si>
    <t>AR-01182</t>
  </si>
  <si>
    <t>0013600000xoEHlAAM</t>
  </si>
  <si>
    <t>AR-01186</t>
  </si>
  <si>
    <t>0013600000xoEJ1AAM</t>
  </si>
  <si>
    <t>AR-01207</t>
  </si>
  <si>
    <t>0013600000xoEGvAAM</t>
  </si>
  <si>
    <t>AR-01212</t>
  </si>
  <si>
    <t>AR-01213</t>
  </si>
  <si>
    <t>AR-01216</t>
  </si>
  <si>
    <t>AR-01217</t>
  </si>
  <si>
    <t>0013600000xoEHBAA2</t>
  </si>
  <si>
    <t>AR-01218</t>
  </si>
  <si>
    <t>Catholic Relief Services-United States Conference of Catholic Bishops</t>
  </si>
  <si>
    <t>0013600000xoEG1AAM</t>
  </si>
  <si>
    <t>AR-01223</t>
  </si>
  <si>
    <t>Economic Relations Division, Ministry of Finance of the People's Republic of Bangladesh</t>
  </si>
  <si>
    <t>0013600000xoEGSAA2</t>
  </si>
  <si>
    <t>AR-01225</t>
  </si>
  <si>
    <t>AR-01227</t>
  </si>
  <si>
    <t>AR-01229</t>
  </si>
  <si>
    <t>Ministry of Health of the Republic of Honduras</t>
  </si>
  <si>
    <t>0013600000xoEI8AAM</t>
  </si>
  <si>
    <t>AR-01230</t>
  </si>
  <si>
    <t>Department of Economic Affairs, Ministry of Finance of India</t>
  </si>
  <si>
    <t>0013600000xoEHcAAM</t>
  </si>
  <si>
    <t>AR-01231</t>
  </si>
  <si>
    <t>AR-01232</t>
  </si>
  <si>
    <t>0013600000xoEHeAAM</t>
  </si>
  <si>
    <t>AR-01234</t>
  </si>
  <si>
    <t>AR-01236</t>
  </si>
  <si>
    <t>AR-01238</t>
  </si>
  <si>
    <t>0013600000xoEHbAAM</t>
  </si>
  <si>
    <t>AR-01240</t>
  </si>
  <si>
    <t>National Treasury of the Republic of Kenya</t>
  </si>
  <si>
    <t>0013600000xoEHxAAM</t>
  </si>
  <si>
    <t>AR-01242</t>
  </si>
  <si>
    <t>AR-01244</t>
  </si>
  <si>
    <t>AR-01245</t>
  </si>
  <si>
    <t>The Ministry of Health of the Togolese Republic</t>
  </si>
  <si>
    <t>0013600000xoEGVAA2</t>
  </si>
  <si>
    <t>AR-01246</t>
  </si>
  <si>
    <t>Primature de la République Togolaise</t>
  </si>
  <si>
    <t>0013600000xoEKXAA2</t>
  </si>
  <si>
    <t>AR-01247</t>
  </si>
  <si>
    <t>AR-01248</t>
  </si>
  <si>
    <t>AR-01249</t>
  </si>
  <si>
    <t>AR-01250</t>
  </si>
  <si>
    <t>AR-01252</t>
  </si>
  <si>
    <t>AR-01253</t>
  </si>
  <si>
    <t>AR-01255</t>
  </si>
  <si>
    <t>AR-04130</t>
  </si>
  <si>
    <t>AR-03231</t>
  </si>
  <si>
    <t>Ministry of Health of the Republic of Rwanda</t>
  </si>
  <si>
    <t>0013600000xoEIHAA2</t>
  </si>
  <si>
    <t>AR-04131</t>
  </si>
  <si>
    <t>AR-03240</t>
  </si>
  <si>
    <t>The Ministry of Health and Child Care of the Republic of Zimbabwe</t>
  </si>
  <si>
    <t>0013600000xoEI4AAM</t>
  </si>
  <si>
    <t>AR-04168</t>
  </si>
  <si>
    <t>0013600000xoEJHAA2</t>
  </si>
  <si>
    <t>AR-04170</t>
  </si>
  <si>
    <t>Directorate of Malaria Control, Ministry of National Health Services, Regulations and Coordination of Pakistan</t>
  </si>
  <si>
    <t>0013600000xoEGTAA2</t>
  </si>
  <si>
    <t>AR-04172</t>
  </si>
  <si>
    <t>AR-03069</t>
  </si>
  <si>
    <t>AR-03070</t>
  </si>
  <si>
    <t>AR-03078</t>
  </si>
  <si>
    <t>Ministry of Health of the Democratic Republic of Timor-Leste</t>
  </si>
  <si>
    <t>0013600000xoEIeAAM</t>
  </si>
  <si>
    <t>AR-03177</t>
  </si>
  <si>
    <t>State Institution "Public Health Center of the Ministry of Health of Ukraine"</t>
  </si>
  <si>
    <t>0013600000xoEHhAAM</t>
  </si>
  <si>
    <t>AR-03178</t>
  </si>
  <si>
    <t>International Charitable Foundation “Alliance for Public Health”</t>
  </si>
  <si>
    <t>0013600000xoEHGAA2</t>
  </si>
  <si>
    <t>AR-03179</t>
  </si>
  <si>
    <t>Charitable Organization "All-Ukrainian Network of People Living with HIV/AIDS"</t>
  </si>
  <si>
    <t>0013600000xoEFOAA2</t>
  </si>
  <si>
    <t>AR-03114</t>
  </si>
  <si>
    <t>AR-03168</t>
  </si>
  <si>
    <t>AR-03132</t>
  </si>
  <si>
    <t>Viet Nam National Lung Hospital</t>
  </si>
  <si>
    <t>0013600000xoEKMAA2</t>
  </si>
  <si>
    <t>AR-03267</t>
  </si>
  <si>
    <t>AR-03204</t>
  </si>
  <si>
    <t>AR-03294</t>
  </si>
  <si>
    <t>AR-03295</t>
  </si>
  <si>
    <t>The AIDS Support Organisation (Uganda) Limited</t>
  </si>
  <si>
    <t>0013600000xoEGeAAM</t>
  </si>
  <si>
    <t>AR-03393</t>
  </si>
  <si>
    <t>Ministry of Health of the Republic of Malawi</t>
  </si>
  <si>
    <t>0013600000xoEHpAAM</t>
  </si>
  <si>
    <t>AR-03394</t>
  </si>
  <si>
    <t>ActionAid International Malawi</t>
  </si>
  <si>
    <t>0013600000xoEKfAAM</t>
  </si>
  <si>
    <t>AR-03991</t>
  </si>
  <si>
    <t>Public Institution - Coordination, Implementation and Monitoring Unit of the Health  System Projects</t>
  </si>
  <si>
    <t>0013600000xoEHCAA2</t>
  </si>
  <si>
    <t>AR-04331</t>
  </si>
  <si>
    <t>Ministry of Health of Mozambique</t>
  </si>
  <si>
    <t>0013600000xoEHtAAM</t>
  </si>
  <si>
    <t>AR-03992</t>
  </si>
  <si>
    <t>AR-04173</t>
  </si>
  <si>
    <t>AR-04232</t>
  </si>
  <si>
    <t>AR-03447</t>
  </si>
  <si>
    <t>AR-03492</t>
  </si>
  <si>
    <t>AR-03493</t>
  </si>
  <si>
    <t>Population Services International</t>
  </si>
  <si>
    <t>0013600000xoEIOAA2</t>
  </si>
  <si>
    <t>AR-03494</t>
  </si>
  <si>
    <t>AR-03495</t>
  </si>
  <si>
    <t>AR-03990</t>
  </si>
  <si>
    <t>Center for Health Policies and Studies</t>
  </si>
  <si>
    <t>0013600000xoEGDAA2</t>
  </si>
  <si>
    <t>AR-03456</t>
  </si>
  <si>
    <t>AR-03457</t>
  </si>
  <si>
    <t>AR-03458</t>
  </si>
  <si>
    <t>AR-03459</t>
  </si>
  <si>
    <t>AR-03555</t>
  </si>
  <si>
    <t>AR-03556</t>
  </si>
  <si>
    <t>World Vision International</t>
  </si>
  <si>
    <t>0013600000xoEKFAA2</t>
  </si>
  <si>
    <t>AR-06032</t>
  </si>
  <si>
    <t>AR-03618</t>
  </si>
  <si>
    <t>AR-03619</t>
  </si>
  <si>
    <t>AR-03636</t>
  </si>
  <si>
    <t>AR-03729</t>
  </si>
  <si>
    <t>AR-03730</t>
  </si>
  <si>
    <t>AR-04470</t>
  </si>
  <si>
    <t>Centro de Colaboração em Saúde</t>
  </si>
  <si>
    <t>0013600001HymulAAB</t>
  </si>
  <si>
    <t>AR-04092</t>
  </si>
  <si>
    <t>AR-04093</t>
  </si>
  <si>
    <t>AR-06037</t>
  </si>
  <si>
    <t>Ministry of Health, Nutrition &amp; Indigenous Medicine of the Democratic Socialist Republic of Sri Lanka</t>
  </si>
  <si>
    <t>0013600000xoEFkAAM</t>
  </si>
  <si>
    <t>AR-03738</t>
  </si>
  <si>
    <t>Ministry of Health and Quality of Life (implementing through the National AIDS Secretariat) of the Republic of Mauritius</t>
  </si>
  <si>
    <t>0013600000xoEGfAAM</t>
  </si>
  <si>
    <t>AR-03739</t>
  </si>
  <si>
    <t>Prévention Information Lutte contre le Sida</t>
  </si>
  <si>
    <t>0013600000xoEGdAAM</t>
  </si>
  <si>
    <t>AR-03765</t>
  </si>
  <si>
    <t>AR-03766</t>
  </si>
  <si>
    <t>AR-03774</t>
  </si>
  <si>
    <t>AR-03775</t>
  </si>
  <si>
    <t>AR-03465</t>
  </si>
  <si>
    <t>AR-03466</t>
  </si>
  <si>
    <t>AR-03438</t>
  </si>
  <si>
    <t>AR-03439</t>
  </si>
  <si>
    <t>AR-03474</t>
  </si>
  <si>
    <t>AR-03475</t>
  </si>
  <si>
    <t>AR-04175</t>
  </si>
  <si>
    <t>AR-03519</t>
  </si>
  <si>
    <t>Department of Disease Control, Ministry of Public Health of the Royal Government of Thailand</t>
  </si>
  <si>
    <t>0013600000xoEGLAA2</t>
  </si>
  <si>
    <t>AR-03520</t>
  </si>
  <si>
    <t>Raks Thai Foundation</t>
  </si>
  <si>
    <t>0013600000xoEGIAA2</t>
  </si>
  <si>
    <t>AR-03510</t>
  </si>
  <si>
    <t>AR-03537</t>
  </si>
  <si>
    <t>AR-03538</t>
  </si>
  <si>
    <t>AR-06034</t>
  </si>
  <si>
    <t>AR-06033</t>
  </si>
  <si>
    <t>AR-04177</t>
  </si>
  <si>
    <t>0013600000xoEIwAAM</t>
  </si>
  <si>
    <t>AR-06036</t>
  </si>
  <si>
    <t>AR-03609</t>
  </si>
  <si>
    <t>AR-03610</t>
  </si>
  <si>
    <t>AR-06035</t>
  </si>
  <si>
    <t>AR-03627</t>
  </si>
  <si>
    <t>AR-03665</t>
  </si>
  <si>
    <t>Lagos State Ministry of Health</t>
  </si>
  <si>
    <t>00136000011OffyAAC</t>
  </si>
  <si>
    <t>AR-03684</t>
  </si>
  <si>
    <t>AR-03685</t>
  </si>
  <si>
    <t>Nai Zindagi</t>
  </si>
  <si>
    <t>0013600000xoEFsAAM</t>
  </si>
  <si>
    <t>AR-03675</t>
  </si>
  <si>
    <t>National TB Control Programme Pakistan</t>
  </si>
  <si>
    <t>0013600000xoEFtAAM</t>
  </si>
  <si>
    <t>AR-03676</t>
  </si>
  <si>
    <t>The Indus Hospital</t>
  </si>
  <si>
    <t>0013600000xoEKuAAM</t>
  </si>
  <si>
    <t>AR-03677</t>
  </si>
  <si>
    <t>Mercy Corps</t>
  </si>
  <si>
    <t>0013600000xoEFbAAM</t>
  </si>
  <si>
    <t>AR-03669</t>
  </si>
  <si>
    <t>AR-03671</t>
  </si>
  <si>
    <t>Family Health International (FHI360)</t>
  </si>
  <si>
    <t>00136000011Ofg0AAC</t>
  </si>
  <si>
    <t>AR-03673</t>
  </si>
  <si>
    <t>United Nations High Commisioner for Refugees</t>
  </si>
  <si>
    <t>00136000011OffzAAC</t>
  </si>
  <si>
    <t>AR-03693</t>
  </si>
  <si>
    <t>AR-03756</t>
  </si>
  <si>
    <t>AR-03757</t>
  </si>
  <si>
    <t>AR-03747</t>
  </si>
  <si>
    <t>AR-03748</t>
  </si>
  <si>
    <t>AR-03749</t>
  </si>
  <si>
    <t>AR-04187</t>
  </si>
  <si>
    <t>Ministry of Health of the Republic of El Salvador</t>
  </si>
  <si>
    <t>0013600000xoEFgAAM</t>
  </si>
  <si>
    <t>AR-03792</t>
  </si>
  <si>
    <t>AR-04242</t>
  </si>
  <si>
    <t>National High Council for the Fight against AIDS</t>
  </si>
  <si>
    <t>0013600000xoEGuAAM</t>
  </si>
  <si>
    <t>AR-04244</t>
  </si>
  <si>
    <t>AR-03819</t>
  </si>
  <si>
    <t>National Agency for the Control of AIDS</t>
  </si>
  <si>
    <t>0013600000xoEFxAAM</t>
  </si>
  <si>
    <t>AR-03820</t>
  </si>
  <si>
    <t>Society For Family Health</t>
  </si>
  <si>
    <t>0013600000xoEIcAAM</t>
  </si>
  <si>
    <t>AR-03821</t>
  </si>
  <si>
    <t>Association For Reproductive And Family Health</t>
  </si>
  <si>
    <t>0013600000xoEFXAA2</t>
  </si>
  <si>
    <t>AR-03822</t>
  </si>
  <si>
    <t>Institute of Human Virology Nigeria</t>
  </si>
  <si>
    <t>0013600000xoEI7AAM</t>
  </si>
  <si>
    <t>AR-04100</t>
  </si>
  <si>
    <t>AR-03972</t>
  </si>
  <si>
    <t>AR-03823</t>
  </si>
  <si>
    <t>AR-04089</t>
  </si>
  <si>
    <t>Ministry of Health of the Revolutionary Government of Zanzibar</t>
  </si>
  <si>
    <t>0013600000xoEIAAA2</t>
  </si>
  <si>
    <t>AR-04645</t>
  </si>
  <si>
    <t>AR-04098</t>
  </si>
  <si>
    <t>Instituto Nicaragüense de Seguridad Social</t>
  </si>
  <si>
    <t>0013600000xoEFRAA2</t>
  </si>
  <si>
    <t>AR-04196</t>
  </si>
  <si>
    <t>AR-04197</t>
  </si>
  <si>
    <t>AR-04198</t>
  </si>
  <si>
    <t>AR-04110</t>
  </si>
  <si>
    <t>AR-04266</t>
  </si>
  <si>
    <t>AR-04472</t>
  </si>
  <si>
    <t>AR-04471</t>
  </si>
  <si>
    <t>AR-04324</t>
  </si>
  <si>
    <t>William J Clinton Foundation</t>
  </si>
  <si>
    <t>0013600001ElqLxAAJ</t>
  </si>
  <si>
    <t>AR-04322</t>
  </si>
  <si>
    <t>AR-04327</t>
  </si>
  <si>
    <t>Cambodia Ministry of Economy and Finance</t>
  </si>
  <si>
    <t>0013600001ElqOHAAZ</t>
  </si>
  <si>
    <t>AR-04328</t>
  </si>
  <si>
    <t>AR-04361</t>
  </si>
  <si>
    <t>Indonesia AIDS Coalition</t>
  </si>
  <si>
    <t>0013600001GqOkCAAV</t>
  </si>
  <si>
    <t>AR-04356</t>
  </si>
  <si>
    <t>West African Program to Combat AIDS and STI</t>
  </si>
  <si>
    <t>0013600001GqA8CAAV</t>
  </si>
  <si>
    <t>AR-04363</t>
  </si>
  <si>
    <t>AR-04365</t>
  </si>
  <si>
    <t>AR-04077</t>
  </si>
  <si>
    <t>Conseil National de Lutte contre le SIDA de la République du Sénégal</t>
  </si>
  <si>
    <t>0013600000xoEGqAAM</t>
  </si>
  <si>
    <t>AR-04094</t>
  </si>
  <si>
    <t>AR-04362</t>
  </si>
  <si>
    <t>AR-04359</t>
  </si>
  <si>
    <t>AR-04357</t>
  </si>
  <si>
    <t>AR-04364</t>
  </si>
  <si>
    <t>Ministry of National Health Services, Regulations and Coordination of Pakistan</t>
  </si>
  <si>
    <t>0013600000xoEDOAA2</t>
  </si>
  <si>
    <t>AR-04482</t>
  </si>
  <si>
    <t>Amref Health Africa, Tanzania</t>
  </si>
  <si>
    <t>0013600001IbBhRAAV</t>
  </si>
  <si>
    <t>AR-04485</t>
  </si>
  <si>
    <t>0013600001JFguUAAT</t>
  </si>
  <si>
    <t>AR-04489</t>
  </si>
  <si>
    <t>AR-04484</t>
  </si>
  <si>
    <t>AR-04490</t>
  </si>
  <si>
    <t>AR-04491</t>
  </si>
  <si>
    <t>AR-04502</t>
  </si>
  <si>
    <t>AR-04503</t>
  </si>
  <si>
    <t>The Family Planning Association of Sri Lanka</t>
  </si>
  <si>
    <t>0013600000xoEFfAAM</t>
  </si>
  <si>
    <t>AR-04522</t>
  </si>
  <si>
    <t>Federal Ministry of Health of the Republic of Sudan</t>
  </si>
  <si>
    <t>0013600000xoEKVAA2</t>
  </si>
  <si>
    <t>AR-04534</t>
  </si>
  <si>
    <t>0013600001K9jAFAAZ</t>
  </si>
  <si>
    <t>AR-04533</t>
  </si>
  <si>
    <t>AR-04205</t>
  </si>
  <si>
    <t>AR-05283</t>
  </si>
  <si>
    <t>AR-04396</t>
  </si>
  <si>
    <t>AR-04397</t>
  </si>
  <si>
    <t>0013600000xoEDKAA2</t>
  </si>
  <si>
    <t>AR-04398</t>
  </si>
  <si>
    <t>AR-04399</t>
  </si>
  <si>
    <t>AR-04255</t>
  </si>
  <si>
    <t>AR-03846</t>
  </si>
  <si>
    <t>Philippine Business for Social Progress, Inc.</t>
  </si>
  <si>
    <t>0013600000xoEFCAA2</t>
  </si>
  <si>
    <t>AR-03837</t>
  </si>
  <si>
    <t>AR-04474</t>
  </si>
  <si>
    <t>AR-04478</t>
  </si>
  <si>
    <t>AR-04376</t>
  </si>
  <si>
    <t>AR-04483</t>
  </si>
  <si>
    <t>AR-04523</t>
  </si>
  <si>
    <t>AR-04535</t>
  </si>
  <si>
    <t>AR-04400</t>
  </si>
  <si>
    <t>AR-04003</t>
  </si>
  <si>
    <t>AR-04015</t>
  </si>
  <si>
    <t>Centro de Información y Recursos para el Desarrollo</t>
  </si>
  <si>
    <t>0013600000xoEGnAAM</t>
  </si>
  <si>
    <t>AR-04016</t>
  </si>
  <si>
    <t>National HIV/AIDS Secretariat</t>
  </si>
  <si>
    <t>0013600000xoEHMAA2</t>
  </si>
  <si>
    <t>AR-04017</t>
  </si>
  <si>
    <t>AR-04051</t>
  </si>
  <si>
    <t>AR-04047</t>
  </si>
  <si>
    <t>AR-04046</t>
  </si>
  <si>
    <t>AR-04031</t>
  </si>
  <si>
    <t>Republican DOTS Center of the Republic of Uzbekistan</t>
  </si>
  <si>
    <t>0013600000xoEI1AAM</t>
  </si>
  <si>
    <t>AR-04033</t>
  </si>
  <si>
    <t>Republican Center to Fight AIDS</t>
  </si>
  <si>
    <t>0013600000xoEKzAAM</t>
  </si>
  <si>
    <t>AR-04030</t>
  </si>
  <si>
    <t>AR-04034</t>
  </si>
  <si>
    <t>AR-04049</t>
  </si>
  <si>
    <t>AR-04054</t>
  </si>
  <si>
    <t>AR-04036</t>
  </si>
  <si>
    <t>0013600000xoEH8AAM</t>
  </si>
  <si>
    <t>AR-04055</t>
  </si>
  <si>
    <t>Ministry of Health of the Republic of Suriname</t>
  </si>
  <si>
    <t>0013600000xoEHaAAM</t>
  </si>
  <si>
    <t>AR-04050</t>
  </si>
  <si>
    <t>AR-04027</t>
  </si>
  <si>
    <t>AR-04029</t>
  </si>
  <si>
    <t>AR-04052</t>
  </si>
  <si>
    <t>AR-04032</t>
  </si>
  <si>
    <t>AR-04048</t>
  </si>
  <si>
    <t>AR-04053</t>
  </si>
  <si>
    <t>AR-04035</t>
  </si>
  <si>
    <t>AR-04028</t>
  </si>
  <si>
    <t>AR-04065</t>
  </si>
  <si>
    <t>Pilipinas Shell Foundation, Inc.</t>
  </si>
  <si>
    <t>0013600000xoEGEAA2</t>
  </si>
  <si>
    <t>AR-04066</t>
  </si>
  <si>
    <t>AR-04095</t>
  </si>
  <si>
    <t>Coordination Intersectorielle de Lutte contre les IST/VIH/SIDA de la République du Niger</t>
  </si>
  <si>
    <t>0013600000xoEGXAA2</t>
  </si>
  <si>
    <t>AR-04096</t>
  </si>
  <si>
    <t>AR-04223</t>
  </si>
  <si>
    <t>AR-04224</t>
  </si>
  <si>
    <t>AR-04214</t>
  </si>
  <si>
    <t>AR-04070</t>
  </si>
  <si>
    <t>AR-04073</t>
  </si>
  <si>
    <t>0013600000xoEIsAAM</t>
  </si>
  <si>
    <t>AR-04067</t>
  </si>
  <si>
    <t>AR-04068</t>
  </si>
  <si>
    <t>0013600000xoEJ4AAM</t>
  </si>
  <si>
    <t>AR-04074</t>
  </si>
  <si>
    <t>AR-04076</t>
  </si>
  <si>
    <t>AR-04071</t>
  </si>
  <si>
    <t>AR-04083</t>
  </si>
  <si>
    <t>AR-04081</t>
  </si>
  <si>
    <t>Ministry of Finance of the Kingdom of Lesotho</t>
  </si>
  <si>
    <t>0013600000xoEHqAAM</t>
  </si>
  <si>
    <t>AR-04111</t>
  </si>
  <si>
    <t>AR-04401</t>
  </si>
  <si>
    <t>AR-04402</t>
  </si>
  <si>
    <t>AR-04419</t>
  </si>
  <si>
    <t>AR-04085</t>
  </si>
  <si>
    <t>AR-04084</t>
  </si>
  <si>
    <t>Pact Lesotho</t>
  </si>
  <si>
    <t>0013600000xoEKLAA2</t>
  </si>
  <si>
    <t>AR-04082</t>
  </si>
  <si>
    <t>AR-04243</t>
  </si>
  <si>
    <t>AR-04091</t>
  </si>
  <si>
    <t>AR-04410</t>
  </si>
  <si>
    <t>AR-04420</t>
  </si>
  <si>
    <t>Alliance Nationale des Communautés pour la Santé - Sénégal</t>
  </si>
  <si>
    <t>0013600000xoEFNAA2</t>
  </si>
  <si>
    <t>AR-03873</t>
  </si>
  <si>
    <t>Ministry of Health of the Republic of Zambia</t>
  </si>
  <si>
    <t>0013600000xoEFpAAM</t>
  </si>
  <si>
    <t>AR-03874</t>
  </si>
  <si>
    <t>Churches Health Association of Zambia</t>
  </si>
  <si>
    <t>0013600000xoEHZAA2</t>
  </si>
  <si>
    <t>AR-03891</t>
  </si>
  <si>
    <t>AR-04421</t>
  </si>
  <si>
    <t>AR-04439</t>
  </si>
  <si>
    <t>AR-03909</t>
  </si>
  <si>
    <t>AR-03910</t>
  </si>
  <si>
    <t>0013600000xoEItAAM</t>
  </si>
  <si>
    <t>AR-03911</t>
  </si>
  <si>
    <t>AR-03912</t>
  </si>
  <si>
    <t>AR-04116</t>
  </si>
  <si>
    <t>AR-04115</t>
  </si>
  <si>
    <t>United Nations Office for Project Services</t>
  </si>
  <si>
    <t>0013600000xoEJBAA2</t>
  </si>
  <si>
    <t>AR-04457</t>
  </si>
  <si>
    <t>AR-04466</t>
  </si>
  <si>
    <t>AR-02552</t>
  </si>
  <si>
    <t>AR-02558</t>
  </si>
  <si>
    <t>0013600000xoEImAAM</t>
  </si>
  <si>
    <t>AR-02565</t>
  </si>
  <si>
    <t>AR-00987</t>
  </si>
  <si>
    <t>AR-00988</t>
  </si>
  <si>
    <t>AR-00989</t>
  </si>
  <si>
    <t>AR-00991</t>
  </si>
  <si>
    <t>AR-00994</t>
  </si>
  <si>
    <t>0013600000xoEDMAA2</t>
  </si>
  <si>
    <t>AR-00996</t>
  </si>
  <si>
    <t>0013600000xoEInAAM</t>
  </si>
  <si>
    <t>AR-00997</t>
  </si>
  <si>
    <t>AR-02624</t>
  </si>
  <si>
    <t>Western Cape Government: Health</t>
  </si>
  <si>
    <t>0013600000xoEIXAA2</t>
  </si>
  <si>
    <t>AR-02627</t>
  </si>
  <si>
    <t>Networking HIV, AIDS Community of South Africa NPC</t>
  </si>
  <si>
    <t>0013600000xoEGBAA2</t>
  </si>
  <si>
    <t>AR-02629</t>
  </si>
  <si>
    <t>National Department of Health of the Republic of South Africa</t>
  </si>
  <si>
    <t>0013600000xoEIRAA2</t>
  </si>
  <si>
    <t>AR-02631</t>
  </si>
  <si>
    <t>Right to Care</t>
  </si>
  <si>
    <t>0013600000xoEGiAAM</t>
  </si>
  <si>
    <t>AR-02633</t>
  </si>
  <si>
    <t>Soul City Institute for Health and Development Communication</t>
  </si>
  <si>
    <t>0013600000xoEJYAA2</t>
  </si>
  <si>
    <t>AR-02636</t>
  </si>
  <si>
    <t>AR-02641</t>
  </si>
  <si>
    <t>AR-02643</t>
  </si>
  <si>
    <t>AR-02645</t>
  </si>
  <si>
    <t>AR-02646</t>
  </si>
  <si>
    <t>AR-02647</t>
  </si>
  <si>
    <t>AR-02569</t>
  </si>
  <si>
    <t>AR-02572</t>
  </si>
  <si>
    <t>AR-02574</t>
  </si>
  <si>
    <t>AR-02578</t>
  </si>
  <si>
    <t>AR-01006</t>
  </si>
  <si>
    <t>0013600000xoEFzAAM</t>
  </si>
  <si>
    <t>AR-01008</t>
  </si>
  <si>
    <t>AR-01010</t>
  </si>
  <si>
    <t>AR-01013</t>
  </si>
  <si>
    <t>AR-01015</t>
  </si>
  <si>
    <t>0013600000xoEJ3AAM</t>
  </si>
  <si>
    <t>AR-01016</t>
  </si>
  <si>
    <t>AR-02650</t>
  </si>
  <si>
    <t>Republican Center of State Sanitary-Epidemiological Surveillance of the Republic of Uzbekistan</t>
  </si>
  <si>
    <t>0013600000xoEIaAAM</t>
  </si>
  <si>
    <t>AR-00937</t>
  </si>
  <si>
    <t>0013600000xoEKGAA2</t>
  </si>
  <si>
    <t>AR-00938</t>
  </si>
  <si>
    <t>AR-00939</t>
  </si>
  <si>
    <t>AR-00940</t>
  </si>
  <si>
    <t>AR-00945</t>
  </si>
  <si>
    <t>AR-00946</t>
  </si>
  <si>
    <t>AR-00948</t>
  </si>
  <si>
    <t>AR-00950</t>
  </si>
  <si>
    <t>0013600000xoEJ5AAM</t>
  </si>
  <si>
    <t>AR-00951</t>
  </si>
  <si>
    <t>AR-00952</t>
  </si>
  <si>
    <t>0013600000xoEG6AAM</t>
  </si>
  <si>
    <t>AR-00953</t>
  </si>
  <si>
    <t>AR-00957</t>
  </si>
  <si>
    <t>AR-00960</t>
  </si>
  <si>
    <t>0013600000xoEIoAAM</t>
  </si>
  <si>
    <t>AR-00961</t>
  </si>
  <si>
    <t>AR-00962</t>
  </si>
  <si>
    <t>AR-00963</t>
  </si>
  <si>
    <t>AR-00964</t>
  </si>
  <si>
    <t>AR-00967</t>
  </si>
  <si>
    <t>0013600000xoEH6AAM</t>
  </si>
  <si>
    <t>AR-00975</t>
  </si>
  <si>
    <t>AR-00977</t>
  </si>
  <si>
    <t>AR-00979</t>
  </si>
  <si>
    <t>AR-00980</t>
  </si>
  <si>
    <t>AR-00981</t>
  </si>
  <si>
    <t>AR-00982</t>
  </si>
  <si>
    <t>AR-00983</t>
  </si>
  <si>
    <t>AR-01021</t>
  </si>
  <si>
    <t>World Vision India</t>
  </si>
  <si>
    <t>0013600000xoEKWAA2</t>
  </si>
  <si>
    <t>AR-01022</t>
  </si>
  <si>
    <t>AR-01023</t>
  </si>
  <si>
    <t>AR-01027</t>
  </si>
  <si>
    <t>AR-01028</t>
  </si>
  <si>
    <t>AR-01029</t>
  </si>
  <si>
    <t>AR-01030</t>
  </si>
  <si>
    <t>AR-01031</t>
  </si>
  <si>
    <t>0013600000xoEIfAAM</t>
  </si>
  <si>
    <t>AR-01033</t>
  </si>
  <si>
    <t>AR-01034</t>
  </si>
  <si>
    <t>AR-01035</t>
  </si>
  <si>
    <t>AR-01042</t>
  </si>
  <si>
    <t>AR-01043</t>
  </si>
  <si>
    <t>AR-01045</t>
  </si>
  <si>
    <t>AR-01657</t>
  </si>
  <si>
    <t>0013600000xoEKvAAM</t>
  </si>
  <si>
    <t>AR-01658</t>
  </si>
  <si>
    <t>AR-01659</t>
  </si>
  <si>
    <t>AR-01660</t>
  </si>
  <si>
    <t>AR-01661</t>
  </si>
  <si>
    <t>AR-01662</t>
  </si>
  <si>
    <t>AR-01663</t>
  </si>
  <si>
    <t>AR-01664</t>
  </si>
  <si>
    <t>AR-01665</t>
  </si>
  <si>
    <t>AR-01666</t>
  </si>
  <si>
    <t>AR-01667</t>
  </si>
  <si>
    <t>Caritas  Congo ASBL</t>
  </si>
  <si>
    <t>0013600000xoEI6AAM</t>
  </si>
  <si>
    <t>AR-01668</t>
  </si>
  <si>
    <t>AR-01675</t>
  </si>
  <si>
    <t>AR-01676</t>
  </si>
  <si>
    <t>AR-01679</t>
  </si>
  <si>
    <t>AR-01680</t>
  </si>
  <si>
    <t>0013600000xoEHEAA2</t>
  </si>
  <si>
    <t>AR-01681</t>
  </si>
  <si>
    <t>National Religious Association for Social Development</t>
  </si>
  <si>
    <t>0013600000xoEG9AAM</t>
  </si>
  <si>
    <t>AR-01682</t>
  </si>
  <si>
    <t>AR-04129</t>
  </si>
  <si>
    <t>0013600000xoEDLAA2</t>
  </si>
  <si>
    <t>AR-04281</t>
  </si>
  <si>
    <t>AR-04171</t>
  </si>
  <si>
    <t>AR-04539</t>
  </si>
  <si>
    <t>AR-04554</t>
  </si>
  <si>
    <t>AR-04553</t>
  </si>
  <si>
    <t>AR-04567</t>
  </si>
  <si>
    <t>AR-04556</t>
  </si>
  <si>
    <t>AR-04430</t>
  </si>
  <si>
    <t>AR-03900</t>
  </si>
  <si>
    <t>AR-03901</t>
  </si>
  <si>
    <t>AR-04245</t>
  </si>
  <si>
    <t>AR-04117</t>
  </si>
  <si>
    <t>AR-04283</t>
  </si>
  <si>
    <t>AR-04119</t>
  </si>
  <si>
    <t>AR-04120</t>
  </si>
  <si>
    <t>AR-04282</t>
  </si>
  <si>
    <t>AR-04128</t>
  </si>
  <si>
    <t>AR-01457</t>
  </si>
  <si>
    <t>AR-01458</t>
  </si>
  <si>
    <t>AR-01459</t>
  </si>
  <si>
    <t>AR-01460</t>
  </si>
  <si>
    <t>AR-01461</t>
  </si>
  <si>
    <t>AR-01462</t>
  </si>
  <si>
    <t>AR-01463</t>
  </si>
  <si>
    <t>AR-01464</t>
  </si>
  <si>
    <t>AR-01465</t>
  </si>
  <si>
    <t>AR-01466</t>
  </si>
  <si>
    <t>AR-01467</t>
  </si>
  <si>
    <t>AR-01468</t>
  </si>
  <si>
    <t>AR-01469</t>
  </si>
  <si>
    <t>AR-01470</t>
  </si>
  <si>
    <t>AR-01474</t>
  </si>
  <si>
    <t>AR-01475</t>
  </si>
  <si>
    <t>Groupe Pivot Santé Population</t>
  </si>
  <si>
    <t>0013600000xoEJGAA2</t>
  </si>
  <si>
    <t>AR-01476</t>
  </si>
  <si>
    <t>The Ministry of Health of the Republic of Mali</t>
  </si>
  <si>
    <t>0013600000xoEHuAAM</t>
  </si>
  <si>
    <t>AR-01477</t>
  </si>
  <si>
    <t>AR-01478</t>
  </si>
  <si>
    <t>AR-01486</t>
  </si>
  <si>
    <t>The Ministry of Health of the Former Yugoslav Republic of Macedonia</t>
  </si>
  <si>
    <t>0013600000xoEFIAA2</t>
  </si>
  <si>
    <t>AR-01487</t>
  </si>
  <si>
    <t>AR-01488</t>
  </si>
  <si>
    <t>AR-01489</t>
  </si>
  <si>
    <t>AR-01490</t>
  </si>
  <si>
    <t>AR-01491</t>
  </si>
  <si>
    <t>The Registered Trustees of the National AIDS Commission Trust of the Republic of Malawi</t>
  </si>
  <si>
    <t>0013600000xoEIYAA2</t>
  </si>
  <si>
    <t>AR-01495</t>
  </si>
  <si>
    <t>AR-01496</t>
  </si>
  <si>
    <t>AR-01497</t>
  </si>
  <si>
    <t>AR-01499</t>
  </si>
  <si>
    <t>AR-01500</t>
  </si>
  <si>
    <t>AR-01501</t>
  </si>
  <si>
    <t>AR-01502</t>
  </si>
  <si>
    <t>AR-01503</t>
  </si>
  <si>
    <t>AR-01504</t>
  </si>
  <si>
    <t>AR-01505</t>
  </si>
  <si>
    <t>AR-01506</t>
  </si>
  <si>
    <t>AR-01507</t>
  </si>
  <si>
    <t>AR-01508</t>
  </si>
  <si>
    <t>AR-01513</t>
  </si>
  <si>
    <t>AR-01514</t>
  </si>
  <si>
    <t>AR-01515</t>
  </si>
  <si>
    <t>AR-01516</t>
  </si>
  <si>
    <t>AR-01517</t>
  </si>
  <si>
    <t>AR-01518</t>
  </si>
  <si>
    <t>AR-01519</t>
  </si>
  <si>
    <t>AR-01520</t>
  </si>
  <si>
    <t>Malaysian AIDS Council</t>
  </si>
  <si>
    <t>0013600000xoEFcAAM</t>
  </si>
  <si>
    <t>AR-01521</t>
  </si>
  <si>
    <t>The Ministry of Health and Population of Nepal</t>
  </si>
  <si>
    <t>0013600000xoEI5AAM</t>
  </si>
  <si>
    <t>AR-01522</t>
  </si>
  <si>
    <t>AR-01523</t>
  </si>
  <si>
    <t>AR-01524</t>
  </si>
  <si>
    <t>AR-01525</t>
  </si>
  <si>
    <t>AR-01526</t>
  </si>
  <si>
    <t>AR-01527</t>
  </si>
  <si>
    <t>AR-01528</t>
  </si>
  <si>
    <t>National Malaria Elimination Programme of the Federal Ministry of Health of the Federal Republic of Nigeria</t>
  </si>
  <si>
    <t>0013600000xoEG7AAM</t>
  </si>
  <si>
    <t>AR-01529</t>
  </si>
  <si>
    <t>AR-01530</t>
  </si>
  <si>
    <t>AR-01531</t>
  </si>
  <si>
    <t>AR-01532</t>
  </si>
  <si>
    <t>AR-01533</t>
  </si>
  <si>
    <t>AR-01534</t>
  </si>
  <si>
    <t>AR-01535</t>
  </si>
  <si>
    <t>AR-01536</t>
  </si>
  <si>
    <t>AR-01537</t>
  </si>
  <si>
    <t>AR-01538</t>
  </si>
  <si>
    <t>Federación Red NICASALUD</t>
  </si>
  <si>
    <t>0013600000xoEGjAAM</t>
  </si>
  <si>
    <t>AR-01539</t>
  </si>
  <si>
    <t>AR-01540</t>
  </si>
  <si>
    <t>AR-01541</t>
  </si>
  <si>
    <t>AR-01542</t>
  </si>
  <si>
    <t>AR-01543</t>
  </si>
  <si>
    <t>AR-01544</t>
  </si>
  <si>
    <t>AR-01545</t>
  </si>
  <si>
    <t>AR-01546</t>
  </si>
  <si>
    <t>0013600000xoEL1AAM</t>
  </si>
  <si>
    <t>AR-01547</t>
  </si>
  <si>
    <t>AR-01548</t>
  </si>
  <si>
    <t>AR-01549</t>
  </si>
  <si>
    <t>AR-01550</t>
  </si>
  <si>
    <t>Cicatelli Associates Inc.</t>
  </si>
  <si>
    <t>0013600000xoEGHAA2</t>
  </si>
  <si>
    <t>AR-01551</t>
  </si>
  <si>
    <t>Pathfinder International</t>
  </si>
  <si>
    <t>0013600000xoEFBAA2</t>
  </si>
  <si>
    <t>AR-01552</t>
  </si>
  <si>
    <t>Ministry of Health (PARSALUD II, Unidad Ejecutora 123) of the Republic of Peru</t>
  </si>
  <si>
    <t>0013600000xoEF6AAM</t>
  </si>
  <si>
    <t>AR-01553</t>
  </si>
  <si>
    <t>AR-01554</t>
  </si>
  <si>
    <t>Socios en Salud sucursal Peru</t>
  </si>
  <si>
    <t>0013600000xoEL0AAM</t>
  </si>
  <si>
    <t>AR-01555</t>
  </si>
  <si>
    <t>Department of Health, Republic of the Philippines</t>
  </si>
  <si>
    <t>0013600000xoEJEAA2</t>
  </si>
  <si>
    <t>AR-01556</t>
  </si>
  <si>
    <t>AR-01557</t>
  </si>
  <si>
    <t>AR-01560</t>
  </si>
  <si>
    <t>AR-01561</t>
  </si>
  <si>
    <t>AR-01562</t>
  </si>
  <si>
    <t>AR-01563</t>
  </si>
  <si>
    <t>AR-01570</t>
  </si>
  <si>
    <t>AR-01571</t>
  </si>
  <si>
    <t>AR-01578</t>
  </si>
  <si>
    <t>Open Health Institute</t>
  </si>
  <si>
    <t>0013600000xoEIVAA2</t>
  </si>
  <si>
    <t>AR-01579</t>
  </si>
  <si>
    <t>AR-01580</t>
  </si>
  <si>
    <t>AR-01581</t>
  </si>
  <si>
    <t>AR-01582</t>
  </si>
  <si>
    <t>AR-01583</t>
  </si>
  <si>
    <t>AR-01584</t>
  </si>
  <si>
    <t>AR-01585</t>
  </si>
  <si>
    <t>AR-01586</t>
  </si>
  <si>
    <t>AR-01587</t>
  </si>
  <si>
    <t>AR-01588</t>
  </si>
  <si>
    <t>AR-01589</t>
  </si>
  <si>
    <t>Ministry of Health and Sanitation of Sierra Leone</t>
  </si>
  <si>
    <t>0013600000xoEFeAAM</t>
  </si>
  <si>
    <t>AR-01590</t>
  </si>
  <si>
    <t>AR-01591</t>
  </si>
  <si>
    <t>AR-01592</t>
  </si>
  <si>
    <t>AR-01593</t>
  </si>
  <si>
    <t>AR-01594</t>
  </si>
  <si>
    <t>AR-01595</t>
  </si>
  <si>
    <t>Ministry of Health, Prevention and Public Hygiene of the Republic of Senegal - AIDS Division</t>
  </si>
  <si>
    <t>0013600000xoEGWAA2</t>
  </si>
  <si>
    <t>AR-01596</t>
  </si>
  <si>
    <t>AR-01597</t>
  </si>
  <si>
    <t>AR-01598</t>
  </si>
  <si>
    <t>AR-01599</t>
  </si>
  <si>
    <t>AR-01600</t>
  </si>
  <si>
    <t>AR-01601</t>
  </si>
  <si>
    <t>AR-01602</t>
  </si>
  <si>
    <t>AR-01603</t>
  </si>
  <si>
    <t>AR-01604</t>
  </si>
  <si>
    <t>AR-01605</t>
  </si>
  <si>
    <t>AR-01606</t>
  </si>
  <si>
    <t>AR-01607</t>
  </si>
  <si>
    <t>AR-01613</t>
  </si>
  <si>
    <t>AR-01614</t>
  </si>
  <si>
    <t>AR-01615</t>
  </si>
  <si>
    <t>AR-01616</t>
  </si>
  <si>
    <t>AR-01617</t>
  </si>
  <si>
    <t>0013600000xoEGGAA2</t>
  </si>
  <si>
    <t>AR-01618</t>
  </si>
  <si>
    <t>AR-01619</t>
  </si>
  <si>
    <t>AR-01620</t>
  </si>
  <si>
    <t>Republican Center of Tuberculosis Control - Tajikistan</t>
  </si>
  <si>
    <t>0013600000xoEKeAAM</t>
  </si>
  <si>
    <t>AR-01621</t>
  </si>
  <si>
    <t>AR-01622</t>
  </si>
  <si>
    <t>AR-01623</t>
  </si>
  <si>
    <t>AR-01624</t>
  </si>
  <si>
    <t>Basic Health Care Directorate</t>
  </si>
  <si>
    <t>0013600000xoEIBAA2</t>
  </si>
  <si>
    <t>AR-01625</t>
  </si>
  <si>
    <t>Société Tunisienne des Maladies Respiratoires et d’Allergologie</t>
  </si>
  <si>
    <t>0013600000xoEI3AAM</t>
  </si>
  <si>
    <t>AR-01626</t>
  </si>
  <si>
    <t>Office National de la Famille et de la Population de la République de Tunisie</t>
  </si>
  <si>
    <t>0013600000xoEG8AAM</t>
  </si>
  <si>
    <t>AR-01627</t>
  </si>
  <si>
    <t>AR-01628</t>
  </si>
  <si>
    <t>AR-01629</t>
  </si>
  <si>
    <t>AR-01630</t>
  </si>
  <si>
    <t>AR-01631</t>
  </si>
  <si>
    <t>AR-01632</t>
  </si>
  <si>
    <t>AR-01633</t>
  </si>
  <si>
    <t>AR-01634</t>
  </si>
  <si>
    <t>AR-01635</t>
  </si>
  <si>
    <t>AR-01636</t>
  </si>
  <si>
    <t>AR-01637</t>
  </si>
  <si>
    <t>AR-01638</t>
  </si>
  <si>
    <t>AR-01639</t>
  </si>
  <si>
    <t>AR-01640</t>
  </si>
  <si>
    <t>AR-01641</t>
  </si>
  <si>
    <t>Viet Nam Authority of HIV/AIDS Control</t>
  </si>
  <si>
    <t>0013600000xoEF7AAM</t>
  </si>
  <si>
    <t>AR-01642</t>
  </si>
  <si>
    <t>Department of Planning and Finance, Ministry of Health, Socialist Republic of Vietnam</t>
  </si>
  <si>
    <t>0013600000xoEHjAAM</t>
  </si>
  <si>
    <t>AR-01643</t>
  </si>
  <si>
    <t>Viet Nam Union of Science and Technology Associations</t>
  </si>
  <si>
    <t>0013600000xoEKNAA2</t>
  </si>
  <si>
    <t>AR-01644</t>
  </si>
  <si>
    <t>National Institute of Malariology, Parasitology and Entomology of the Ministry of Health of the Socialist Republic of Viet Nam</t>
  </si>
  <si>
    <t>0013600000xoEITAA2</t>
  </si>
  <si>
    <t>AR-01645</t>
  </si>
  <si>
    <t>AR-01646</t>
  </si>
  <si>
    <t>AR-01647</t>
  </si>
  <si>
    <t>Ministry of Health/National Lung Hospital of the Socialist Republic of Viet Nam</t>
  </si>
  <si>
    <t>0013600000xoEK7AAM</t>
  </si>
  <si>
    <t>AR-01648</t>
  </si>
  <si>
    <t>National Malaria Control Programme of the Ministry of Health and Population of the Republic of Yemen</t>
  </si>
  <si>
    <t>0013600000xoEIUAA2</t>
  </si>
  <si>
    <t>AR-01649</t>
  </si>
  <si>
    <t>AR-01650</t>
  </si>
  <si>
    <t>The National Tuberculosis Control Program</t>
  </si>
  <si>
    <t>0013600000xoEHyAAM</t>
  </si>
  <si>
    <t>AR-01651</t>
  </si>
  <si>
    <t>National AIDS Program</t>
  </si>
  <si>
    <t>0013600000xoEHwAAM</t>
  </si>
  <si>
    <t>AR-01652</t>
  </si>
  <si>
    <t>AIDS Foundation South Africa</t>
  </si>
  <si>
    <t>0013600000xoEKsAAM</t>
  </si>
  <si>
    <t>AR-01653</t>
  </si>
  <si>
    <t>Kheth'Impilo AIDS Free Living</t>
  </si>
  <si>
    <t>0013600000xoEKtAAM</t>
  </si>
  <si>
    <t>AR-01654</t>
  </si>
  <si>
    <t>KwaZulu Natal Provincial Treasury</t>
  </si>
  <si>
    <t>0013600000xoEKwAAM</t>
  </si>
  <si>
    <t>AR-01655</t>
  </si>
  <si>
    <t>AR-01656</t>
  </si>
  <si>
    <t>AR-04284</t>
  </si>
  <si>
    <t>AR-04019</t>
  </si>
  <si>
    <t>AR-04018</t>
  </si>
  <si>
    <t>AR-04141</t>
  </si>
  <si>
    <t>AR-04132</t>
  </si>
  <si>
    <t>AR-04159</t>
  </si>
  <si>
    <t>AR-04169</t>
  </si>
  <si>
    <t>AR-03420</t>
  </si>
  <si>
    <t>AR-03421</t>
  </si>
  <si>
    <t>AR-04174</t>
  </si>
  <si>
    <t>AR-03042</t>
  </si>
  <si>
    <t>AR-03043</t>
  </si>
  <si>
    <t>AR-03033</t>
  </si>
  <si>
    <t>AR-03025</t>
  </si>
  <si>
    <t>AR-03027</t>
  </si>
  <si>
    <t>AR-03028</t>
  </si>
  <si>
    <t>AR-03087</t>
  </si>
  <si>
    <t>AR-03150</t>
  </si>
  <si>
    <t>AR-03151</t>
  </si>
  <si>
    <t>AR-03276</t>
  </si>
  <si>
    <t>AR-04467</t>
  </si>
  <si>
    <t>AR-03222</t>
  </si>
  <si>
    <t>AR-03357</t>
  </si>
  <si>
    <t>AR-03384</t>
  </si>
  <si>
    <t>AR-03385</t>
  </si>
  <si>
    <t>AR-03375</t>
  </si>
  <si>
    <t>AR-03376</t>
  </si>
  <si>
    <t>AR-03377</t>
  </si>
  <si>
    <t>AR-03378</t>
  </si>
  <si>
    <t>AR-04241</t>
  </si>
  <si>
    <t>IOR-00028</t>
  </si>
  <si>
    <t>HIV I-1: Pourcentage des jeunes de 15 à 24 ans vivant avec le VIH</t>
  </si>
  <si>
    <t>a3z360000009C2UAAU</t>
  </si>
  <si>
    <t>IOR-00029</t>
  </si>
  <si>
    <t>HIV I-2: Incidence du VIH chez les 15 à 49 ans</t>
  </si>
  <si>
    <t>a3z360000009C2VAAU</t>
  </si>
  <si>
    <t>IOR-00030</t>
  </si>
  <si>
    <t>HIV I-3a: Pourcentage de femmes enceintes fréquentant les centres de soins prénatals dépistées positives à la syphilis</t>
  </si>
  <si>
    <t>a3z360000009C2WAAU</t>
  </si>
  <si>
    <t>a3z360000009C2XAAU</t>
  </si>
  <si>
    <t>IOR-00043</t>
  </si>
  <si>
    <t>HIV I-5: Nouvelles infections à VIH parmi les enfants</t>
  </si>
  <si>
    <t>a3z360000009C2aAAE</t>
  </si>
  <si>
    <t>a3z360000009C2bAAE</t>
  </si>
  <si>
    <t>IOR-00044</t>
  </si>
  <si>
    <t>HIV I-7: Modélisation du nombre de vies sauvées en fonction des dernières données épidémiologiques</t>
  </si>
  <si>
    <t>a3z360000009C2cAAE</t>
  </si>
  <si>
    <t>IOR-00045</t>
  </si>
  <si>
    <t>HIV I-8: Modélisation du nombre d'infections évitées basée sur les données épidémiologiques les plus récentes</t>
  </si>
  <si>
    <t>a3z360000009C2dAAE</t>
  </si>
  <si>
    <t>a3z360000009C2eAAE</t>
  </si>
  <si>
    <t>a3z360000009C2YAAU</t>
  </si>
  <si>
    <t>a3z360000009C2ZAAU</t>
  </si>
  <si>
    <t>a3z360000009C2fAAE</t>
  </si>
  <si>
    <t>a3z360000009C2gAAE</t>
  </si>
  <si>
    <t>a3z360000009C2hAAE</t>
  </si>
  <si>
    <t>a3z360000009C2iAAE</t>
  </si>
  <si>
    <t>a3z360000009C2jAAE</t>
  </si>
  <si>
    <t>a3z360000009C2kAAE</t>
  </si>
  <si>
    <t>a3z360000009C2lAAE</t>
  </si>
  <si>
    <t>a3z360000009C2mAAE</t>
  </si>
  <si>
    <t>a3z360000009C2nAAE</t>
  </si>
  <si>
    <t>a3z360000009C2oAAE</t>
  </si>
  <si>
    <t>a3z360000009C2pAAE</t>
  </si>
  <si>
    <t>a3z360000009C2qAAE</t>
  </si>
  <si>
    <t>a3z360000009C2rAAE</t>
  </si>
  <si>
    <t>a3z360000009C2sAAE</t>
  </si>
  <si>
    <t>IOR-00049</t>
  </si>
  <si>
    <t>TB I-5: Modélisation du nombre de vies sauvées (en fonction des dernières données épidémiologiques)</t>
  </si>
  <si>
    <t>a3z360000009C2tAAE</t>
  </si>
  <si>
    <t>IOR-00050</t>
  </si>
  <si>
    <t>TB I-6: Modélisation du nombre d'infections évitées basée sur les données épidémiologiques les plus récentes</t>
  </si>
  <si>
    <t>a3z360000009C2uAAE</t>
  </si>
  <si>
    <t>a3z360000009C2vAAE</t>
  </si>
  <si>
    <t>a3z360000009C2wAAE</t>
  </si>
  <si>
    <t>a3z360000009C2xAAE</t>
  </si>
  <si>
    <t>a3z360000009C2yAAE</t>
  </si>
  <si>
    <t>a3z360000009C4FAAU</t>
  </si>
  <si>
    <t>a3z360000009C3FAAU</t>
  </si>
  <si>
    <t>IOR-00003</t>
  </si>
  <si>
    <t>HIV O-2: Pourcentage de femmes et d'hommes âgés de 15 à 49 ans ayant eu plus d'un partenaire sexuel au cours des 12 derniers mois</t>
  </si>
  <si>
    <t>a3z360000009C3GAAU</t>
  </si>
  <si>
    <t>IOR-00004</t>
  </si>
  <si>
    <t>HIV O-3: Pourcentage de femmes et d'hommes âgés de 15 à 49 ans ayant eu plus d'un partenaire sexuel au cours des 12 derniers mois et ayant déclaré avoir utilisé un préservatif lors de leur dernier rapport sexuel</t>
  </si>
  <si>
    <t>a3z360000009C3HAAU</t>
  </si>
  <si>
    <t>a3z360000009C3IAAU</t>
  </si>
  <si>
    <t>IOR-00006</t>
  </si>
  <si>
    <t>HIV O-4b: Pourcentage de transgenres qui pratiquent des rapports sexuels rémunérés ayant déclaré avoir utilisé un préservatif avec leur dernier client</t>
  </si>
  <si>
    <t>a3z360000009C3JAAU</t>
  </si>
  <si>
    <t>a3z360000009C3KAAU</t>
  </si>
  <si>
    <t>a3z360000009C3LAAU</t>
  </si>
  <si>
    <t>a3z360000009C3MAAU</t>
  </si>
  <si>
    <t>IOR-00000</t>
  </si>
  <si>
    <t>HIV O-8: Taux actuel de fréquentation scolaire chez les enfants orphelins et non orphelins</t>
  </si>
  <si>
    <t>a3z360000009C3NAAU</t>
  </si>
  <si>
    <t>a3z360000009C3OAAU</t>
  </si>
  <si>
    <t>a3z360000009C3PAAU</t>
  </si>
  <si>
    <t>a3z360000009C3QAAU</t>
  </si>
  <si>
    <t>IOR-00026</t>
  </si>
  <si>
    <t>HSS O-5: Note de préparation des services spécifiques pour les établissements de santé</t>
  </si>
  <si>
    <t>a3z360000009C3RAAU</t>
  </si>
  <si>
    <t>IOR-00027</t>
  </si>
  <si>
    <t>HSS O-4: Note de préparation du service général pour les établissements de santé</t>
  </si>
  <si>
    <t>a3z360000009C3SAAU</t>
  </si>
  <si>
    <t>a3z360000009C3TAAU</t>
  </si>
  <si>
    <t>a3z360000009C3UAAU</t>
  </si>
  <si>
    <t>a3z360000009C3VAAU</t>
  </si>
  <si>
    <t>a3z360000009C3WAAU</t>
  </si>
  <si>
    <t>a3z360000009C3XAAU</t>
  </si>
  <si>
    <t>a3z360000009C3YAAU</t>
  </si>
  <si>
    <t>a3z360000009C3ZAAU</t>
  </si>
  <si>
    <t>a3z360000009C3aAAE</t>
  </si>
  <si>
    <t>a3z360000009C3bAAE</t>
  </si>
  <si>
    <t>IOR-00025</t>
  </si>
  <si>
    <t>TB O-1b: Taux de déclaration des cas bactériologiquement de Tuberculose confirmés pour 100 000 habitants, cas nouveaux et récidives</t>
  </si>
  <si>
    <t>a3z360000009C3cAAE</t>
  </si>
  <si>
    <t>a3z360000009C3dAAE</t>
  </si>
  <si>
    <t>IOR-00011</t>
  </si>
  <si>
    <t>TB O-2b: Taux de guérison, cas de tuberculose bactériologiquement confirmés</t>
  </si>
  <si>
    <t>a3z360000009C3eAAE</t>
  </si>
  <si>
    <t>IOR-00012</t>
  </si>
  <si>
    <t>TB O-3: Notification des cas de tuberculose multirésistante : cas déclarés de tuberculose pharmacorésistante bactériologiquement confirmés (tuberculose résistante à la rifampicine et/ou tuberculose multirésistante) exprimés en proportion du nombre estimé de cas de tuberculose pharmacorésistante parmi les cas de tuberculose déclarés</t>
  </si>
  <si>
    <t>a3z360000009C3fAAE</t>
  </si>
  <si>
    <t>a3z360000009C3gAAE</t>
  </si>
  <si>
    <t>a3z360000009C3hAAE</t>
  </si>
  <si>
    <t>a3z360000009C3iAAE</t>
  </si>
  <si>
    <t>a3z360000009C3jAAE</t>
  </si>
  <si>
    <t>a3z360000009C3kAAE</t>
  </si>
  <si>
    <t>a3z360000009C3lAAE</t>
  </si>
  <si>
    <t>a3z360000009C3mAAE</t>
  </si>
  <si>
    <t>a3z360000009C3nAAE</t>
  </si>
  <si>
    <t>MCI-00001</t>
  </si>
  <si>
    <t>Prévention - HSM et transgenres</t>
  </si>
  <si>
    <t>a3z360000009C1VAAU</t>
  </si>
  <si>
    <t>MCI-00017</t>
  </si>
  <si>
    <t>RSS - Politique et gouvernance</t>
  </si>
  <si>
    <t>a3z360000009C1gAAE</t>
  </si>
  <si>
    <t>MCI-00018</t>
  </si>
  <si>
    <t>RSS - Financement des soins de santé</t>
  </si>
  <si>
    <t>a3z360000009C1hAAE</t>
  </si>
  <si>
    <t>MCI-00020</t>
  </si>
  <si>
    <t>Suppression des obstacles juridiques à l'accès aux services</t>
  </si>
  <si>
    <t>a3z360000009C1jAAE</t>
  </si>
  <si>
    <t>MCI-00071</t>
  </si>
  <si>
    <t>Autre module</t>
  </si>
  <si>
    <t>a3z360000009C1oAAE</t>
  </si>
  <si>
    <t>a3z360000009C1yAAE</t>
  </si>
  <si>
    <t>a3z360000009C1zAAE</t>
  </si>
  <si>
    <t>a3z360000009C25AAE</t>
  </si>
  <si>
    <t>MCI-00221</t>
  </si>
  <si>
    <t>KP-3a(M): Pourcentage d'hommes ayant des rapports sexuels avec des hommes qui ont fait un test VIH au cours de la période de rapportage et qui connaissent les résultats</t>
  </si>
  <si>
    <t>a1O36000001EGIjEAO</t>
  </si>
  <si>
    <t>MCI-00222</t>
  </si>
  <si>
    <t>KP-3b(M): Pourcentage de personnes  transgenres qui ont fait un test VIH au cours de la période de rapportage et qui connaissent les résultats</t>
  </si>
  <si>
    <t>a1O36000001EGIkEAO</t>
  </si>
  <si>
    <t>MCI-00224</t>
  </si>
  <si>
    <t>KP-2c: Pourcentage de professionnels du sexe, calculés à partir de données probantes et/ou répondant aux normes minimales requises, qui ont bénéficié d'interventions de prévention du VIH menées individuellement et/ou en petits groupes</t>
  </si>
  <si>
    <t>a1O36000001EGImEAO</t>
  </si>
  <si>
    <t>MCI-00227</t>
  </si>
  <si>
    <t>KP-2d: Pourcentage de consommateurs de drogues injectables, calculés à partir de données probantes et/ou répondant aux normes minimales requises, qui ont bénéficié d'interventions de prévention du VIH menées individuellement et/ou en petits groupes</t>
  </si>
  <si>
    <t>a1O36000001EGIpEAO</t>
  </si>
  <si>
    <t>MCI-00232</t>
  </si>
  <si>
    <t>KP-2e: Pourcentage d'autres populations (veuillez préciser), calculés à partir de données probantes et/ou répondant aux normes minimales requises, qui ont bénéficié d'interventions de prévention du VIH menées individuellement et/ou en petits groupes</t>
  </si>
  <si>
    <t>a1O36000001EGIuEAO</t>
  </si>
  <si>
    <t>MCI-00236</t>
  </si>
  <si>
    <t>PMTCT-2: Pourcentage de femmes enceintes séropositives au VIH ayant reçu des antirétroviraux dans le but de réduire le risque de transmission de la mère à l'enfant</t>
  </si>
  <si>
    <t>a1O36000001EGIyEAO</t>
  </si>
  <si>
    <t>MCI-00237</t>
  </si>
  <si>
    <t>PMTCT-3: Pourcentage de nourrissons, nés de femmes infectées par le VIH, ayant bénéficié d'un dépistage du VIH dans les 2 mois qui ont suivi leur naissance</t>
  </si>
  <si>
    <t>a1O36000001EGIzEAO</t>
  </si>
  <si>
    <t>MCI-00211</t>
  </si>
  <si>
    <t>GP-1: Nombre de femmes et d'hommes âgés de 15+ ans qui ont fait un test VIH et connaissent les résultats</t>
  </si>
  <si>
    <t>a1O36000001EGIZEA4</t>
  </si>
  <si>
    <t>MCI-00240</t>
  </si>
  <si>
    <t>TCS-3: Pourcentage d'adultes et d'enfants qui ont commencé la thérapie antirétrovirale, avec une charge virale indétectable à 12 mois (&lt;1000 copies/ml)</t>
  </si>
  <si>
    <t>a1O36000001EGJ2EAO</t>
  </si>
  <si>
    <t>MCI-00241</t>
  </si>
  <si>
    <t>TCS-4: Pourcentage d'établissements de santé dispensant des traitements antirétroviraux qui ont connu une rupture de stock pour au moins l'un des médicaments antirétroviraux requis au cours des 12 derniers mois</t>
  </si>
  <si>
    <t>a1O36000001EGJ3EAO</t>
  </si>
  <si>
    <t>MCI-00242</t>
  </si>
  <si>
    <t>TCS-5: Proportion de personnes sous-alimentées vivant avec le VIH qui ont reçu des aliments thérapeutiques ou des compléments alimentaires au cours de la période de communication de l’information.</t>
  </si>
  <si>
    <t>a1O36000001EGJ4EAO</t>
  </si>
  <si>
    <t>MCI-00244</t>
  </si>
  <si>
    <t>DOTS-1b: Nombre de cas déclarés de tuberculose bactériologiquement confirmés, nouveaux cas et récidives</t>
  </si>
  <si>
    <t>a1O36000001EGJ6EAO</t>
  </si>
  <si>
    <t>MCI-00246</t>
  </si>
  <si>
    <t>DOTS-2b: Pourcentage de cas de tuberculose bactériologiquement confirmés traités avec succès (guérison et traitement terminé) parmi les cas de tuberculose bactériologiquement confirmés et enregistrés sur une période donnée</t>
  </si>
  <si>
    <t>a1O36000001EGJ8EAO</t>
  </si>
  <si>
    <t>MCI-00212</t>
  </si>
  <si>
    <t>GP-2: Pourcentage d'individus issus de la population cible qui ont bénéficié d'une approche communautaire au travers d'interventions harmonisées de prévention du VIH</t>
  </si>
  <si>
    <t>a1O36000001EGIaEAO</t>
  </si>
  <si>
    <t>MCI-00213</t>
  </si>
  <si>
    <t>GP-3: Proportion de nouveaux individus dépistés positifs au VIH, admis dans les services de soins (soins préalables au traitement antirétroviral ou thérapie antirétrovirale)</t>
  </si>
  <si>
    <t>a1O36000001EGIbEAO</t>
  </si>
  <si>
    <t>MCI-00217</t>
  </si>
  <si>
    <t>KP-1a(M): Pourcentage d'hommes ayant des rapports sexuels avec des hommes qui ont bénéficié de programmes de prévention du VIH- paquet de services définis</t>
  </si>
  <si>
    <t>a1O36000001EGIfEAO</t>
  </si>
  <si>
    <t>MCI-00218</t>
  </si>
  <si>
    <t>KP-1b(M): Pourcentage de personnes transgenres ayant bénéficié de programme de prévention du VIH- paquet de services définis</t>
  </si>
  <si>
    <t>a1O36000001EGIgEAO</t>
  </si>
  <si>
    <t>MCI-00219</t>
  </si>
  <si>
    <t>KP-2a: Pourcentage d'hommes ayant des rapports sexuels avec des hommes, calculés à partir de données probantes et/ou répondant aux normes minimales requises, qui ont bénéficié d'interventions de prévention du VIH menées individuellement et/ou en petits groupes</t>
  </si>
  <si>
    <t>a1O36000001EGIhEAO</t>
  </si>
  <si>
    <t>MCI-00220</t>
  </si>
  <si>
    <t>KP-2b: Pourcentage de transgenres ayant bénéficié de programmes de prévention du VIH, qui ont bénéficié d'interventions de prévention du VIH menées individuellement et/ou en petits groupes</t>
  </si>
  <si>
    <t>a1O36000001EGIiEAO</t>
  </si>
  <si>
    <t>MCI-00034</t>
  </si>
  <si>
    <t>TB/HIV-3: Pourcentage de patients séropositifs au VIH qui ont fait l'objet d'un dépistage de la tuberculose dans des structures de soins ou de prise en charge du VIH</t>
  </si>
  <si>
    <t>a1O36000001EGFiEAO</t>
  </si>
  <si>
    <t>MCI-00035</t>
  </si>
  <si>
    <t>TB/HIV-4: Pourcentage de nouveaux patients séropositifs au VIH qui ont commencé un traitement préventif à l'isoniazide durant la période couverte par le rapport</t>
  </si>
  <si>
    <t>a1O36000001EGFjEAO</t>
  </si>
  <si>
    <t>MCI-00061</t>
  </si>
  <si>
    <t>SD-2: Nombre de consultations externes pour 10 000 habitants</t>
  </si>
  <si>
    <t>a1O36000001EGG9EAO</t>
  </si>
  <si>
    <t>MCI-00066</t>
  </si>
  <si>
    <t>PSM-1: Pourcentage d'établissements de santé n'ayant pas signalé de rupture de stock de médicaments essentiels</t>
  </si>
  <si>
    <t>a1O36000001EGGEEA4</t>
  </si>
  <si>
    <t>MCI-00028</t>
  </si>
  <si>
    <t>DOTS-6: Nombre de cas déclarés de tuberculose (toutes formes confondues) parmi les populations clés plus exposées au risque d'infection/groupes à haut risque</t>
  </si>
  <si>
    <t>a1O36000001EGFcEAO</t>
  </si>
  <si>
    <t>MCI-00029</t>
  </si>
  <si>
    <t>DOTS-7a: Pourcentage de cas déclarés de tuberculose (toutes formes confondues) par les prestataires extérieurs au programme national de lutte contre la tuberculose — structures privées/non gouvernementales</t>
  </si>
  <si>
    <t>a1O36000001EGFdEAO</t>
  </si>
  <si>
    <t>MCI-00030</t>
  </si>
  <si>
    <t>DOTS-7b: Pourcentage de cas déclarés de tuberculose (toutes formes confondues) par les prestataires extérieurs au programme national de lutte contre la tuberculose — secteur public</t>
  </si>
  <si>
    <t>a1O36000001EGFeEAO</t>
  </si>
  <si>
    <t>MCI-00031</t>
  </si>
  <si>
    <t>DOTS-7c: Pourcentage de cas déclarés de tuberculose (toutes formes confondues) par les prestataires extérieurs au programme national de lutte contre la tuberculose — services communautaires</t>
  </si>
  <si>
    <t>a1O36000001EGFfEAO</t>
  </si>
  <si>
    <t>MCI-00032</t>
  </si>
  <si>
    <t>TB/HIV-1: Pourcentage de patients tuberculeux dont un résultat de test VIH a été enregistré dans le registre de la tuberculose</t>
  </si>
  <si>
    <t>a1O36000001EGFgEAO</t>
  </si>
  <si>
    <t>MCI-00033</t>
  </si>
  <si>
    <t>TB/HIV-2: Pourcentage de patients tuberculeux séropositifs au VIH bénéficiant d’une thérapie antirétrovirale pendant le traitement antituberculeux</t>
  </si>
  <si>
    <t>a1O36000001EGFhEAO</t>
  </si>
  <si>
    <t>MCI-00081</t>
  </si>
  <si>
    <t>Changement de comportement dans le cadre des programmes destinés aux hommes ayant des rapports sexuels avec des hommes et aux transgenres</t>
  </si>
  <si>
    <t>a1O36000001EGGTEA4</t>
  </si>
  <si>
    <t>MCI-00082</t>
  </si>
  <si>
    <t>Préservatifs dans le cadre des programmes destinés aux hommes ayant des rapports sexuels avec des hommes et aux transgenres</t>
  </si>
  <si>
    <t>a1O36000001EGGUEA4</t>
  </si>
  <si>
    <t>MCI-00083</t>
  </si>
  <si>
    <t>Dépistage du VIH et conseil dans le cadre des programmes destinés aux hommes ayant des rapports sexuels avec des hommes et aux transgenres</t>
  </si>
  <si>
    <t>a1O36000001EGGVEA4</t>
  </si>
  <si>
    <t>MCI-00084</t>
  </si>
  <si>
    <t>Diagnostic et traitement des infections sexuellement transmissibles dans le cadre des programmes destinés aux hommes ayant des rapports sexuels avec des hommes et aux transgenres</t>
  </si>
  <si>
    <t>a1O36000001EGGWEA4</t>
  </si>
  <si>
    <t>MCI-00085</t>
  </si>
  <si>
    <t>Diagnostic et traitement de l’hépatite virale dans le cadre des programmes destinés aux hommes ayant des rapports sexuels avec des hommes et aux transgenres</t>
  </si>
  <si>
    <t>a1O36000001EGGXEA4</t>
  </si>
  <si>
    <t>MCI-00086</t>
  </si>
  <si>
    <t>Autres interventions réalisées auprès des hommes ayant des rapports sexuels avec des hommes et des transgenres : veuillez préciser</t>
  </si>
  <si>
    <t>a1O36000001EGGYEA4</t>
  </si>
  <si>
    <t>MCI-00075</t>
  </si>
  <si>
    <t>Dépistage du VIH et conseil dans le cadre des programmes destinés à la population générale</t>
  </si>
  <si>
    <t>a1O36000001EGGNEA4</t>
  </si>
  <si>
    <t>MCI-00077</t>
  </si>
  <si>
    <t>Sécurité transfusionnelle</t>
  </si>
  <si>
    <t>a1O36000001EGGPEA4</t>
  </si>
  <si>
    <t>MCI-00110</t>
  </si>
  <si>
    <t>Interventions dans les populations-clés jeunes dans le cadre des programmes pour les adolescents et la jeunesse</t>
  </si>
  <si>
    <t>a1O36000001EGGwEAO</t>
  </si>
  <si>
    <t>MCI-00123</t>
  </si>
  <si>
    <t>Soins ambulatoires</t>
  </si>
  <si>
    <t>a1O36000001EGH9EAO</t>
  </si>
  <si>
    <t>MCI-00124</t>
  </si>
  <si>
    <t>Soins hospitaliers</t>
  </si>
  <si>
    <t>a1O36000001EGHAEA4</t>
  </si>
  <si>
    <t>MCI-00176</t>
  </si>
  <si>
    <t>Rétention et répartition des agents de santé communautaires</t>
  </si>
  <si>
    <t>a1O36000001EGI0EAO</t>
  </si>
  <si>
    <t>MCI-00181</t>
  </si>
  <si>
    <t>Développement et mise en œuvre des stratégies, politiques et réglementations sanitaires</t>
  </si>
  <si>
    <t>a1O36000001EGI5EAO</t>
  </si>
  <si>
    <t>MCI-00182</t>
  </si>
  <si>
    <t>Suivi de la mise en œuvre des législations et des politiques et communication de l'information y afférente</t>
  </si>
  <si>
    <t>a1O36000001EGI6EAO</t>
  </si>
  <si>
    <t>MCI-00183</t>
  </si>
  <si>
    <t>Autre</t>
  </si>
  <si>
    <t>a1O36000001EGI7EAO</t>
  </si>
  <si>
    <t>MCI-00184</t>
  </si>
  <si>
    <t>Viabilité financière</t>
  </si>
  <si>
    <t>a1O36000001EGI8EAO</t>
  </si>
  <si>
    <t>MCI-00194</t>
  </si>
  <si>
    <t>a1O36000001EGIIEA4</t>
  </si>
  <si>
    <t>MCI-00185</t>
  </si>
  <si>
    <t>Financement équitable des soins de santé</t>
  </si>
  <si>
    <t>a1O36000001EGI9EAO</t>
  </si>
  <si>
    <t>MCI-00186</t>
  </si>
  <si>
    <t>a1O36000001EGIAEA4</t>
  </si>
  <si>
    <t>MCI-00189</t>
  </si>
  <si>
    <t>Évaluation juridique et réglementaire et réforme du droit</t>
  </si>
  <si>
    <t>a1O36000001EGIDEA4</t>
  </si>
  <si>
    <t>MCI-00190</t>
  </si>
  <si>
    <t>Services d'aide juridique et d'enseignement de notions élémentaires de droit</t>
  </si>
  <si>
    <t>a1O36000001EGIEEA4</t>
  </si>
  <si>
    <t>MCI-00191</t>
  </si>
  <si>
    <t>Formation juridique pour les fonctionnaires, les agents de santé et les agents de police</t>
  </si>
  <si>
    <t>a1O36000001EGIFEA4</t>
  </si>
  <si>
    <t>MCI-00192</t>
  </si>
  <si>
    <t>Suivi des droits juridiques au niveau communautaire</t>
  </si>
  <si>
    <t>a1O36000001EGIGEA4</t>
  </si>
  <si>
    <t>MCI-00193</t>
  </si>
  <si>
    <t>Plaidoyer des politiques de droits juridiques</t>
  </si>
  <si>
    <t>a1O36000001EGIHEA4</t>
  </si>
  <si>
    <t>MCI-00208</t>
  </si>
  <si>
    <t>Appui aux systèmes de gestion des achats et de l'approvisionnement</t>
  </si>
  <si>
    <t>a1O36000001EGIWEA4</t>
  </si>
  <si>
    <t>MCI-00247</t>
  </si>
  <si>
    <t>Toute intervention</t>
  </si>
  <si>
    <t>a1O36000001EGJ9EAO</t>
  </si>
  <si>
    <t>NA</t>
  </si>
  <si>
    <r>
      <t>Les données désagrégées par âge et par sexe sont disponibles depuis le 2</t>
    </r>
    <r>
      <rPr>
        <vertAlign val="superscript"/>
        <sz val="12"/>
        <color rgb="FF000000"/>
        <rFont val="Calibri"/>
        <family val="2"/>
        <scheme val="minor"/>
      </rPr>
      <t>ième</t>
    </r>
    <r>
      <rPr>
        <sz val="12"/>
        <color rgb="FF000000"/>
        <rFont val="Calibri"/>
        <family val="2"/>
        <scheme val="minor"/>
      </rPr>
      <t xml:space="preserve"> semestre 2016.</t>
    </r>
  </si>
  <si>
    <t>Yes</t>
  </si>
  <si>
    <t>No</t>
  </si>
  <si>
    <t>Rapport Mondial OMS sur la TB 2017</t>
  </si>
  <si>
    <t>Pour l'année 2016 90% des tuberculeux ont bénéficié du test VIH, soit 2251/2523=90%</t>
  </si>
  <si>
    <t xml:space="preserve">91%
</t>
  </si>
  <si>
    <t>Dans la période sur les 105 Hommes qui ont démarré le TARV 96 étaient toujours en vie 12 mois après (96/105).</t>
  </si>
  <si>
    <t>Dans la période sur les 185 Femmes qui ont démarré le TARV 176 étaient toujours en vie 12 mois après (176/185).</t>
  </si>
  <si>
    <t>Durant l'année 2016, 6 cas XDR ont été diagnostiqués et mis sous traitement et sont toujours sous traitement</t>
  </si>
  <si>
    <t xml:space="preserve">Pour la baseline, la désagrégation n'est pas disponible.  Le logiciel ESOPE permettra de collecter cette information à partir du 2ème semestre de 2018.  </t>
  </si>
  <si>
    <t>Les informations concernant les HSH ne sont pas disponibles compte tenu du contexte répressif  lié au groupe.</t>
  </si>
  <si>
    <t>Les informations concernant les PS ne sont pas disponibles compte tenu du contexte répressif  lié au groupe.</t>
  </si>
  <si>
    <r>
      <t>Il y a 73 PVVIH qui ont fait la charge virale à 12 mois,  58 parmi eux ont une charge virale indétectable dont 42 femmes et 16 hommes en 2016 mais nous ne disposons pas des données par tranche d’âge. Cette information va être collectée par le biais du logiciel ESOPE à partir du 2</t>
    </r>
    <r>
      <rPr>
        <vertAlign val="superscript"/>
        <sz val="12"/>
        <color rgb="FF000000"/>
        <rFont val="Calibri"/>
        <family val="2"/>
        <scheme val="minor"/>
      </rPr>
      <t>ème</t>
    </r>
    <r>
      <rPr>
        <sz val="12"/>
        <color rgb="FF000000"/>
        <rFont val="Calibri"/>
        <family val="2"/>
        <scheme val="minor"/>
      </rPr>
      <t xml:space="preserve"> semestre 2018</t>
    </r>
  </si>
  <si>
    <t>Rapport GLC</t>
  </si>
  <si>
    <r>
      <t>Cette ventilation n’est pas disponible pour la baseline, mais cette information va être collectée par le biais du logiciel ESOPE et seront disponible à partir du 2</t>
    </r>
    <r>
      <rPr>
        <vertAlign val="superscript"/>
        <sz val="12"/>
        <color rgb="FF000000"/>
        <rFont val="Calibri"/>
        <family val="2"/>
        <scheme val="minor"/>
      </rPr>
      <t>ème</t>
    </r>
    <r>
      <rPr>
        <sz val="12"/>
        <color rgb="FF000000"/>
        <rFont val="Calibri"/>
        <family val="2"/>
        <scheme val="minor"/>
      </rPr>
      <t xml:space="preserve"> semestre 2018</t>
    </r>
  </si>
  <si>
    <t xml:space="preserve">95% </t>
  </si>
  <si>
    <t>TB O-5(M): Couverture de traitement de la TB: Pourcentage de nouveaux cas et rechutes qui ont été notifiés et traités parmi le nombre estimé de cas de TB dans la même année</t>
  </si>
  <si>
    <t>pas de baseline</t>
  </si>
  <si>
    <r>
      <t>Il y a 42 femmes et 16 hommes qui ont fait la charge virale en 2016 mais nous ne disposons pas les données par tranche d’âge. Cette information va être collectée par le biais du logiciel ESOPE à partir du 2</t>
    </r>
    <r>
      <rPr>
        <vertAlign val="superscript"/>
        <sz val="12"/>
        <rFont val="Calibri"/>
        <family val="2"/>
        <scheme val="minor"/>
      </rPr>
      <t>ième</t>
    </r>
    <r>
      <rPr>
        <sz val="12"/>
        <rFont val="Calibri"/>
        <family val="2"/>
        <scheme val="minor"/>
      </rPr>
      <t xml:space="preserve"> semestre 2018</t>
    </r>
  </si>
  <si>
    <r>
      <t>Il y a 73 PVVIH qui ont fait la charge virale à 12 mois,  58 parmi eux ont une charge virale indétectable dont  a 42 femmes et 16 hommes en 2016 mais nous ne disposons pas les données par tranche d’âge. Cette information va être collectée par le biais du logiciel ESOPE à partir du 2</t>
    </r>
    <r>
      <rPr>
        <vertAlign val="superscript"/>
        <sz val="12"/>
        <rFont val="Calibri"/>
        <family val="2"/>
        <scheme val="minor"/>
      </rPr>
      <t>ième</t>
    </r>
    <r>
      <rPr>
        <sz val="12"/>
        <rFont val="Calibri"/>
        <family val="2"/>
        <scheme val="minor"/>
      </rPr>
      <t xml:space="preserve"> semestre 2018</t>
    </r>
  </si>
  <si>
    <t>78%</t>
  </si>
  <si>
    <t>rapport Programmatique PNLT</t>
  </si>
  <si>
    <t>35</t>
  </si>
  <si>
    <r>
      <t>la baseline est issue du rapport Mondial de l'OMS 2017 qui découle des données du Programme.  Ce taux s'élève à 35 cas [22-50] pour 100 000 habitants pour les patients VIH négatif. Le Programme maintient le m</t>
    </r>
    <r>
      <rPr>
        <sz val="12"/>
        <rFont val="Calibri"/>
        <family val="2"/>
      </rPr>
      <t>ê</t>
    </r>
    <r>
      <rPr>
        <sz val="12"/>
        <rFont val="Calibri"/>
        <family val="2"/>
        <scheme val="minor"/>
      </rPr>
      <t>me taux pour les 3 prochaines années car la baisse attendue  sera comprise dans l'intervalle de confiance.</t>
    </r>
  </si>
  <si>
    <t>La baseline est issue du  rapport Mondial de l'OMS 2017, la prévalence de la TB/RR chez les nouveaux cas est de 4.3 % et 35% chez les retraitements.
Le Programme maintient le même taux pour les 3 prochaines années car la baisse attendue  sera comprise dans l'intervalle de confiance [2.5–7.3]</t>
  </si>
  <si>
    <r>
      <t xml:space="preserve">La baseline est issue du Rapport GLC.  Toute la cohorte de 2016  a été évaluée : 70 patients ont été mis sous traitement dont 44 Guéris et 5 traitement terminé soit un taux de succès thérapeutique de 70%. Les cibles sont calculées sur la base des cas diagnostiqués MDR et mis sous traitement. 
Le pays vise à atteindre 90% de taux de succès thérapeutique en 2020 et pour ce, le pays adoptera les recommandations du GLC notamment : Recherche active des PDV  via l'assistant social de HPPCSO en collaboration avec le PNLT; Mise en palce du test de deuxième ligne à travers une formation internationale du personnel du LNR auprès du LSR  durant le 1er semestre 2018 et l'achat des test pour effectuer les examens au sein du pays à partir de 2019. 
Par ailleurs compte tenu du taux de surdité de 7% sur la cohorte de 2016, le pays compte mettre à jour le protocole de traitement de XDR sur la base des recommandations de GLC en remplacant les injectables par le Linezoline (si baisse d'audition). 
</t>
    </r>
    <r>
      <rPr>
        <b/>
        <sz val="12"/>
        <color theme="1"/>
        <rFont val="Calibri"/>
        <family val="2"/>
        <scheme val="minor"/>
      </rPr>
      <t xml:space="preserve">Numerator: </t>
    </r>
    <r>
      <rPr>
        <sz val="12"/>
        <color theme="1"/>
        <rFont val="Calibri"/>
        <family val="2"/>
        <scheme val="minor"/>
      </rPr>
      <t xml:space="preserve">Number of bacteriologically-confirmed RR and/or MDR-TB cases enrolled on second-line anti-TB treatment during the year of assessment who are successfully treated (cured plus completed treatment)
</t>
    </r>
    <r>
      <rPr>
        <b/>
        <sz val="12"/>
        <color theme="1"/>
        <rFont val="Calibri"/>
        <family val="2"/>
        <scheme val="minor"/>
      </rPr>
      <t>Denominator:</t>
    </r>
    <r>
      <rPr>
        <sz val="12"/>
        <color theme="1"/>
        <rFont val="Calibri"/>
        <family val="2"/>
        <scheme val="minor"/>
      </rPr>
      <t xml:space="preserve"> Total number of bacteriologically-confirmed RR TB and/or MDR-TB cases enrolled on second-line anti-TB treatment during the year of assessment</t>
    </r>
  </si>
  <si>
    <t>Les données de base sont issues d'une analyse de cohorte de l'ensemble des patients mis sous traitement en 2015.  290 patients ont commencé leur traitement ARV  en janvier 2015.  Parmi eux, 272 poursuivent leur traitement 12 mois après le début du traitement.  Il y a eu une progression de 8% par rapport aux résultats de 2014 (329/384=85.7%).
Le Programme compte maintenir 95% de succès thérapeutique sur les 3 années malgré la mise à l'échelle (Seek, Test , Treat, Retain). 
A travers la présente demande de financement, le PNLT compte renforcer les capacités des acteurs cliniques et communautaires sur la stratégie « Rechercher, Tester, Traiter et Retenir », pour la recherche des cas index et la hiérarchisation en matière de dépistage ; l’accompagnement à toute nouvelle personne dépistée positive TB ou VIH ; l’identification des facteurs associés à la non-observance, (personnels et cliniques et communautaires) et chercher des mécanismes pour les résoudre ; assurer le maintien des patients irréguliers et la recherche des perdus de vue ; maintenir l’appui des APS et renforcer leur action à travers un réseau des pairs navigateurs
Numerator: Number of adults and children who are still alive and receiving antiretroviral therapy 12 months after initiating treatment.
Denominator:  Total number of adults and children who initiated ART who were expected to achieve 12-month outcomes within the reporting period.</t>
  </si>
  <si>
    <t>la baseline de cet indicateur est issue des cas mis sous traitement en 2016 par rapport aux cas estimés attendus.
le PNLT vise à placer sous traitement 80% des cas attendus en 2018, 85% en 2019 et 90% en 2020.
Pour atteindre ces objectifs, le PNLT compte 
-Elargir la couverture à travers les binômes relais-leader de 10 à 14 centres de santé (Djibouti ville) qui seront formés à la Stratégie RTTR TB-VIH-DH. Cet élargissement permettra d’améliorer le dépistage des cas des tousseurs chroniques, des cas index (TB et VIH)et la recherche des Perdus de Vue 
-Elargir l’accès à l’information et aux services de santé à traversdes outils IEC/CCC 
-Organiser des mini-caravanes de dépistage multi-maladie (diabètes, hypertension, rétinopathie, paludisme, TB et VIH), dans les CSC et le camion mobile dans les quartiers défavorisés et ports;  
-Impliquer et renforcer les capacités sur la stratégie RTTR TB-VIH-DH des Agents de santé communautaire (ASC) de la Direction de la Promotion de la santé
Numerator: Number of new and relapse cases that were notified and treated
Denominator: Estimated number of incident TB cases in the same year (all form of TB - bacteriologically confirmed plus clinically diagnosed)</t>
  </si>
  <si>
    <t xml:space="preserve">Parallèlement aux estimations, le programme effectue annuellement l’analyse de la cascade PTME.  En 2016, près de 90% des femmes enceintes vues en clinique prénatale ont été testées pour le VIH et ont reçu leur résultat (14,879/16,649).  Les facteurs qui ont contribué à cette performance sont notamment une meilleure promotion de la CPN et la proposition systématique du test par les sages-femmes, le suivi mensuel des sages-femmes de chaque structure sanitaire et la supervision intégrée ainsi que la coordination programmatique et opérationnel renforcé entre la DSME et PLSS.   
Le pourcentage de femmes enceintes séropositives identifiées était de 52% (91/174 attendues); 49% des femmes séropositives attendues ont été mises sous TARV (85/174).   Sur 68 enfants nés de mères séropositives ayant accouché au cours de l’année, 63 ont bénéficié d’une prophylaxie à la névirapine.  Par contre, seulement 25 enfants ont été dépistés à deux mois ce qui représente 40% des enfants nés de mère séropositive (25/68),  et 15% des enfants exposés au VIH attendus (25/164).  Deux enfants se sont révélés positifs.   
La baseline et les cibles sont issues des estimations de spectrum version 5.52 de l'année 2017. Pour l'atteinte de la cible le PLSS/DSME compte renforcer: 
-L'intégration du VIH au niveau du PEV
-La prise en charge des femmes enceintes séropositives selon le principes de délégation des taches, améliorer le circuit de diagnostique précoce,  renforcer le dépistage  du VIH et la disponibilté des ARV à la maternité
-Le soutien aux femmes enceintes séropositives à travers l'approche paire navigratrice (support à l'adhésion et à l'observance par une paire)
-L'adhésion et l'observance des femmes séropositives  avec l'appui de RNDP+ (identification des facteurs d'abondants et de mauvaises observances et la mise en place des mesures de mitigation, éducation pré thérapeutique et thérapeutique, tenir des groupes de parole, VAD, recherche des perdus de vue, .....)
-L'utilisation de la CPN à travers le projet pilote  école de mari (éducation des hommes dans la plannification familliale et suivi de la grossesse)
</t>
  </si>
  <si>
    <r>
      <t>Le taux de succ</t>
    </r>
    <r>
      <rPr>
        <sz val="12"/>
        <rFont val="Calibri"/>
        <family val="2"/>
      </rPr>
      <t>è</t>
    </r>
    <r>
      <rPr>
        <sz val="12"/>
        <rFont val="Calibri"/>
        <family val="2"/>
        <scheme val="minor"/>
      </rPr>
      <t xml:space="preserve">s n'était rapporté que pour les patients bactériologiquement confirmés.  Le PNLT compte s'aligner à la définition de l'indicateur et les données seront collectées pour tous les nouveaux cas.  De ce fait, la baseline de l'indicateur sera définie à partir des résultats de la cohorte de 2016 et les cibles des prochaines années seront fixées à partir de la baseline. 
</t>
    </r>
    <r>
      <rPr>
        <b/>
        <sz val="12"/>
        <rFont val="Calibri"/>
        <family val="2"/>
        <scheme val="minor"/>
      </rPr>
      <t>Numerator:</t>
    </r>
    <r>
      <rPr>
        <sz val="12"/>
        <rFont val="Calibri"/>
        <family val="2"/>
        <scheme val="minor"/>
      </rPr>
      <t xml:space="preserve"> Number of all forms of TB cases (i.e. bacteriologically confirmed plus clinically diagnosed) in a specified period who subsequently were successfully treated (sum of WHO outcome categories "cured” plus "treatment completed”)
</t>
    </r>
    <r>
      <rPr>
        <b/>
        <sz val="12"/>
        <rFont val="Calibri"/>
        <family val="2"/>
        <scheme val="minor"/>
      </rPr>
      <t xml:space="preserve">Denominator: </t>
    </r>
    <r>
      <rPr>
        <sz val="12"/>
        <rFont val="Calibri"/>
        <family val="2"/>
        <scheme val="minor"/>
      </rPr>
      <t>Total number of all forms of TB cases (bacteriologically confirmed plus clinically dignosed) registered for treatment in the same period.</t>
    </r>
  </si>
  <si>
    <r>
      <t>La base line est issue du Rapport Annuel PNLT 2016.  La réduction de la cible a été faite sur la base de l'estimation de l'OMS de 2015 et 2016 soit 3400 à 3200 cas, soit 5.9% de moins.  En appliquant ce taux aux estimations de l'OMS, la demande couvrira 80% des cas attendus en 2018, 85% en 2019 et 90% en 2020.
La cible de la première période est basse par rapport aux deux autres périodes car la cible de la premi</t>
    </r>
    <r>
      <rPr>
        <sz val="12"/>
        <color theme="1"/>
        <rFont val="Calibri"/>
        <family val="2"/>
      </rPr>
      <t>è</t>
    </r>
    <r>
      <rPr>
        <sz val="12"/>
        <color theme="1"/>
        <rFont val="Calibri"/>
        <family val="2"/>
        <scheme val="minor"/>
      </rPr>
      <t xml:space="preserve">re période est fixée uniquement pour un semestre (S2 2018) alors que les deux autres cibles sont annuelles (2019 et 2020)
</t>
    </r>
    <r>
      <rPr>
        <sz val="12"/>
        <rFont val="Calibri"/>
        <family val="2"/>
        <scheme val="minor"/>
      </rPr>
      <t>Numerator: Number of all forms of TB cases (bacteriologically confirmed plus clinically diagnosed) notified to the national health authority during the reporting period.</t>
    </r>
  </si>
  <si>
    <r>
      <t>En 2016, 80 cas TBMR ont été diagnostiqués par le GeneXpert dont 9 sont revenus faiblement résistant à la rifampicine (very low). L'antiobiogramme a montré une sensibilité aux antituberculeux de 1ere ligne pour 8 patients qui ont été reclassés TB sensible et 1 a été reclassé TB/XDR.  Ainsi, 71 cas classés TBMR ont été mis sous traitement. 
Les cibles sont issues de l'analyse des résultats de diagnostic de TBMR par le GeneXpert des 3 dernières années qui montrent une réduction de 6,25% de cas de TBMR soit en moyenne une baisse de 2%. Ces cibles sont plus proches de la réalité que les estimations OMS basées sur l'enqu</t>
    </r>
    <r>
      <rPr>
        <sz val="12"/>
        <color theme="1"/>
        <rFont val="Calibri"/>
        <family val="2"/>
      </rPr>
      <t>ê</t>
    </r>
    <r>
      <rPr>
        <sz val="12"/>
        <color theme="1"/>
        <rFont val="Calibri"/>
        <family val="2"/>
        <scheme val="minor"/>
      </rPr>
      <t xml:space="preserve">te de résistance aux antituberculeux de 2015. 
La cible de la première période est basse par rapport aux deux autres périodes car la cible de la première période est fixée uniquement pour un semestre (S2 2018) alors que les deux autres cibles sont annuelles (2019 et 2020)
</t>
    </r>
    <r>
      <rPr>
        <b/>
        <sz val="12"/>
        <color theme="1"/>
        <rFont val="Calibri"/>
        <family val="2"/>
        <scheme val="minor"/>
      </rPr>
      <t>Numerator:</t>
    </r>
    <r>
      <rPr>
        <sz val="12"/>
        <color theme="1"/>
        <rFont val="Calibri"/>
        <family val="2"/>
        <scheme val="minor"/>
      </rPr>
      <t xml:space="preserve"> Number of bacteriologically confirmed RR-TB and/or MDR-TB cases notified.</t>
    </r>
  </si>
  <si>
    <t>La baseline est issue  du rapport programmatique du PNLT
Tous les patients diagnostiqués TBMR seront pris en charge selon les Directives Nationales.
La cible de la première période est basse par rapport aux deux autres périodes car la cible de la première période est fixée uniquement pour un semestre (S2 2018) alors que les deux autres cibles sont annuelles (2019 et 2020)
Numerator: Number of RR-TB and/or MDR-TB cases (presumptive or confirmed) registered and started on a prescribed MDR-TB treatment regimen during the period of assessment</t>
  </si>
  <si>
    <r>
      <t xml:space="preserve">La base line est issue des données de routine du PLSS. En 2016,  29 363 personnes ont été dépistées et ont reçu leur résultat (12,233 CDV+ 14,879 PTME+ 2,251 TB). Cependant, parmi les 12 233 CDV, 4 962 proviennent du dépistage exceptionnel des Forces Armées au 2ème semestre de 2016 et, pour cette raison la baseline se définit comme suit 29 363-4962= 24 401.
Les femmes enceintes représentent 50,6% (14 879/29 363) des personnes testées ayant reçu leur résultat. Le premier test de dépistage du VIH chez les femmes enceintes est assuré par UNICEF. Toutefois, le test de confirmation des femmes enceintes ainsi que les ARV et le suivi biologique est assuré par le Fonds Mondial. 
Les cibles pour les 3 prochaines années sont de 10% de plus chaque année. L’approche de dépistage recommandée est le dépistage à l’initiative des prestataires de soins (DIPS).  Le guide de dépistage à l’initiative du soignant de 2010 sera actualisé, en fonction du guide de prise en charge et aligné à la Stratégie RTTR « Rechercher, Tester, Traiter et Retenir».  L’approche DIPS sera aussi encouragée dans toutes les structures parapubliques et privées. 
A noter que les activités de prévention et de dépistage pour les populations clés seront financées par USAID et implémentées par FHI 360 à travers le projet "Linkages"
La cible de la première période est basse par rapport aux deux autres périodes car la cible de la première période est fixée uniquement pour un semestre (S2 2018) alors que les deux autres cibles sont annuelles (2019 et 2020)
</t>
    </r>
    <r>
      <rPr>
        <b/>
        <sz val="12"/>
        <color theme="1"/>
        <rFont val="Calibri"/>
        <family val="2"/>
        <scheme val="minor"/>
      </rPr>
      <t xml:space="preserve">Numerator: </t>
    </r>
    <r>
      <rPr>
        <sz val="12"/>
        <color theme="1"/>
        <rFont val="Calibri"/>
        <family val="2"/>
        <scheme val="minor"/>
      </rPr>
      <t xml:space="preserve">Number of people who were tested for HIV and received their results during the reporting period.
</t>
    </r>
  </si>
  <si>
    <r>
      <t xml:space="preserve">Cet indicateur a été rapporté pour la première fois en 2016 car le système de collecte des données de la CV a été mis en place uniquement en 2016.  La faible couverture du test de charge virale s’explique par le fait que le nouvel équipement a été disponible uniquement en avril 2016.  Parmi 262 patients à 12 mois de TARV (cohorte 2015), 73 ont fait la CV et parmi eux, 58 ont eu la charge virale (CV) indétectable (79.4%). 
En plus de deux autres laboratoires qui ont été équipés en août 2017, certaines interventions seront entreprises pour adresser les faiblesses identifiées: •Assurer le maintien des patients irréguliers et la recherche des perdus de vue.  •Améliorer le suivi du système de collecte, de transfert des échantillons de CD4 de CV de DBS et de rendu des résultats.
</t>
    </r>
    <r>
      <rPr>
        <sz val="12"/>
        <rFont val="Calibri"/>
        <family val="2"/>
        <scheme val="minor"/>
      </rPr>
      <t>Tous les patients enrôlés en ARV bénéficieront d’une évaluation de leur charge virale à 12 mois de traitement.</t>
    </r>
    <r>
      <rPr>
        <sz val="12"/>
        <color rgb="FF00B050"/>
        <rFont val="Calibri"/>
        <family val="2"/>
        <scheme val="minor"/>
      </rPr>
      <t xml:space="preserve"> </t>
    </r>
    <r>
      <rPr>
        <sz val="12"/>
        <color theme="1"/>
        <rFont val="Calibri"/>
        <family val="2"/>
        <scheme val="minor"/>
      </rPr>
      <t xml:space="preserve">
La cible de la première période est basse par rapport aux deux autres périodes car la cible de la première période est fixée uniquement pour un semestre (S2 2018) alors que les deux autres cibles sont annuelles (2019 et 2020)
</t>
    </r>
    <r>
      <rPr>
        <b/>
        <sz val="12"/>
        <color theme="1"/>
        <rFont val="Calibri"/>
        <family val="2"/>
        <scheme val="minor"/>
      </rPr>
      <t>Numerator:</t>
    </r>
    <r>
      <rPr>
        <sz val="12"/>
        <color theme="1"/>
        <rFont val="Calibri"/>
        <family val="2"/>
        <scheme val="minor"/>
      </rPr>
      <t xml:space="preserve"> Number of PLHIV who initiated ART 12 months (±3 months) before the start of the reporting period and who have a suppressed viral load (&lt;1000 copies/ml) at 12 months after initiating ART.
</t>
    </r>
    <r>
      <rPr>
        <b/>
        <sz val="12"/>
        <color theme="1"/>
        <rFont val="Calibri"/>
        <family val="2"/>
        <scheme val="minor"/>
      </rPr>
      <t>Denominator:</t>
    </r>
    <r>
      <rPr>
        <sz val="12"/>
        <color theme="1"/>
        <rFont val="Calibri"/>
        <family val="2"/>
        <scheme val="minor"/>
      </rPr>
      <t xml:space="preserve"> Number of people living with HIV who intiated ART 12 months (±3 months) before the start of the reporting period.
</t>
    </r>
  </si>
  <si>
    <r>
      <t>En 2016, sur 6,971 PVVIH attendus, 2,229 sont sous TARV (32%). Le nombre estimé des PVVIH dépistés qui connaissent leur statut était de 4,740.  
Bien que le PSN/VIH 2018-2022 soit aligné avec les objectifs mondiaux notamment les 90-90-90 pour 2020, compte tenu des capacités locales, d'ici 2020, environ 50% des PVVIH seront sous TARV, soit une hausse de 52,9%.
Pour le programme, le défi principal est de retrouver les patients Pré-TARV et les perdus de vue et puis, de continuer à identifier des nouvelles PVVIH selon la priorisation, pour les intégrer toutes dans la file active de TARV, dans l’optique du traitement comme outil de préventio</t>
    </r>
    <r>
      <rPr>
        <sz val="12"/>
        <rFont val="Calibri"/>
        <family val="2"/>
        <scheme val="minor"/>
      </rPr>
      <t>n. Plusieurs activités</t>
    </r>
    <r>
      <rPr>
        <sz val="12"/>
        <color theme="1"/>
        <rFont val="Calibri"/>
        <family val="2"/>
        <scheme val="minor"/>
      </rPr>
      <t xml:space="preserve"> seront mises en œuvre dans le cadre de la stratégie tester-traiter et la stratégie de rétention au niveau des structures de santé des secteurs parapublic et privé et au niveau communautaire .
Le traitement antiretroviral y compris pour la PMTCT est financé uniquement par le Fonds Mondial.
</t>
    </r>
    <r>
      <rPr>
        <b/>
        <sz val="12"/>
        <color theme="1"/>
        <rFont val="Calibri"/>
        <family val="2"/>
        <scheme val="minor"/>
      </rPr>
      <t>Numerator:</t>
    </r>
    <r>
      <rPr>
        <sz val="12"/>
        <color theme="1"/>
        <rFont val="Calibri"/>
        <family val="2"/>
        <scheme val="minor"/>
      </rPr>
      <t xml:space="preserve"> Number of people currently receiving antiretroviral therapy at the end of the reporting period.
</t>
    </r>
    <r>
      <rPr>
        <b/>
        <sz val="12"/>
        <color theme="1"/>
        <rFont val="Calibri"/>
        <family val="2"/>
        <scheme val="minor"/>
      </rPr>
      <t>Denominator:</t>
    </r>
    <r>
      <rPr>
        <sz val="12"/>
        <color theme="1"/>
        <rFont val="Calibri"/>
        <family val="2"/>
        <scheme val="minor"/>
      </rPr>
      <t xml:space="preserve"> Estimated number of people living with HIV.
</t>
    </r>
  </si>
  <si>
    <r>
      <t xml:space="preserve">Malgré d’importants efforts consentis par Djibouti ces deux dernières années (formation des prestataires, disponibilité des intrants, supervision), plusieurs défis persistent encore pour réduire la transmission du VIH de 13.17% à 0.64% en 2020 en matière de promotion de la CPN, d’implication des partenaires et du système communautaire et de qualité des services pour réduire les obstacles (arrivée tardive pour le contrôle prénatal, auto stigma, lourdeur du circuit de prise en charge, non-respect de la confidentialité et le transfert contraignant des dossiers entres différents prestataires)
La mise en œuvre accélérée de la stratégie RTTR «Rechercher, Tester, Traiter et Retenir» permettra l’amélioration de tous les indicateurs de la PTME y compris la charge virale indétectable.
A noter que le dépistage des femmes enceintes (1er test) sera financé par l'UNICEF mais le test de confirmation et de typologie de VIH, ainsi que les ARV et suivi biologique sont assurés par le Fonds Mondial.
La cible de la première période est basse par rapport aux deux autres périodes car la cible de la première période est fixée uniquement pour un semestre (S2 2018) alors que les deux autres cibles sont annuelles (2019 et 2020)
</t>
    </r>
    <r>
      <rPr>
        <b/>
        <sz val="12"/>
        <color theme="1"/>
        <rFont val="Calibri"/>
        <family val="2"/>
        <scheme val="minor"/>
      </rPr>
      <t>Numerator:</t>
    </r>
    <r>
      <rPr>
        <sz val="12"/>
        <color theme="1"/>
        <rFont val="Calibri"/>
        <family val="2"/>
        <scheme val="minor"/>
      </rPr>
      <t xml:space="preserve"> Number of HIV positive pregnant women who delivered during the reporting period and received ART during the MTCT risk period
Denominator: Estimated number of HIV positive pregnant women who delivered during the reporting period.
</t>
    </r>
  </si>
  <si>
    <r>
      <t xml:space="preserve">La baseline est issue du Rapport programmatique PLSS. Selon l'analyse du rapport de l'OMS il y a une baisse de la coinfection TB/VIH. Cette tendance est confirmée par les données de routine de prévalence de la coinfection TB/VIH qui est passée de 8% en 2015 à 5.2% en 2016. A cet effet, le Programme prévoit une baisse progressive de la prévalence de 5 à 4.5% en 2020. L'analyse de mise sous traitement des coinfectés montre une hausse de couverture qui est passé de 59% en 2015 à 76% en 2016. Les 2 programmes PLSS/PNLT comptent augmenter la couverture de traitement des ARV les 3 prochaines années.
L'augmentation de la couverture reposera sur l'extension du screening de la Tuberculose chez les PVVIH, dépistage systématique VIH chez les cas présumés TB, les cas de retraitement TB; fidelisation des patients coinfectés TB/VIH
La cible de la première période est basse par rapport aux deux autres périodes car la cible de la première période est fixée uniquement pour un semestre (S2 2018) alors que les deux autres cibles sont annuelles (2019 et 2020)
</t>
    </r>
    <r>
      <rPr>
        <b/>
        <sz val="12"/>
        <color theme="1"/>
        <rFont val="Calibri"/>
        <family val="2"/>
        <scheme val="minor"/>
      </rPr>
      <t>Numerator:</t>
    </r>
    <r>
      <rPr>
        <sz val="12"/>
        <color theme="1"/>
        <rFont val="Calibri"/>
        <family val="2"/>
        <scheme val="minor"/>
      </rPr>
      <t xml:space="preserve"> Number of HIV-positive new and relapsed TB patients started on TB treatment during the reporting period who are already on ART or who start on ART during TB treatment.
</t>
    </r>
    <r>
      <rPr>
        <b/>
        <sz val="12"/>
        <color theme="1"/>
        <rFont val="Calibri"/>
        <family val="2"/>
        <scheme val="minor"/>
      </rPr>
      <t>Denominator</t>
    </r>
    <r>
      <rPr>
        <sz val="12"/>
        <color theme="1"/>
        <rFont val="Calibri"/>
        <family val="2"/>
        <scheme val="minor"/>
      </rPr>
      <t>: Number of HIV-positive new and relapsed TB patients registered during the reporting period.</t>
    </r>
  </si>
</sst>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64" formatCode="[$-409]d\-mmm\-yy;@"/>
    <numFmt numFmtId="165" formatCode="0.00##\%;[Red]\(0.00##\%\)"/>
    <numFmt numFmtId="166" formatCode="#.00\%;[Red]\(#.00\%\)"/>
    <numFmt numFmtId="167" formatCode="#,##0.00000"/>
    <numFmt numFmtId="168" formatCode="#.0\%;[Red]\(#.0\%\)"/>
    <numFmt numFmtId="169" formatCode="_(* #,##0_);_(* \(#,##0\);_(@_)"/>
    <numFmt numFmtId="170" formatCode="_(* #,##0.00_);_(* \(#,##0.00\);_(@_)"/>
    <numFmt numFmtId="171" formatCode="_(* #,##0.0_);_(* \(#,##0.0\);_(@_)"/>
    <numFmt numFmtId="172" formatCode="_(* #,##0.000000_);_(* \(#,##0.000000\);_(@_)"/>
    <numFmt numFmtId="173" formatCode="#\%;[Red]\(#\%\)"/>
  </numFmts>
  <fonts count="45" x14ac:knownFonts="1">
    <font>
      <sz val="12"/>
      <color theme="1"/>
      <name val="Calibri"/>
      <family val="2"/>
      <scheme val="minor"/>
    </font>
    <font>
      <sz val="11"/>
      <color theme="1"/>
      <name val="Calibri"/>
      <family val="2"/>
      <scheme val="minor"/>
    </font>
    <font>
      <b/>
      <sz val="14"/>
      <color theme="1"/>
      <name val="Calibri"/>
      <family val="2"/>
      <scheme val="minor"/>
    </font>
    <font>
      <u/>
      <sz val="12"/>
      <color theme="10"/>
      <name val="Calibri"/>
      <family val="2"/>
      <scheme val="minor"/>
    </font>
    <font>
      <sz val="10"/>
      <name val="Arial"/>
      <family val="2"/>
    </font>
    <font>
      <b/>
      <sz val="10"/>
      <name val="Arial"/>
      <family val="2"/>
    </font>
    <font>
      <sz val="12"/>
      <name val="Calibri"/>
      <family val="2"/>
      <scheme val="minor"/>
    </font>
    <font>
      <sz val="12"/>
      <color theme="0"/>
      <name val="Calibri"/>
      <family val="2"/>
      <scheme val="minor"/>
    </font>
    <font>
      <b/>
      <sz val="9"/>
      <color theme="1"/>
      <name val="Calibri"/>
      <family val="2"/>
      <scheme val="minor"/>
    </font>
    <font>
      <sz val="9"/>
      <color theme="1"/>
      <name val="Calibri"/>
      <family val="2"/>
      <scheme val="minor"/>
    </font>
    <font>
      <sz val="9"/>
      <name val="Calibri"/>
      <family val="2"/>
      <scheme val="minor"/>
    </font>
    <font>
      <u/>
      <sz val="9"/>
      <color theme="10"/>
      <name val="Calibri"/>
      <family val="2"/>
      <scheme val="minor"/>
    </font>
    <font>
      <b/>
      <sz val="12"/>
      <color theme="1"/>
      <name val="Calibri"/>
      <family val="2"/>
      <scheme val="minor"/>
    </font>
    <font>
      <u/>
      <sz val="14"/>
      <color theme="10"/>
      <name val="Calibri"/>
      <family val="2"/>
      <scheme val="minor"/>
    </font>
    <font>
      <b/>
      <sz val="12"/>
      <name val="Calibri"/>
      <family val="2"/>
      <scheme val="minor"/>
    </font>
    <font>
      <b/>
      <sz val="12"/>
      <color theme="0"/>
      <name val="Calibri"/>
      <family val="2"/>
      <scheme val="minor"/>
    </font>
    <font>
      <b/>
      <sz val="16"/>
      <color theme="1"/>
      <name val="Calibri"/>
      <family val="2"/>
      <scheme val="minor"/>
    </font>
    <font>
      <sz val="12"/>
      <color rgb="FFFF0000"/>
      <name val="Calibri"/>
      <family val="2"/>
      <scheme val="minor"/>
    </font>
    <font>
      <sz val="16"/>
      <color theme="1"/>
      <name val="Calibri"/>
      <family val="2"/>
      <scheme val="minor"/>
    </font>
    <font>
      <sz val="9"/>
      <color rgb="FFFF0000"/>
      <name val="Calibri"/>
      <family val="2"/>
      <scheme val="minor"/>
    </font>
    <font>
      <b/>
      <sz val="22"/>
      <color theme="1"/>
      <name val="Calibri"/>
      <family val="2"/>
      <scheme val="minor"/>
    </font>
    <font>
      <b/>
      <sz val="28"/>
      <color theme="1"/>
      <name val="Calibri"/>
      <family val="2"/>
      <scheme val="minor"/>
    </font>
    <font>
      <b/>
      <sz val="18"/>
      <color theme="1"/>
      <name val="Calibri"/>
      <family val="2"/>
      <scheme val="minor"/>
    </font>
    <font>
      <sz val="18"/>
      <color theme="1"/>
      <name val="Calibri"/>
      <family val="2"/>
      <scheme val="minor"/>
    </font>
    <font>
      <b/>
      <sz val="36"/>
      <color theme="1"/>
      <name val="Calibri"/>
      <family val="2"/>
      <scheme val="minor"/>
    </font>
    <font>
      <sz val="25"/>
      <color theme="1"/>
      <name val="Calibri"/>
      <family val="2"/>
      <scheme val="minor"/>
    </font>
    <font>
      <b/>
      <sz val="20"/>
      <color theme="1"/>
      <name val="Calibri"/>
      <family val="2"/>
      <scheme val="minor"/>
    </font>
    <font>
      <sz val="20"/>
      <color theme="1"/>
      <name val="Calibri"/>
      <family val="2"/>
      <scheme val="minor"/>
    </font>
    <font>
      <sz val="22"/>
      <color theme="1"/>
      <name val="Calibri"/>
      <family val="2"/>
      <scheme val="minor"/>
    </font>
    <font>
      <b/>
      <sz val="12"/>
      <color theme="0" tint="-0.499984740745262"/>
      <name val="Calibri"/>
      <family val="2"/>
      <scheme val="minor"/>
    </font>
    <font>
      <sz val="12"/>
      <color theme="0" tint="-0.34998626667073579"/>
      <name val="Calibri"/>
      <family val="2"/>
      <scheme val="minor"/>
    </font>
    <font>
      <b/>
      <sz val="12"/>
      <color theme="0" tint="-0.34998626667073579"/>
      <name val="Calibri"/>
      <family val="2"/>
      <scheme val="minor"/>
    </font>
    <font>
      <b/>
      <sz val="12"/>
      <color theme="4" tint="0.39997558519241921"/>
      <name val="Calibri"/>
      <family val="2"/>
      <scheme val="minor"/>
    </font>
    <font>
      <b/>
      <sz val="9"/>
      <color theme="0"/>
      <name val="Calibri"/>
      <family val="2"/>
      <scheme val="minor"/>
    </font>
    <font>
      <sz val="9"/>
      <color theme="0"/>
      <name val="Calibri"/>
      <family val="2"/>
      <scheme val="minor"/>
    </font>
    <font>
      <sz val="12"/>
      <color theme="1" tint="0.249977111117893"/>
      <name val="Calibri"/>
      <family val="2"/>
      <scheme val="minor"/>
    </font>
    <font>
      <b/>
      <sz val="12"/>
      <color theme="1" tint="0.249977111117893"/>
      <name val="Calibri"/>
      <family val="2"/>
      <scheme val="minor"/>
    </font>
    <font>
      <sz val="12"/>
      <color rgb="FF000000"/>
      <name val="Calibri"/>
      <family val="2"/>
      <scheme val="minor"/>
    </font>
    <font>
      <vertAlign val="superscript"/>
      <sz val="12"/>
      <color rgb="FF000000"/>
      <name val="Calibri"/>
      <family val="2"/>
      <scheme val="minor"/>
    </font>
    <font>
      <sz val="12"/>
      <color rgb="FF002060"/>
      <name val="Calibri"/>
      <family val="2"/>
      <scheme val="minor"/>
    </font>
    <font>
      <sz val="12"/>
      <color rgb="FF0070C0"/>
      <name val="Calibri"/>
      <family val="2"/>
      <scheme val="minor"/>
    </font>
    <font>
      <sz val="12"/>
      <color rgb="FF00B050"/>
      <name val="Calibri"/>
      <family val="2"/>
      <scheme val="minor"/>
    </font>
    <font>
      <vertAlign val="superscript"/>
      <sz val="12"/>
      <name val="Calibri"/>
      <family val="2"/>
      <scheme val="minor"/>
    </font>
    <font>
      <sz val="12"/>
      <name val="Calibri"/>
      <family val="2"/>
    </font>
    <font>
      <sz val="12"/>
      <color theme="1"/>
      <name val="Calibri"/>
      <family val="2"/>
    </font>
  </fonts>
  <fills count="13">
    <fill>
      <patternFill patternType="none"/>
    </fill>
    <fill>
      <patternFill patternType="gray125"/>
    </fill>
    <fill>
      <patternFill patternType="solid">
        <fgColor theme="0" tint="-0.249977111117893"/>
        <bgColor indexed="64"/>
      </patternFill>
    </fill>
    <fill>
      <patternFill patternType="solid">
        <fgColor rgb="FFE2EFDA"/>
        <bgColor indexed="64"/>
      </patternFill>
    </fill>
    <fill>
      <patternFill patternType="solid">
        <fgColor theme="0"/>
        <bgColor indexed="64"/>
      </patternFill>
    </fill>
    <fill>
      <patternFill patternType="solid">
        <fgColor theme="5" tint="0.59999389629810485"/>
        <bgColor indexed="64"/>
      </patternFill>
    </fill>
    <fill>
      <patternFill patternType="solid">
        <fgColor rgb="FF8DB4E2"/>
        <bgColor indexed="64"/>
      </patternFill>
    </fill>
    <fill>
      <patternFill patternType="solid">
        <fgColor rgb="FFB6E4E6"/>
        <bgColor indexed="64"/>
      </patternFill>
    </fill>
    <fill>
      <patternFill patternType="solid">
        <fgColor rgb="FFDAEEF3"/>
        <bgColor indexed="64"/>
      </patternFill>
    </fill>
    <fill>
      <patternFill patternType="solid">
        <fgColor theme="4" tint="0.39997558519241921"/>
        <bgColor indexed="64"/>
      </patternFill>
    </fill>
    <fill>
      <patternFill patternType="mediumGray">
        <bgColor theme="0"/>
      </patternFill>
    </fill>
    <fill>
      <patternFill patternType="solid">
        <fgColor theme="5" tint="0.79998168889431442"/>
        <bgColor indexed="64"/>
      </patternFill>
    </fill>
    <fill>
      <patternFill patternType="solid">
        <fgColor rgb="FFFFFF00"/>
        <bgColor indexed="64"/>
      </patternFill>
    </fill>
  </fills>
  <borders count="71">
    <border>
      <left/>
      <right/>
      <top/>
      <bottom/>
      <diagonal/>
    </border>
    <border>
      <left style="medium">
        <color auto="1"/>
      </left>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hair">
        <color rgb="FF00B0F0"/>
      </left>
      <right style="hair">
        <color rgb="FF00B0F0"/>
      </right>
      <top style="hair">
        <color rgb="FF00B0F0"/>
      </top>
      <bottom style="hair">
        <color rgb="FF00B0F0"/>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hair">
        <color rgb="FF00B0F0"/>
      </left>
      <right style="hair">
        <color rgb="FF00B0F0"/>
      </right>
      <top/>
      <bottom style="hair">
        <color rgb="FF00B0F0"/>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auto="1"/>
      </left>
      <right style="hair">
        <color rgb="FF00B0F0"/>
      </right>
      <top/>
      <bottom style="hair">
        <color rgb="FF00B0F0"/>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thin">
        <color indexed="64"/>
      </right>
      <top style="medium">
        <color indexed="64"/>
      </top>
      <bottom style="medium">
        <color indexed="64"/>
      </bottom>
      <diagonal/>
    </border>
    <border>
      <left/>
      <right/>
      <top style="medium">
        <color indexed="64"/>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auto="1"/>
      </top>
      <bottom/>
      <diagonal/>
    </border>
    <border>
      <left style="thin">
        <color indexed="64"/>
      </left>
      <right/>
      <top style="medium">
        <color indexed="64"/>
      </top>
      <bottom style="medium">
        <color indexed="64"/>
      </bottom>
      <diagonal/>
    </border>
    <border>
      <left style="medium">
        <color auto="1"/>
      </left>
      <right/>
      <top style="hair">
        <color rgb="FF00B0F0"/>
      </top>
      <bottom style="medium">
        <color auto="1"/>
      </bottom>
      <diagonal/>
    </border>
    <border>
      <left/>
      <right/>
      <top style="hair">
        <color rgb="FF00B0F0"/>
      </top>
      <bottom style="medium">
        <color auto="1"/>
      </bottom>
      <diagonal/>
    </border>
    <border>
      <left/>
      <right style="thin">
        <color indexed="64"/>
      </right>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style="medium">
        <color indexed="64"/>
      </left>
      <right style="thin">
        <color indexed="64"/>
      </right>
      <top/>
      <bottom style="medium">
        <color indexed="64"/>
      </bottom>
      <diagonal/>
    </border>
    <border>
      <left/>
      <right style="thin">
        <color indexed="64"/>
      </right>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diagonal/>
    </border>
    <border>
      <left style="hair">
        <color theme="8"/>
      </left>
      <right style="hair">
        <color theme="8"/>
      </right>
      <top style="hair">
        <color theme="8"/>
      </top>
      <bottom style="hair">
        <color theme="8"/>
      </bottom>
      <diagonal/>
    </border>
    <border>
      <left style="hair">
        <color auto="1"/>
      </left>
      <right style="hair">
        <color indexed="64"/>
      </right>
      <top style="hair">
        <color auto="1"/>
      </top>
      <bottom style="hair">
        <color indexed="64"/>
      </bottom>
      <diagonal/>
    </border>
  </borders>
  <cellStyleXfs count="3">
    <xf numFmtId="0" fontId="0" fillId="0" borderId="0"/>
    <xf numFmtId="0" fontId="3" fillId="0" borderId="0" applyNumberFormat="0" applyFill="0" applyBorder="0" applyAlignment="0" applyProtection="0"/>
    <xf numFmtId="0" fontId="4" fillId="0" borderId="0"/>
  </cellStyleXfs>
  <cellXfs count="699">
    <xf numFmtId="0" fontId="0" fillId="0" borderId="0" xfId="0"/>
    <xf numFmtId="0" fontId="4" fillId="0" borderId="0" xfId="2"/>
    <xf numFmtId="0" fontId="5" fillId="0" borderId="0" xfId="2" applyFont="1"/>
    <xf numFmtId="0" fontId="6" fillId="4" borderId="0" xfId="0" applyFont="1" applyFill="1" applyProtection="1"/>
    <xf numFmtId="0" fontId="7" fillId="0" borderId="0" xfId="0" applyFont="1" applyProtection="1"/>
    <xf numFmtId="164" fontId="6" fillId="0" borderId="0" xfId="0" applyNumberFormat="1" applyFont="1" applyProtection="1"/>
    <xf numFmtId="0" fontId="0" fillId="0" borderId="0" xfId="0" applyFont="1" applyProtection="1"/>
    <xf numFmtId="0" fontId="4" fillId="0" borderId="0" xfId="2" applyFill="1"/>
    <xf numFmtId="0" fontId="5" fillId="0" borderId="0" xfId="2" applyFont="1"/>
    <xf numFmtId="0" fontId="6" fillId="0" borderId="0" xfId="0" applyFont="1" applyProtection="1"/>
    <xf numFmtId="0" fontId="4" fillId="0" borderId="0" xfId="2" quotePrefix="1" applyAlignment="1">
      <alignment horizontal="left"/>
    </xf>
    <xf numFmtId="0" fontId="4" fillId="0" borderId="0" xfId="2"/>
    <xf numFmtId="0" fontId="6" fillId="0" borderId="0" xfId="0" applyFont="1" applyBorder="1" applyProtection="1"/>
    <xf numFmtId="0" fontId="6" fillId="0" borderId="13" xfId="0" applyFont="1" applyBorder="1" applyProtection="1"/>
    <xf numFmtId="0" fontId="6" fillId="0" borderId="22" xfId="0" applyFont="1" applyBorder="1" applyProtection="1"/>
    <xf numFmtId="0" fontId="9" fillId="0" borderId="0" xfId="0" applyFont="1" applyProtection="1"/>
    <xf numFmtId="0" fontId="10" fillId="0" borderId="0" xfId="0" applyFont="1" applyProtection="1"/>
    <xf numFmtId="0" fontId="9" fillId="4" borderId="0" xfId="0" applyFont="1" applyFill="1" applyBorder="1" applyAlignment="1" applyProtection="1">
      <alignment horizontal="center" vertical="center"/>
    </xf>
    <xf numFmtId="0" fontId="9" fillId="4" borderId="0" xfId="0" applyFont="1" applyFill="1" applyProtection="1"/>
    <xf numFmtId="0" fontId="9" fillId="0" borderId="0" xfId="0" applyFont="1" applyBorder="1" applyProtection="1"/>
    <xf numFmtId="0" fontId="9" fillId="0" borderId="24" xfId="0" applyFont="1" applyBorder="1" applyProtection="1"/>
    <xf numFmtId="0" fontId="9" fillId="0" borderId="13" xfId="0" applyFont="1" applyBorder="1" applyProtection="1"/>
    <xf numFmtId="0" fontId="9" fillId="0" borderId="20" xfId="0" applyFont="1" applyBorder="1" applyProtection="1"/>
    <xf numFmtId="0" fontId="9" fillId="0" borderId="21" xfId="0" applyFont="1" applyBorder="1" applyProtection="1"/>
    <xf numFmtId="0" fontId="9" fillId="4" borderId="0" xfId="0" applyFont="1" applyFill="1" applyBorder="1" applyProtection="1"/>
    <xf numFmtId="0" fontId="11" fillId="0" borderId="0" xfId="1" quotePrefix="1" applyFont="1" applyProtection="1"/>
    <xf numFmtId="0" fontId="0" fillId="0" borderId="0" xfId="0" applyFont="1" applyAlignment="1" applyProtection="1">
      <alignment vertical="center"/>
    </xf>
    <xf numFmtId="0" fontId="0" fillId="0" borderId="0" xfId="0" applyFont="1" applyFill="1" applyAlignment="1" applyProtection="1">
      <alignment vertical="center"/>
    </xf>
    <xf numFmtId="0" fontId="6" fillId="0" borderId="0" xfId="0" applyFont="1" applyAlignment="1" applyProtection="1">
      <alignment vertical="center"/>
    </xf>
    <xf numFmtId="0" fontId="3" fillId="8" borderId="2" xfId="1" applyFont="1" applyFill="1" applyBorder="1" applyAlignment="1" applyProtection="1">
      <alignment horizontal="center" vertical="center"/>
    </xf>
    <xf numFmtId="0" fontId="3" fillId="8" borderId="11" xfId="1" applyFont="1" applyFill="1" applyBorder="1" applyAlignment="1" applyProtection="1">
      <alignment horizontal="center" vertical="center"/>
    </xf>
    <xf numFmtId="0" fontId="3" fillId="8" borderId="4" xfId="1" applyFont="1" applyFill="1" applyBorder="1" applyAlignment="1" applyProtection="1">
      <alignment horizontal="center" vertical="center"/>
    </xf>
    <xf numFmtId="0" fontId="13" fillId="8" borderId="11" xfId="1" applyFont="1" applyFill="1" applyBorder="1" applyAlignment="1" applyProtection="1">
      <alignment horizontal="center" vertical="center"/>
    </xf>
    <xf numFmtId="0" fontId="9" fillId="2" borderId="20" xfId="0" applyFont="1" applyFill="1" applyBorder="1" applyAlignment="1" applyProtection="1">
      <alignment horizontal="center" vertical="center"/>
    </xf>
    <xf numFmtId="0" fontId="9" fillId="4" borderId="21" xfId="0" applyFont="1" applyFill="1" applyBorder="1" applyAlignment="1" applyProtection="1">
      <alignment horizontal="left" vertical="center" wrapText="1"/>
    </xf>
    <xf numFmtId="0" fontId="9" fillId="4" borderId="21" xfId="0" applyFont="1" applyFill="1" applyBorder="1" applyAlignment="1" applyProtection="1">
      <alignment vertical="center" wrapText="1"/>
    </xf>
    <xf numFmtId="0" fontId="9" fillId="3" borderId="21" xfId="0" applyFont="1" applyFill="1" applyBorder="1" applyAlignment="1" applyProtection="1">
      <alignment vertical="center" wrapText="1"/>
    </xf>
    <xf numFmtId="0" fontId="10" fillId="4" borderId="21" xfId="0" applyFont="1" applyFill="1" applyBorder="1" applyAlignment="1" applyProtection="1">
      <alignment vertical="center" wrapText="1"/>
    </xf>
    <xf numFmtId="0" fontId="9" fillId="4" borderId="22" xfId="0" applyFont="1" applyFill="1" applyBorder="1" applyAlignment="1" applyProtection="1">
      <alignment vertical="center" wrapText="1"/>
    </xf>
    <xf numFmtId="0" fontId="8" fillId="6" borderId="2" xfId="0" applyFont="1" applyFill="1" applyBorder="1" applyAlignment="1" applyProtection="1">
      <alignment horizontal="center" vertical="center"/>
    </xf>
    <xf numFmtId="0" fontId="9" fillId="0" borderId="0" xfId="0" applyFont="1" applyAlignment="1" applyProtection="1">
      <alignment wrapText="1"/>
    </xf>
    <xf numFmtId="0" fontId="13" fillId="8" borderId="11" xfId="1" applyFont="1" applyFill="1" applyBorder="1" applyAlignment="1" applyProtection="1">
      <alignment horizontal="center" vertical="center" wrapText="1"/>
    </xf>
    <xf numFmtId="0" fontId="2" fillId="8" borderId="11" xfId="0" applyFont="1" applyFill="1" applyBorder="1" applyAlignment="1" applyProtection="1">
      <alignment horizontal="center" vertical="center" wrapText="1"/>
    </xf>
    <xf numFmtId="0" fontId="12" fillId="8" borderId="11" xfId="0" applyFont="1" applyFill="1" applyBorder="1" applyAlignment="1" applyProtection="1">
      <alignment horizontal="center" vertical="center" wrapText="1"/>
    </xf>
    <xf numFmtId="0" fontId="0" fillId="4" borderId="0" xfId="0" applyFont="1" applyFill="1" applyBorder="1" applyAlignment="1" applyProtection="1">
      <alignment horizontal="center" vertical="center"/>
    </xf>
    <xf numFmtId="0" fontId="0" fillId="4" borderId="0" xfId="0" applyFont="1" applyFill="1" applyBorder="1" applyProtection="1"/>
    <xf numFmtId="0" fontId="0" fillId="4" borderId="0" xfId="0" applyFont="1" applyFill="1" applyProtection="1"/>
    <xf numFmtId="0" fontId="0" fillId="0" borderId="24" xfId="0" applyFont="1" applyBorder="1" applyProtection="1"/>
    <xf numFmtId="0" fontId="0" fillId="0" borderId="13" xfId="0" applyFont="1" applyBorder="1" applyProtection="1"/>
    <xf numFmtId="0" fontId="0" fillId="0" borderId="19" xfId="0" applyFont="1" applyBorder="1" applyProtection="1"/>
    <xf numFmtId="0" fontId="0" fillId="0" borderId="0" xfId="0" applyFont="1" applyBorder="1" applyProtection="1"/>
    <xf numFmtId="0" fontId="0" fillId="4" borderId="21" xfId="0" applyFont="1" applyFill="1" applyBorder="1" applyAlignment="1" applyProtection="1">
      <alignment vertical="center" wrapText="1"/>
    </xf>
    <xf numFmtId="0" fontId="0" fillId="4" borderId="21" xfId="0" applyFont="1" applyFill="1" applyBorder="1" applyAlignment="1" applyProtection="1">
      <alignment vertical="center"/>
    </xf>
    <xf numFmtId="0" fontId="0" fillId="3" borderId="21" xfId="0" applyFont="1" applyFill="1" applyBorder="1" applyAlignment="1" applyProtection="1">
      <alignment vertical="center"/>
    </xf>
    <xf numFmtId="0" fontId="0" fillId="4" borderId="32" xfId="0" applyFont="1" applyFill="1" applyBorder="1" applyAlignment="1" applyProtection="1">
      <alignment vertical="center"/>
    </xf>
    <xf numFmtId="0" fontId="0" fillId="4" borderId="8" xfId="0" applyFont="1" applyFill="1" applyBorder="1" applyAlignment="1" applyProtection="1">
      <alignment vertical="center"/>
    </xf>
    <xf numFmtId="0" fontId="0" fillId="4" borderId="9" xfId="0" applyFont="1" applyFill="1" applyBorder="1" applyAlignment="1" applyProtection="1">
      <alignment vertical="center"/>
    </xf>
    <xf numFmtId="0" fontId="0" fillId="4" borderId="10" xfId="0" applyFont="1" applyFill="1" applyBorder="1" applyAlignment="1" applyProtection="1">
      <alignment vertical="center"/>
    </xf>
    <xf numFmtId="0" fontId="0" fillId="0" borderId="21" xfId="0" applyFont="1" applyBorder="1" applyAlignment="1" applyProtection="1">
      <alignment horizontal="center" vertical="center"/>
    </xf>
    <xf numFmtId="0" fontId="0" fillId="0" borderId="22" xfId="0" applyFont="1" applyBorder="1" applyProtection="1"/>
    <xf numFmtId="0" fontId="3" fillId="0" borderId="0" xfId="1" applyFont="1" applyProtection="1"/>
    <xf numFmtId="17" fontId="0" fillId="0" borderId="0" xfId="0" applyNumberFormat="1" applyFont="1" applyProtection="1"/>
    <xf numFmtId="0" fontId="12" fillId="6" borderId="24" xfId="0" applyFont="1" applyFill="1" applyBorder="1" applyAlignment="1" applyProtection="1">
      <alignment horizontal="center" vertical="center"/>
    </xf>
    <xf numFmtId="0" fontId="0" fillId="0" borderId="20" xfId="0" applyFont="1" applyBorder="1" applyProtection="1"/>
    <xf numFmtId="0" fontId="0" fillId="0" borderId="21" xfId="0" applyFont="1" applyBorder="1" applyProtection="1"/>
    <xf numFmtId="0" fontId="3" fillId="0" borderId="0" xfId="1" quotePrefix="1" applyFont="1" applyProtection="1"/>
    <xf numFmtId="0" fontId="0" fillId="0" borderId="0" xfId="0" applyFont="1" applyFill="1" applyProtection="1"/>
    <xf numFmtId="17" fontId="3" fillId="0" borderId="0" xfId="1" quotePrefix="1" applyNumberFormat="1" applyFont="1" applyFill="1" applyBorder="1" applyAlignment="1" applyProtection="1">
      <alignment horizontal="center" vertical="center"/>
    </xf>
    <xf numFmtId="17" fontId="3" fillId="4" borderId="0" xfId="1" quotePrefix="1" applyNumberFormat="1" applyFont="1" applyFill="1" applyBorder="1" applyAlignment="1" applyProtection="1">
      <alignment horizontal="center" vertical="center"/>
    </xf>
    <xf numFmtId="0" fontId="12" fillId="6" borderId="0" xfId="0" applyFont="1" applyFill="1" applyBorder="1" applyAlignment="1" applyProtection="1">
      <alignment horizontal="center" vertical="center"/>
    </xf>
    <xf numFmtId="0" fontId="12" fillId="6" borderId="19" xfId="0" applyFont="1" applyFill="1" applyBorder="1" applyAlignment="1" applyProtection="1">
      <alignment horizontal="center" vertical="center"/>
    </xf>
    <xf numFmtId="0" fontId="0" fillId="8" borderId="15" xfId="0" applyFont="1" applyFill="1" applyBorder="1" applyAlignment="1" applyProtection="1">
      <alignment horizontal="center" vertical="center" wrapText="1"/>
    </xf>
    <xf numFmtId="0" fontId="0" fillId="0" borderId="0" xfId="0" applyFont="1" applyFill="1" applyBorder="1" applyAlignment="1" applyProtection="1">
      <alignment horizontal="center" vertical="center"/>
    </xf>
    <xf numFmtId="0" fontId="0" fillId="0" borderId="0" xfId="0" applyFont="1" applyFill="1" applyAlignment="1" applyProtection="1">
      <alignment horizontal="center" wrapText="1"/>
    </xf>
    <xf numFmtId="0" fontId="12" fillId="6" borderId="4" xfId="0" applyFont="1" applyFill="1" applyBorder="1" applyAlignment="1" applyProtection="1">
      <alignment horizontal="center" vertical="center" wrapText="1"/>
    </xf>
    <xf numFmtId="15" fontId="0" fillId="4" borderId="16" xfId="0" applyNumberFormat="1" applyFont="1" applyFill="1" applyBorder="1" applyAlignment="1" applyProtection="1">
      <alignment horizontal="center" vertical="center"/>
      <protection locked="0"/>
    </xf>
    <xf numFmtId="15" fontId="0" fillId="0" borderId="0" xfId="0" applyNumberFormat="1" applyFont="1" applyFill="1" applyBorder="1" applyAlignment="1" applyProtection="1">
      <alignment horizontal="center" vertical="center"/>
    </xf>
    <xf numFmtId="15" fontId="0" fillId="4" borderId="0" xfId="0" applyNumberFormat="1" applyFont="1" applyFill="1" applyBorder="1" applyAlignment="1" applyProtection="1">
      <alignment horizontal="center" vertical="center"/>
    </xf>
    <xf numFmtId="17" fontId="0" fillId="4" borderId="0" xfId="0" applyNumberFormat="1" applyFont="1" applyFill="1" applyBorder="1" applyAlignment="1" applyProtection="1">
      <alignment horizontal="center" vertical="center"/>
    </xf>
    <xf numFmtId="0" fontId="12" fillId="8" borderId="12" xfId="0" applyFont="1" applyFill="1" applyBorder="1" applyAlignment="1" applyProtection="1">
      <alignment horizontal="center" vertical="center"/>
    </xf>
    <xf numFmtId="0" fontId="12" fillId="8" borderId="24" xfId="0" applyFont="1" applyFill="1" applyBorder="1" applyAlignment="1" applyProtection="1">
      <alignment horizontal="center" vertical="center"/>
    </xf>
    <xf numFmtId="0" fontId="12" fillId="8" borderId="20" xfId="0" applyFont="1" applyFill="1" applyBorder="1" applyAlignment="1" applyProtection="1">
      <alignment horizontal="center" vertical="center"/>
    </xf>
    <xf numFmtId="0" fontId="12" fillId="8" borderId="21" xfId="0" applyFont="1" applyFill="1" applyBorder="1" applyAlignment="1" applyProtection="1">
      <alignment horizontal="center" vertical="center"/>
    </xf>
    <xf numFmtId="17" fontId="3" fillId="4" borderId="12" xfId="1" quotePrefix="1" applyNumberFormat="1" applyFont="1" applyFill="1" applyBorder="1" applyAlignment="1" applyProtection="1">
      <alignment horizontal="center" vertical="center"/>
    </xf>
    <xf numFmtId="17" fontId="3" fillId="4" borderId="24" xfId="1" quotePrefix="1" applyNumberFormat="1" applyFont="1" applyFill="1" applyBorder="1" applyAlignment="1" applyProtection="1">
      <alignment horizontal="center" vertical="center"/>
    </xf>
    <xf numFmtId="17" fontId="3" fillId="4" borderId="13" xfId="1" quotePrefix="1" applyNumberFormat="1" applyFont="1" applyFill="1" applyBorder="1" applyAlignment="1" applyProtection="1">
      <alignment horizontal="center" vertical="center"/>
    </xf>
    <xf numFmtId="17" fontId="3" fillId="4" borderId="19" xfId="1" quotePrefix="1" applyNumberFormat="1" applyFont="1" applyFill="1" applyBorder="1" applyAlignment="1" applyProtection="1">
      <alignment horizontal="center" vertical="center"/>
    </xf>
    <xf numFmtId="17" fontId="3" fillId="4" borderId="20" xfId="1" quotePrefix="1" applyNumberFormat="1" applyFont="1" applyFill="1" applyBorder="1" applyAlignment="1" applyProtection="1">
      <alignment horizontal="center" vertical="center"/>
    </xf>
    <xf numFmtId="17" fontId="3" fillId="4" borderId="21" xfId="1" quotePrefix="1" applyNumberFormat="1" applyFont="1" applyFill="1" applyBorder="1" applyAlignment="1" applyProtection="1">
      <alignment horizontal="center" vertical="center"/>
    </xf>
    <xf numFmtId="17" fontId="3" fillId="4" borderId="22" xfId="1" quotePrefix="1" applyNumberFormat="1" applyFont="1" applyFill="1" applyBorder="1" applyAlignment="1" applyProtection="1">
      <alignment horizontal="center" vertical="center"/>
    </xf>
    <xf numFmtId="0" fontId="12" fillId="4" borderId="0" xfId="0" applyFont="1" applyFill="1" applyBorder="1" applyAlignment="1" applyProtection="1">
      <alignment vertical="center"/>
    </xf>
    <xf numFmtId="17" fontId="14" fillId="4" borderId="0" xfId="0" applyNumberFormat="1" applyFont="1" applyFill="1" applyBorder="1" applyAlignment="1" applyProtection="1">
      <alignment vertical="center"/>
    </xf>
    <xf numFmtId="15" fontId="0" fillId="4" borderId="1" xfId="0" applyNumberFormat="1" applyFont="1" applyFill="1" applyBorder="1" applyAlignment="1" applyProtection="1">
      <alignment horizontal="center" vertical="center"/>
    </xf>
    <xf numFmtId="0" fontId="12" fillId="0" borderId="0" xfId="0" applyFont="1" applyFill="1" applyBorder="1" applyAlignment="1" applyProtection="1">
      <alignment vertical="center"/>
    </xf>
    <xf numFmtId="17" fontId="14" fillId="0" borderId="19" xfId="0" applyNumberFormat="1" applyFont="1" applyFill="1" applyBorder="1" applyAlignment="1" applyProtection="1">
      <alignment horizontal="center" vertical="center"/>
    </xf>
    <xf numFmtId="17" fontId="14" fillId="0" borderId="0" xfId="0" applyNumberFormat="1" applyFont="1" applyFill="1" applyBorder="1" applyAlignment="1" applyProtection="1">
      <alignment vertical="center"/>
    </xf>
    <xf numFmtId="0" fontId="0" fillId="4" borderId="20" xfId="0" applyFont="1" applyFill="1" applyBorder="1" applyAlignment="1" applyProtection="1"/>
    <xf numFmtId="0" fontId="0" fillId="4" borderId="21" xfId="0" applyFont="1" applyFill="1" applyBorder="1" applyAlignment="1" applyProtection="1"/>
    <xf numFmtId="0" fontId="0" fillId="4" borderId="22" xfId="0" applyFont="1" applyFill="1" applyBorder="1" applyAlignment="1" applyProtection="1"/>
    <xf numFmtId="0" fontId="0" fillId="0" borderId="0" xfId="0" applyFont="1" applyFill="1" applyAlignment="1" applyProtection="1">
      <alignment horizontal="center" vertical="center" wrapText="1"/>
    </xf>
    <xf numFmtId="0" fontId="0" fillId="4" borderId="0" xfId="0" applyFont="1" applyFill="1" applyBorder="1" applyAlignment="1" applyProtection="1"/>
    <xf numFmtId="0" fontId="12" fillId="4" borderId="0" xfId="0" applyFont="1" applyFill="1" applyAlignment="1" applyProtection="1"/>
    <xf numFmtId="0" fontId="0" fillId="0" borderId="0" xfId="0" applyFont="1" applyFill="1" applyBorder="1" applyProtection="1"/>
    <xf numFmtId="0" fontId="0" fillId="4" borderId="1" xfId="0" applyFont="1" applyFill="1" applyBorder="1" applyAlignment="1" applyProtection="1">
      <alignment horizontal="center" vertical="center"/>
    </xf>
    <xf numFmtId="0" fontId="0" fillId="4" borderId="2" xfId="0" applyFont="1" applyFill="1" applyBorder="1" applyProtection="1"/>
    <xf numFmtId="0" fontId="0" fillId="0" borderId="2" xfId="0" applyFont="1" applyFill="1" applyBorder="1" applyProtection="1"/>
    <xf numFmtId="0" fontId="0" fillId="0" borderId="2" xfId="0" applyFont="1" applyBorder="1" applyProtection="1"/>
    <xf numFmtId="0" fontId="0" fillId="0" borderId="3" xfId="0" applyFont="1" applyBorder="1" applyProtection="1"/>
    <xf numFmtId="0" fontId="12" fillId="4" borderId="24" xfId="0" applyFont="1" applyFill="1" applyBorder="1" applyAlignment="1" applyProtection="1">
      <alignment vertical="center"/>
    </xf>
    <xf numFmtId="0" fontId="12" fillId="0" borderId="24" xfId="0" applyFont="1" applyFill="1" applyBorder="1" applyAlignment="1" applyProtection="1">
      <alignment vertical="center"/>
    </xf>
    <xf numFmtId="0" fontId="0" fillId="0" borderId="24" xfId="0" applyFont="1" applyFill="1" applyBorder="1" applyProtection="1"/>
    <xf numFmtId="0" fontId="0" fillId="0" borderId="30" xfId="0" applyFont="1" applyBorder="1" applyProtection="1"/>
    <xf numFmtId="0" fontId="0" fillId="0" borderId="31" xfId="0" applyFont="1" applyBorder="1" applyProtection="1"/>
    <xf numFmtId="0" fontId="0" fillId="0" borderId="21" xfId="0" applyFont="1" applyFill="1" applyBorder="1" applyProtection="1"/>
    <xf numFmtId="0" fontId="0" fillId="4" borderId="20" xfId="0" applyFont="1" applyFill="1" applyBorder="1" applyAlignment="1" applyProtection="1">
      <alignment horizontal="left" wrapText="1"/>
    </xf>
    <xf numFmtId="0" fontId="0" fillId="4" borderId="21" xfId="0" applyFont="1" applyFill="1" applyBorder="1" applyAlignment="1" applyProtection="1">
      <alignment horizontal="left" wrapText="1"/>
    </xf>
    <xf numFmtId="0" fontId="0" fillId="4" borderId="21" xfId="0" applyFont="1" applyFill="1" applyBorder="1" applyAlignment="1" applyProtection="1">
      <alignment wrapText="1"/>
    </xf>
    <xf numFmtId="0" fontId="0" fillId="2" borderId="0" xfId="0" applyFont="1" applyFill="1" applyProtection="1"/>
    <xf numFmtId="0" fontId="14" fillId="6" borderId="2" xfId="0" applyFont="1" applyFill="1" applyBorder="1" applyAlignment="1" applyProtection="1">
      <alignment horizontal="center" vertical="center"/>
    </xf>
    <xf numFmtId="0" fontId="6" fillId="0" borderId="0" xfId="0" quotePrefix="1" applyFont="1" applyAlignment="1" applyProtection="1">
      <alignment horizontal="left"/>
    </xf>
    <xf numFmtId="0" fontId="0" fillId="0" borderId="21" xfId="0" applyFont="1" applyBorder="1" applyAlignment="1" applyProtection="1">
      <alignment horizontal="center"/>
    </xf>
    <xf numFmtId="0" fontId="0" fillId="0" borderId="0" xfId="0" applyFont="1" applyAlignment="1" applyProtection="1">
      <alignment horizontal="center"/>
    </xf>
    <xf numFmtId="0" fontId="14" fillId="6" borderId="2" xfId="0" applyFont="1" applyFill="1" applyBorder="1" applyAlignment="1" applyProtection="1">
      <alignment horizontal="center" vertical="center" wrapText="1"/>
    </xf>
    <xf numFmtId="0" fontId="14" fillId="6" borderId="2" xfId="0" quotePrefix="1" applyFont="1" applyFill="1" applyBorder="1" applyAlignment="1" applyProtection="1">
      <alignment horizontal="center" vertical="center" wrapText="1"/>
    </xf>
    <xf numFmtId="0" fontId="7" fillId="4" borderId="21" xfId="0" applyFont="1" applyFill="1" applyBorder="1" applyProtection="1"/>
    <xf numFmtId="0" fontId="18" fillId="0" borderId="0" xfId="0" applyFont="1" applyProtection="1"/>
    <xf numFmtId="0" fontId="12" fillId="6" borderId="14" xfId="0" quotePrefix="1" applyFont="1" applyFill="1" applyBorder="1" applyAlignment="1" applyProtection="1">
      <alignment horizontal="center" vertical="center" wrapText="1"/>
    </xf>
    <xf numFmtId="0" fontId="14" fillId="0" borderId="0" xfId="0" applyFont="1" applyFill="1" applyBorder="1" applyAlignment="1" applyProtection="1">
      <alignment horizontal="center" vertical="center" wrapText="1"/>
    </xf>
    <xf numFmtId="0" fontId="14" fillId="0" borderId="24" xfId="0" applyFont="1" applyFill="1" applyBorder="1" applyAlignment="1" applyProtection="1">
      <alignment horizontal="center" vertical="center"/>
    </xf>
    <xf numFmtId="0" fontId="14" fillId="0" borderId="13" xfId="0" applyFont="1" applyFill="1" applyBorder="1" applyAlignment="1" applyProtection="1">
      <alignment horizontal="center" vertical="center"/>
    </xf>
    <xf numFmtId="0" fontId="19" fillId="4" borderId="19" xfId="0" applyFont="1" applyFill="1" applyBorder="1" applyAlignment="1" applyProtection="1">
      <alignment vertical="center" wrapText="1"/>
    </xf>
    <xf numFmtId="0" fontId="17" fillId="0" borderId="19" xfId="0" applyFont="1" applyBorder="1" applyProtection="1"/>
    <xf numFmtId="0" fontId="7" fillId="0" borderId="21" xfId="0" applyFont="1" applyBorder="1" applyProtection="1"/>
    <xf numFmtId="0" fontId="0" fillId="0" borderId="0" xfId="0" applyFont="1" applyProtection="1">
      <protection locked="0"/>
    </xf>
    <xf numFmtId="0" fontId="0" fillId="0" borderId="0" xfId="0" applyFont="1" applyBorder="1" applyProtection="1">
      <protection locked="0"/>
    </xf>
    <xf numFmtId="0" fontId="6" fillId="0" borderId="0" xfId="0" applyFont="1" applyProtection="1">
      <protection locked="0"/>
    </xf>
    <xf numFmtId="0" fontId="9" fillId="4" borderId="0" xfId="0" applyFont="1" applyFill="1" applyAlignment="1" applyProtection="1">
      <alignment vertical="center" wrapText="1"/>
      <protection locked="0"/>
    </xf>
    <xf numFmtId="0" fontId="9" fillId="0" borderId="0" xfId="0" applyFont="1" applyProtection="1">
      <protection locked="0"/>
    </xf>
    <xf numFmtId="0" fontId="0" fillId="4" borderId="0" xfId="0" applyFill="1" applyProtection="1"/>
    <xf numFmtId="0" fontId="22" fillId="6" borderId="11" xfId="0" applyFont="1" applyFill="1" applyBorder="1" applyAlignment="1" applyProtection="1">
      <alignment horizontal="center" vertical="center" wrapText="1"/>
    </xf>
    <xf numFmtId="0" fontId="23" fillId="0" borderId="44" xfId="0" applyFont="1" applyBorder="1" applyAlignment="1" applyProtection="1">
      <alignment horizontal="center" vertical="center" wrapText="1"/>
    </xf>
    <xf numFmtId="0" fontId="23" fillId="0" borderId="45" xfId="0" applyFont="1" applyBorder="1" applyAlignment="1" applyProtection="1">
      <alignment horizontal="center" vertical="center" wrapText="1"/>
    </xf>
    <xf numFmtId="0" fontId="23" fillId="0" borderId="43" xfId="0" applyFont="1" applyBorder="1" applyAlignment="1" applyProtection="1">
      <alignment horizontal="center" vertical="center" wrapText="1"/>
    </xf>
    <xf numFmtId="0" fontId="23" fillId="0" borderId="55" xfId="0" applyFont="1" applyBorder="1" applyAlignment="1" applyProtection="1">
      <alignment horizontal="center" vertical="center" wrapText="1"/>
    </xf>
    <xf numFmtId="0" fontId="23" fillId="0" borderId="48" xfId="0" applyFont="1" applyBorder="1" applyAlignment="1" applyProtection="1">
      <alignment horizontal="center" vertical="center" wrapText="1"/>
    </xf>
    <xf numFmtId="0" fontId="23" fillId="0" borderId="49" xfId="0" applyFont="1" applyBorder="1" applyAlignment="1" applyProtection="1">
      <alignment horizontal="center" vertical="center" wrapText="1"/>
    </xf>
    <xf numFmtId="0" fontId="23" fillId="0" borderId="47" xfId="0" applyFont="1" applyBorder="1" applyAlignment="1" applyProtection="1">
      <alignment horizontal="center" vertical="center" wrapText="1"/>
    </xf>
    <xf numFmtId="0" fontId="23" fillId="0" borderId="58" xfId="0" applyFont="1" applyBorder="1" applyAlignment="1" applyProtection="1">
      <alignment horizontal="center" vertical="center" wrapText="1"/>
    </xf>
    <xf numFmtId="15" fontId="0" fillId="4" borderId="0" xfId="0" applyNumberFormat="1" applyFill="1" applyAlignment="1" applyProtection="1">
      <alignment wrapText="1"/>
    </xf>
    <xf numFmtId="0" fontId="23" fillId="0" borderId="45" xfId="0" applyFont="1" applyBorder="1" applyAlignment="1" applyProtection="1">
      <alignment horizontal="left" vertical="center" wrapText="1"/>
    </xf>
    <xf numFmtId="0" fontId="23" fillId="0" borderId="49" xfId="0" applyFont="1" applyBorder="1" applyAlignment="1" applyProtection="1">
      <alignment horizontal="left" vertical="center" wrapText="1"/>
    </xf>
    <xf numFmtId="0" fontId="0" fillId="0" borderId="44" xfId="0" applyBorder="1" applyProtection="1"/>
    <xf numFmtId="0" fontId="0" fillId="0" borderId="45" xfId="0" applyBorder="1" applyProtection="1"/>
    <xf numFmtId="0" fontId="0" fillId="0" borderId="48" xfId="0" applyBorder="1" applyProtection="1"/>
    <xf numFmtId="0" fontId="0" fillId="0" borderId="49" xfId="0" applyBorder="1" applyProtection="1"/>
    <xf numFmtId="0" fontId="23" fillId="4" borderId="0" xfId="0" applyFont="1" applyFill="1" applyBorder="1" applyAlignment="1" applyProtection="1">
      <alignment horizontal="center" vertical="center"/>
    </xf>
    <xf numFmtId="0" fontId="23" fillId="4" borderId="0" xfId="0" applyFont="1" applyFill="1" applyBorder="1" applyAlignment="1" applyProtection="1">
      <alignment horizontal="left" wrapText="1"/>
    </xf>
    <xf numFmtId="0" fontId="23" fillId="4" borderId="0" xfId="0" applyFont="1" applyFill="1" applyBorder="1" applyAlignment="1" applyProtection="1">
      <alignment wrapText="1"/>
    </xf>
    <xf numFmtId="0" fontId="0" fillId="0" borderId="0" xfId="0" applyProtection="1"/>
    <xf numFmtId="49" fontId="0" fillId="0" borderId="43" xfId="0" applyNumberFormat="1" applyBorder="1" applyProtection="1"/>
    <xf numFmtId="0" fontId="0" fillId="0" borderId="16" xfId="0" applyBorder="1" applyProtection="1"/>
    <xf numFmtId="49" fontId="0" fillId="0" borderId="47" xfId="0" applyNumberFormat="1" applyBorder="1" applyProtection="1"/>
    <xf numFmtId="0" fontId="0" fillId="0" borderId="17" xfId="0" applyBorder="1" applyProtection="1"/>
    <xf numFmtId="49" fontId="0" fillId="0" borderId="0" xfId="0" applyNumberFormat="1" applyProtection="1"/>
    <xf numFmtId="0" fontId="23" fillId="8" borderId="33" xfId="0" quotePrefix="1" applyNumberFormat="1" applyFont="1" applyFill="1" applyBorder="1" applyAlignment="1" applyProtection="1">
      <alignment horizontal="center" vertical="center" wrapText="1"/>
    </xf>
    <xf numFmtId="15" fontId="23" fillId="8" borderId="33" xfId="0" quotePrefix="1" applyNumberFormat="1" applyFont="1" applyFill="1" applyBorder="1" applyAlignment="1" applyProtection="1">
      <alignment horizontal="center" vertical="center" wrapText="1"/>
    </xf>
    <xf numFmtId="0" fontId="7" fillId="4" borderId="0" xfId="0" applyFont="1" applyFill="1" applyProtection="1"/>
    <xf numFmtId="0" fontId="23" fillId="0" borderId="53" xfId="0" applyFont="1" applyBorder="1" applyAlignment="1" applyProtection="1">
      <alignment horizontal="center" vertical="center" wrapText="1"/>
    </xf>
    <xf numFmtId="15" fontId="23" fillId="0" borderId="45" xfId="0" applyNumberFormat="1" applyFont="1" applyBorder="1" applyAlignment="1" applyProtection="1">
      <alignment horizontal="center" vertical="center" wrapText="1"/>
    </xf>
    <xf numFmtId="15" fontId="23" fillId="0" borderId="49" xfId="0" applyNumberFormat="1" applyFont="1" applyBorder="1" applyAlignment="1" applyProtection="1">
      <alignment horizontal="center" vertical="center" wrapText="1"/>
    </xf>
    <xf numFmtId="15" fontId="23" fillId="0" borderId="55" xfId="0" applyNumberFormat="1" applyFont="1" applyBorder="1" applyAlignment="1" applyProtection="1">
      <alignment horizontal="center" vertical="center" wrapText="1"/>
    </xf>
    <xf numFmtId="15" fontId="23" fillId="0" borderId="58" xfId="0" applyNumberFormat="1" applyFont="1" applyBorder="1" applyAlignment="1" applyProtection="1">
      <alignment horizontal="center" vertical="center" wrapText="1"/>
    </xf>
    <xf numFmtId="15" fontId="26" fillId="9" borderId="13" xfId="0" applyNumberFormat="1" applyFont="1" applyFill="1" applyBorder="1" applyAlignment="1" applyProtection="1">
      <alignment horizontal="center" vertical="center"/>
    </xf>
    <xf numFmtId="0" fontId="26" fillId="6" borderId="57" xfId="0" applyNumberFormat="1" applyFont="1" applyFill="1" applyBorder="1" applyAlignment="1" applyProtection="1">
      <alignment horizontal="center" vertical="center" wrapText="1"/>
    </xf>
    <xf numFmtId="0" fontId="0" fillId="0" borderId="34" xfId="0" applyBorder="1" applyAlignment="1" applyProtection="1">
      <alignment horizontal="center"/>
    </xf>
    <xf numFmtId="0" fontId="0" fillId="0" borderId="39" xfId="0" applyBorder="1" applyAlignment="1" applyProtection="1">
      <alignment horizontal="center"/>
    </xf>
    <xf numFmtId="0" fontId="23" fillId="0" borderId="53" xfId="0" applyFont="1" applyBorder="1" applyAlignment="1" applyProtection="1">
      <alignment horizontal="left" vertical="center" wrapText="1"/>
    </xf>
    <xf numFmtId="0" fontId="23" fillId="0" borderId="52" xfId="0" applyFont="1" applyBorder="1" applyAlignment="1" applyProtection="1">
      <alignment horizontal="center" vertical="center" wrapText="1"/>
    </xf>
    <xf numFmtId="15" fontId="23" fillId="0" borderId="54" xfId="0" applyNumberFormat="1" applyFont="1" applyBorder="1" applyAlignment="1" applyProtection="1">
      <alignment horizontal="center" vertical="center" wrapText="1"/>
    </xf>
    <xf numFmtId="0" fontId="23" fillId="0" borderId="54" xfId="0" applyFont="1" applyBorder="1" applyAlignment="1" applyProtection="1">
      <alignment horizontal="center" vertical="center" wrapText="1"/>
    </xf>
    <xf numFmtId="0" fontId="0" fillId="0" borderId="60" xfId="0" applyBorder="1"/>
    <xf numFmtId="0" fontId="18" fillId="0" borderId="0" xfId="0" applyFont="1"/>
    <xf numFmtId="0" fontId="26" fillId="9" borderId="65" xfId="0" applyFont="1" applyFill="1" applyBorder="1" applyAlignment="1" applyProtection="1">
      <alignment vertical="center" wrapText="1"/>
    </xf>
    <xf numFmtId="0" fontId="26" fillId="9" borderId="8" xfId="0" applyFont="1" applyFill="1" applyBorder="1" applyAlignment="1" applyProtection="1">
      <alignment vertical="center" wrapText="1"/>
    </xf>
    <xf numFmtId="0" fontId="26" fillId="9" borderId="10" xfId="0" applyFont="1" applyFill="1" applyBorder="1" applyAlignment="1" applyProtection="1">
      <alignment vertical="center" wrapText="1"/>
    </xf>
    <xf numFmtId="0" fontId="23" fillId="0" borderId="66" xfId="0" applyFont="1" applyBorder="1" applyAlignment="1" applyProtection="1">
      <alignment horizontal="center" vertical="center" wrapText="1"/>
    </xf>
    <xf numFmtId="15" fontId="23" fillId="0" borderId="66" xfId="0" applyNumberFormat="1" applyFont="1" applyBorder="1" applyAlignment="1" applyProtection="1">
      <alignment horizontal="center" vertical="center" wrapText="1"/>
    </xf>
    <xf numFmtId="0" fontId="26" fillId="9" borderId="32" xfId="0" applyFont="1" applyFill="1" applyBorder="1" applyAlignment="1" applyProtection="1">
      <alignment vertical="center" wrapText="1"/>
    </xf>
    <xf numFmtId="0" fontId="26" fillId="10" borderId="13" xfId="0" applyFont="1" applyFill="1" applyBorder="1" applyAlignment="1" applyProtection="1">
      <alignment horizontal="center" vertical="center" wrapText="1"/>
    </xf>
    <xf numFmtId="0" fontId="26" fillId="10" borderId="19" xfId="0" applyFont="1" applyFill="1" applyBorder="1" applyAlignment="1" applyProtection="1">
      <alignment vertical="center" wrapText="1"/>
    </xf>
    <xf numFmtId="0" fontId="23" fillId="10" borderId="19" xfId="0" applyFont="1" applyFill="1" applyBorder="1" applyAlignment="1" applyProtection="1">
      <alignment horizontal="left" vertical="center" wrapText="1"/>
    </xf>
    <xf numFmtId="0" fontId="23" fillId="10" borderId="22" xfId="0" applyFont="1" applyFill="1" applyBorder="1" applyAlignment="1" applyProtection="1">
      <alignment horizontal="left" vertical="center" wrapText="1"/>
    </xf>
    <xf numFmtId="0" fontId="23" fillId="0" borderId="54" xfId="0" applyFont="1" applyBorder="1" applyAlignment="1" applyProtection="1">
      <alignment horizontal="left" vertical="center" wrapText="1"/>
    </xf>
    <xf numFmtId="0" fontId="23" fillId="4" borderId="53" xfId="0" applyNumberFormat="1" applyFont="1" applyFill="1" applyBorder="1" applyAlignment="1" applyProtection="1">
      <alignment horizontal="left" vertical="center" wrapText="1"/>
    </xf>
    <xf numFmtId="0" fontId="26" fillId="9" borderId="58" xfId="0" applyFont="1" applyFill="1" applyBorder="1" applyAlignment="1" applyProtection="1">
      <alignment horizontal="center" vertical="center" wrapText="1"/>
    </xf>
    <xf numFmtId="0" fontId="0" fillId="0" borderId="44" xfId="0" applyBorder="1" applyAlignment="1" applyProtection="1">
      <alignment wrapText="1"/>
    </xf>
    <xf numFmtId="0" fontId="0" fillId="0" borderId="45" xfId="0" applyBorder="1" applyAlignment="1" applyProtection="1">
      <alignment wrapText="1"/>
    </xf>
    <xf numFmtId="0" fontId="0" fillId="0" borderId="55" xfId="0" applyBorder="1" applyAlignment="1" applyProtection="1">
      <alignment wrapText="1"/>
    </xf>
    <xf numFmtId="0" fontId="0" fillId="0" borderId="66" xfId="0" applyBorder="1" applyAlignment="1" applyProtection="1">
      <alignment wrapText="1"/>
    </xf>
    <xf numFmtId="0" fontId="0" fillId="0" borderId="53" xfId="0" applyBorder="1" applyAlignment="1" applyProtection="1">
      <alignment wrapText="1"/>
    </xf>
    <xf numFmtId="0" fontId="0" fillId="0" borderId="64" xfId="0" applyBorder="1" applyAlignment="1" applyProtection="1">
      <alignment wrapText="1"/>
    </xf>
    <xf numFmtId="0" fontId="0" fillId="0" borderId="54" xfId="0" applyBorder="1" applyAlignment="1" applyProtection="1">
      <alignment wrapText="1"/>
    </xf>
    <xf numFmtId="0" fontId="0" fillId="0" borderId="57" xfId="0" applyBorder="1" applyAlignment="1" applyProtection="1">
      <alignment wrapText="1"/>
    </xf>
    <xf numFmtId="0" fontId="0" fillId="0" borderId="0" xfId="0" applyAlignment="1">
      <alignment wrapText="1"/>
    </xf>
    <xf numFmtId="0" fontId="0" fillId="0" borderId="56" xfId="0" applyBorder="1" applyAlignment="1" applyProtection="1">
      <alignment wrapText="1"/>
    </xf>
    <xf numFmtId="15" fontId="26" fillId="9" borderId="41" xfId="0" applyNumberFormat="1" applyFont="1" applyFill="1" applyBorder="1" applyAlignment="1" applyProtection="1">
      <alignment vertical="center"/>
    </xf>
    <xf numFmtId="15" fontId="26" fillId="9" borderId="42" xfId="0" applyNumberFormat="1" applyFont="1" applyFill="1" applyBorder="1" applyAlignment="1" applyProtection="1">
      <alignment vertical="center"/>
    </xf>
    <xf numFmtId="0" fontId="26" fillId="6" borderId="44" xfId="0" applyNumberFormat="1" applyFont="1" applyFill="1" applyBorder="1" applyAlignment="1" applyProtection="1">
      <alignment vertical="center" wrapText="1"/>
    </xf>
    <xf numFmtId="15" fontId="26" fillId="9" borderId="40" xfId="0" applyNumberFormat="1" applyFont="1" applyFill="1" applyBorder="1" applyAlignment="1" applyProtection="1">
      <alignment vertical="center"/>
    </xf>
    <xf numFmtId="0" fontId="26" fillId="6" borderId="44" xfId="0" quotePrefix="1" applyNumberFormat="1" applyFont="1" applyFill="1" applyBorder="1" applyAlignment="1" applyProtection="1">
      <alignment vertical="center" wrapText="1"/>
    </xf>
    <xf numFmtId="0" fontId="26" fillId="6" borderId="45" xfId="0" applyNumberFormat="1" applyFont="1" applyFill="1" applyBorder="1" applyAlignment="1" applyProtection="1">
      <alignment vertical="center" wrapText="1"/>
    </xf>
    <xf numFmtId="0" fontId="26" fillId="6" borderId="43" xfId="0" applyNumberFormat="1" applyFont="1" applyFill="1" applyBorder="1" applyAlignment="1" applyProtection="1">
      <alignment vertical="center" wrapText="1"/>
    </xf>
    <xf numFmtId="0" fontId="0" fillId="0" borderId="52" xfId="0" applyBorder="1" applyAlignment="1" applyProtection="1">
      <alignment wrapText="1"/>
    </xf>
    <xf numFmtId="0" fontId="26" fillId="9" borderId="48" xfId="0" applyFont="1" applyFill="1" applyBorder="1" applyAlignment="1" applyProtection="1">
      <alignment horizontal="center" vertical="center" wrapText="1"/>
    </xf>
    <xf numFmtId="0" fontId="26" fillId="9" borderId="49" xfId="0" applyFont="1" applyFill="1" applyBorder="1" applyAlignment="1" applyProtection="1">
      <alignment horizontal="center" vertical="center" wrapText="1"/>
    </xf>
    <xf numFmtId="0" fontId="26" fillId="9" borderId="47" xfId="0" applyFont="1" applyFill="1" applyBorder="1" applyAlignment="1" applyProtection="1">
      <alignment horizontal="center" vertical="center" wrapText="1"/>
    </xf>
    <xf numFmtId="0" fontId="0" fillId="8" borderId="16" xfId="0" quotePrefix="1" applyFont="1" applyFill="1" applyBorder="1" applyAlignment="1" applyProtection="1">
      <alignment horizontal="center" vertical="center" wrapText="1"/>
    </xf>
    <xf numFmtId="0" fontId="0" fillId="4" borderId="0" xfId="0" applyFill="1" applyAlignment="1" applyProtection="1">
      <alignment wrapText="1"/>
    </xf>
    <xf numFmtId="1" fontId="23" fillId="8" borderId="52" xfId="0" applyNumberFormat="1" applyFont="1" applyFill="1" applyBorder="1" applyAlignment="1" applyProtection="1">
      <alignment horizontal="center" vertical="center" wrapText="1"/>
    </xf>
    <xf numFmtId="1" fontId="23" fillId="8" borderId="43" xfId="0" applyNumberFormat="1" applyFont="1" applyFill="1" applyBorder="1" applyAlignment="1" applyProtection="1">
      <alignment horizontal="center" vertical="center" wrapText="1"/>
    </xf>
    <xf numFmtId="1" fontId="23" fillId="8" borderId="47" xfId="0" applyNumberFormat="1" applyFont="1" applyFill="1" applyBorder="1" applyAlignment="1" applyProtection="1">
      <alignment horizontal="center" vertical="center" wrapText="1"/>
    </xf>
    <xf numFmtId="0" fontId="26" fillId="6" borderId="43" xfId="0" quotePrefix="1" applyNumberFormat="1" applyFont="1" applyFill="1" applyBorder="1" applyAlignment="1" applyProtection="1">
      <alignment horizontal="left" vertical="center" wrapText="1"/>
    </xf>
    <xf numFmtId="15" fontId="23" fillId="8" borderId="55" xfId="0" applyNumberFormat="1" applyFont="1" applyFill="1" applyBorder="1" applyAlignment="1" applyProtection="1">
      <alignment horizontal="center" vertical="center" wrapText="1"/>
    </xf>
    <xf numFmtId="0" fontId="20" fillId="10" borderId="13" xfId="0" applyFont="1" applyFill="1" applyBorder="1" applyAlignment="1" applyProtection="1">
      <alignment horizontal="center" vertical="center" wrapText="1"/>
    </xf>
    <xf numFmtId="0" fontId="20" fillId="9" borderId="65" xfId="0" applyFont="1" applyFill="1" applyBorder="1" applyAlignment="1" applyProtection="1">
      <alignment vertical="center" wrapText="1"/>
    </xf>
    <xf numFmtId="0" fontId="20" fillId="9" borderId="8" xfId="0" applyFont="1" applyFill="1" applyBorder="1" applyAlignment="1" applyProtection="1">
      <alignment vertical="center" wrapText="1"/>
    </xf>
    <xf numFmtId="0" fontId="20" fillId="9" borderId="10" xfId="0" applyFont="1" applyFill="1" applyBorder="1" applyAlignment="1" applyProtection="1">
      <alignment vertical="center" wrapText="1"/>
    </xf>
    <xf numFmtId="0" fontId="20" fillId="9" borderId="9" xfId="0" applyFont="1" applyFill="1" applyBorder="1" applyAlignment="1" applyProtection="1">
      <alignment vertical="center" wrapText="1"/>
    </xf>
    <xf numFmtId="0" fontId="20" fillId="10" borderId="19" xfId="0" applyFont="1" applyFill="1" applyBorder="1" applyAlignment="1" applyProtection="1">
      <alignment vertical="center" wrapText="1"/>
    </xf>
    <xf numFmtId="0" fontId="28" fillId="0" borderId="53" xfId="0" applyFont="1" applyBorder="1" applyAlignment="1" applyProtection="1">
      <alignment horizontal="left" vertical="center" wrapText="1"/>
    </xf>
    <xf numFmtId="0" fontId="28" fillId="0" borderId="52" xfId="0" applyFont="1" applyBorder="1" applyAlignment="1" applyProtection="1">
      <alignment horizontal="center" vertical="center" wrapText="1"/>
    </xf>
    <xf numFmtId="0" fontId="28" fillId="0" borderId="53" xfId="0" applyFont="1" applyBorder="1" applyAlignment="1" applyProtection="1">
      <alignment horizontal="center" vertical="center" wrapText="1"/>
    </xf>
    <xf numFmtId="15" fontId="28" fillId="0" borderId="54" xfId="0" applyNumberFormat="1" applyFont="1" applyBorder="1" applyAlignment="1" applyProtection="1">
      <alignment horizontal="center" vertical="center" wrapText="1"/>
    </xf>
    <xf numFmtId="0" fontId="28" fillId="0" borderId="54" xfId="0" applyFont="1" applyBorder="1" applyAlignment="1" applyProtection="1">
      <alignment horizontal="center" vertical="center" wrapText="1"/>
    </xf>
    <xf numFmtId="15" fontId="28" fillId="0" borderId="52" xfId="0" applyNumberFormat="1" applyFont="1" applyBorder="1" applyAlignment="1" applyProtection="1">
      <alignment horizontal="center" vertical="center" wrapText="1"/>
    </xf>
    <xf numFmtId="0" fontId="28" fillId="0" borderId="64" xfId="0" applyFont="1" applyBorder="1" applyAlignment="1" applyProtection="1">
      <alignment horizontal="center" vertical="center" wrapText="1"/>
    </xf>
    <xf numFmtId="0" fontId="28" fillId="0" borderId="54" xfId="0" applyFont="1" applyBorder="1" applyAlignment="1" applyProtection="1">
      <alignment horizontal="left" vertical="center" wrapText="1"/>
    </xf>
    <xf numFmtId="0" fontId="28" fillId="10" borderId="19" xfId="0" applyFont="1" applyFill="1" applyBorder="1" applyAlignment="1" applyProtection="1">
      <alignment horizontal="left" vertical="center" wrapText="1"/>
    </xf>
    <xf numFmtId="0" fontId="28" fillId="0" borderId="60" xfId="0" applyFont="1" applyBorder="1"/>
    <xf numFmtId="0" fontId="28" fillId="0" borderId="43" xfId="0" applyFont="1" applyBorder="1" applyAlignment="1" applyProtection="1">
      <alignment horizontal="center" vertical="center" wrapText="1"/>
    </xf>
    <xf numFmtId="0" fontId="28" fillId="0" borderId="44" xfId="0" applyFont="1" applyBorder="1" applyAlignment="1" applyProtection="1">
      <alignment horizontal="center" vertical="center" wrapText="1"/>
    </xf>
    <xf numFmtId="15" fontId="28" fillId="0" borderId="45" xfId="0" applyNumberFormat="1" applyFont="1" applyBorder="1" applyAlignment="1" applyProtection="1">
      <alignment horizontal="center" vertical="center" wrapText="1"/>
    </xf>
    <xf numFmtId="0" fontId="28" fillId="0" borderId="45" xfId="0" applyFont="1" applyBorder="1" applyAlignment="1" applyProtection="1">
      <alignment horizontal="center" vertical="center" wrapText="1"/>
    </xf>
    <xf numFmtId="15" fontId="28" fillId="0" borderId="43" xfId="0" applyNumberFormat="1" applyFont="1" applyBorder="1" applyAlignment="1" applyProtection="1">
      <alignment horizontal="center" vertical="center" wrapText="1"/>
    </xf>
    <xf numFmtId="0" fontId="28" fillId="0" borderId="56" xfId="0" applyFont="1" applyBorder="1" applyAlignment="1" applyProtection="1">
      <alignment horizontal="center" vertical="center" wrapText="1"/>
    </xf>
    <xf numFmtId="0" fontId="28" fillId="0" borderId="44" xfId="0" applyFont="1" applyBorder="1" applyAlignment="1" applyProtection="1">
      <alignment horizontal="left" vertical="center" wrapText="1"/>
    </xf>
    <xf numFmtId="0" fontId="28" fillId="0" borderId="45" xfId="0" applyFont="1" applyBorder="1" applyAlignment="1" applyProtection="1">
      <alignment horizontal="left" vertical="center" wrapText="1"/>
    </xf>
    <xf numFmtId="0" fontId="28" fillId="0" borderId="47" xfId="0" applyFont="1" applyBorder="1" applyAlignment="1" applyProtection="1">
      <alignment horizontal="center" vertical="center" wrapText="1"/>
    </xf>
    <xf numFmtId="0" fontId="28" fillId="0" borderId="48" xfId="0" applyFont="1" applyBorder="1" applyAlignment="1" applyProtection="1">
      <alignment horizontal="center" vertical="center" wrapText="1"/>
    </xf>
    <xf numFmtId="15" fontId="28" fillId="0" borderId="49" xfId="0" applyNumberFormat="1" applyFont="1" applyBorder="1" applyAlignment="1" applyProtection="1">
      <alignment horizontal="center" vertical="center" wrapText="1"/>
    </xf>
    <xf numFmtId="0" fontId="28" fillId="0" borderId="49" xfId="0" applyFont="1" applyBorder="1" applyAlignment="1" applyProtection="1">
      <alignment horizontal="center" vertical="center" wrapText="1"/>
    </xf>
    <xf numFmtId="0" fontId="28" fillId="0" borderId="59" xfId="0" applyFont="1" applyBorder="1" applyAlignment="1" applyProtection="1">
      <alignment horizontal="center" vertical="center" wrapText="1"/>
    </xf>
    <xf numFmtId="0" fontId="28" fillId="0" borderId="48" xfId="0" applyFont="1" applyBorder="1" applyAlignment="1" applyProtection="1">
      <alignment horizontal="left" vertical="center" wrapText="1"/>
    </xf>
    <xf numFmtId="0" fontId="28" fillId="0" borderId="49" xfId="0" applyFont="1" applyBorder="1" applyAlignment="1" applyProtection="1">
      <alignment horizontal="left" vertical="center" wrapText="1"/>
    </xf>
    <xf numFmtId="0" fontId="28" fillId="10" borderId="22" xfId="0" applyFont="1" applyFill="1" applyBorder="1" applyAlignment="1" applyProtection="1">
      <alignment horizontal="left" vertical="center" wrapText="1"/>
    </xf>
    <xf numFmtId="0" fontId="23" fillId="8" borderId="53" xfId="0" applyFont="1" applyFill="1" applyBorder="1" applyAlignment="1" applyProtection="1">
      <alignment horizontal="left" vertical="center" wrapText="1"/>
    </xf>
    <xf numFmtId="0" fontId="23" fillId="8" borderId="43" xfId="0" applyFont="1" applyFill="1" applyBorder="1" applyAlignment="1" applyProtection="1">
      <alignment horizontal="center" vertical="center" wrapText="1"/>
    </xf>
    <xf numFmtId="0" fontId="23" fillId="8" borderId="44" xfId="0" applyFont="1" applyFill="1" applyBorder="1" applyAlignment="1" applyProtection="1">
      <alignment horizontal="center" vertical="center" wrapText="1"/>
    </xf>
    <xf numFmtId="0" fontId="23" fillId="8" borderId="45" xfId="0" applyFont="1" applyFill="1" applyBorder="1" applyAlignment="1" applyProtection="1">
      <alignment horizontal="center" vertical="center" wrapText="1"/>
    </xf>
    <xf numFmtId="0" fontId="23" fillId="8" borderId="55" xfId="0" applyFont="1" applyFill="1" applyBorder="1" applyAlignment="1" applyProtection="1">
      <alignment horizontal="center" vertical="center" wrapText="1"/>
    </xf>
    <xf numFmtId="15" fontId="23" fillId="8" borderId="45" xfId="0" applyNumberFormat="1" applyFont="1" applyFill="1" applyBorder="1" applyAlignment="1" applyProtection="1">
      <alignment horizontal="center" vertical="center" wrapText="1"/>
    </xf>
    <xf numFmtId="0" fontId="23" fillId="8" borderId="45" xfId="0" applyFont="1" applyFill="1" applyBorder="1" applyAlignment="1" applyProtection="1">
      <alignment horizontal="left" vertical="center" wrapText="1"/>
    </xf>
    <xf numFmtId="0" fontId="0" fillId="8" borderId="60" xfId="0" applyFill="1" applyBorder="1"/>
    <xf numFmtId="1" fontId="28" fillId="8" borderId="52" xfId="0" applyNumberFormat="1" applyFont="1" applyFill="1" applyBorder="1" applyAlignment="1" applyProtection="1">
      <alignment horizontal="center" vertical="center" wrapText="1"/>
    </xf>
    <xf numFmtId="1" fontId="28" fillId="8" borderId="43" xfId="0" applyNumberFormat="1" applyFont="1" applyFill="1" applyBorder="1" applyAlignment="1" applyProtection="1">
      <alignment horizontal="center" vertical="center" wrapText="1"/>
    </xf>
    <xf numFmtId="0" fontId="28" fillId="8" borderId="53" xfId="0" applyFont="1" applyFill="1" applyBorder="1" applyAlignment="1" applyProtection="1">
      <alignment horizontal="left" vertical="center" wrapText="1"/>
    </xf>
    <xf numFmtId="0" fontId="28" fillId="8" borderId="43" xfId="0" applyFont="1" applyFill="1" applyBorder="1" applyAlignment="1" applyProtection="1">
      <alignment horizontal="center" vertical="center" wrapText="1"/>
    </xf>
    <xf numFmtId="0" fontId="28" fillId="8" borderId="44" xfId="0" applyFont="1" applyFill="1" applyBorder="1" applyAlignment="1" applyProtection="1">
      <alignment horizontal="center" vertical="center" wrapText="1"/>
    </xf>
    <xf numFmtId="15" fontId="28" fillId="8" borderId="45" xfId="0" applyNumberFormat="1" applyFont="1" applyFill="1" applyBorder="1" applyAlignment="1" applyProtection="1">
      <alignment horizontal="center" vertical="center" wrapText="1"/>
    </xf>
    <xf numFmtId="0" fontId="28" fillId="8" borderId="45" xfId="0" applyFont="1" applyFill="1" applyBorder="1" applyAlignment="1" applyProtection="1">
      <alignment horizontal="center" vertical="center" wrapText="1"/>
    </xf>
    <xf numFmtId="15" fontId="28" fillId="8" borderId="43" xfId="0" applyNumberFormat="1" applyFont="1" applyFill="1" applyBorder="1" applyAlignment="1" applyProtection="1">
      <alignment horizontal="center" vertical="center" wrapText="1"/>
    </xf>
    <xf numFmtId="0" fontId="28" fillId="8" borderId="56" xfId="0" applyFont="1" applyFill="1" applyBorder="1" applyAlignment="1" applyProtection="1">
      <alignment horizontal="center" vertical="center" wrapText="1"/>
    </xf>
    <xf numFmtId="0" fontId="28" fillId="8" borderId="44" xfId="0" applyFont="1" applyFill="1" applyBorder="1" applyAlignment="1" applyProtection="1">
      <alignment horizontal="left" vertical="center" wrapText="1"/>
    </xf>
    <xf numFmtId="0" fontId="28" fillId="8" borderId="45" xfId="0" applyFont="1" applyFill="1" applyBorder="1" applyAlignment="1" applyProtection="1">
      <alignment horizontal="left" vertical="center" wrapText="1"/>
    </xf>
    <xf numFmtId="0" fontId="28" fillId="8" borderId="60" xfId="0" applyFont="1" applyFill="1" applyBorder="1"/>
    <xf numFmtId="0" fontId="23" fillId="8" borderId="53" xfId="0" applyNumberFormat="1" applyFont="1" applyFill="1" applyBorder="1" applyAlignment="1" applyProtection="1">
      <alignment horizontal="left" vertical="center" wrapText="1"/>
    </xf>
    <xf numFmtId="0" fontId="0" fillId="8" borderId="52" xfId="0" applyFill="1" applyBorder="1" applyAlignment="1" applyProtection="1">
      <alignment wrapText="1"/>
    </xf>
    <xf numFmtId="0" fontId="0" fillId="8" borderId="53" xfId="0" applyFill="1" applyBorder="1" applyAlignment="1" applyProtection="1">
      <alignment wrapText="1"/>
    </xf>
    <xf numFmtId="0" fontId="0" fillId="8" borderId="54" xfId="0" applyFill="1" applyBorder="1" applyAlignment="1" applyProtection="1">
      <alignment wrapText="1"/>
    </xf>
    <xf numFmtId="0" fontId="0" fillId="8" borderId="66" xfId="0" applyFill="1" applyBorder="1" applyAlignment="1" applyProtection="1">
      <alignment wrapText="1"/>
    </xf>
    <xf numFmtId="0" fontId="0" fillId="8" borderId="55" xfId="0" applyFill="1" applyBorder="1" applyAlignment="1" applyProtection="1">
      <alignment wrapText="1"/>
    </xf>
    <xf numFmtId="0" fontId="0" fillId="8" borderId="44" xfId="0" applyFill="1" applyBorder="1" applyAlignment="1" applyProtection="1">
      <alignment wrapText="1"/>
    </xf>
    <xf numFmtId="0" fontId="0" fillId="8" borderId="45" xfId="0" applyFill="1" applyBorder="1" applyAlignment="1" applyProtection="1">
      <alignment wrapText="1"/>
    </xf>
    <xf numFmtId="0" fontId="0" fillId="8" borderId="56" xfId="0" applyFill="1" applyBorder="1" applyAlignment="1" applyProtection="1">
      <alignment wrapText="1"/>
    </xf>
    <xf numFmtId="0" fontId="0" fillId="8" borderId="57" xfId="0" applyFill="1" applyBorder="1" applyAlignment="1" applyProtection="1">
      <alignment wrapText="1"/>
    </xf>
    <xf numFmtId="0" fontId="23" fillId="8" borderId="8" xfId="0" applyNumberFormat="1" applyFont="1" applyFill="1" applyBorder="1" applyAlignment="1" applyProtection="1">
      <alignment horizontal="left" vertical="center" wrapText="1"/>
    </xf>
    <xf numFmtId="0" fontId="0" fillId="8" borderId="65" xfId="0" applyFill="1" applyBorder="1" applyAlignment="1" applyProtection="1">
      <alignment wrapText="1"/>
    </xf>
    <xf numFmtId="0" fontId="0" fillId="8" borderId="8" xfId="0" applyFill="1" applyBorder="1" applyAlignment="1" applyProtection="1">
      <alignment wrapText="1"/>
    </xf>
    <xf numFmtId="0" fontId="0" fillId="8" borderId="10" xfId="0" applyFill="1" applyBorder="1" applyAlignment="1" applyProtection="1">
      <alignment wrapText="1"/>
    </xf>
    <xf numFmtId="0" fontId="0" fillId="8" borderId="32" xfId="0" applyFill="1" applyBorder="1" applyAlignment="1" applyProtection="1">
      <alignment wrapText="1"/>
    </xf>
    <xf numFmtId="0" fontId="0" fillId="8" borderId="58" xfId="0" applyFill="1" applyBorder="1" applyAlignment="1" applyProtection="1">
      <alignment wrapText="1"/>
    </xf>
    <xf numFmtId="0" fontId="0" fillId="8" borderId="48" xfId="0" applyFill="1" applyBorder="1" applyAlignment="1" applyProtection="1">
      <alignment wrapText="1"/>
    </xf>
    <xf numFmtId="0" fontId="0" fillId="8" borderId="49" xfId="0" applyFill="1" applyBorder="1" applyAlignment="1" applyProtection="1">
      <alignment wrapText="1"/>
    </xf>
    <xf numFmtId="0" fontId="0" fillId="8" borderId="59" xfId="0" applyFill="1" applyBorder="1" applyAlignment="1" applyProtection="1">
      <alignment wrapText="1"/>
    </xf>
    <xf numFmtId="0" fontId="0" fillId="8" borderId="22" xfId="0" applyFill="1" applyBorder="1" applyAlignment="1" applyProtection="1">
      <alignment wrapText="1"/>
    </xf>
    <xf numFmtId="17" fontId="12" fillId="0" borderId="0" xfId="0" applyNumberFormat="1" applyFont="1" applyFill="1" applyBorder="1" applyAlignment="1" applyProtection="1">
      <alignment horizontal="center" vertical="center" wrapText="1"/>
    </xf>
    <xf numFmtId="17" fontId="14" fillId="4" borderId="0" xfId="0" applyNumberFormat="1" applyFont="1" applyFill="1" applyBorder="1" applyAlignment="1" applyProtection="1">
      <alignment horizontal="center" vertical="center" wrapText="1"/>
    </xf>
    <xf numFmtId="17" fontId="14" fillId="4" borderId="0" xfId="0" applyNumberFormat="1" applyFont="1" applyFill="1" applyBorder="1" applyAlignment="1" applyProtection="1">
      <alignment vertical="center" wrapText="1"/>
    </xf>
    <xf numFmtId="17" fontId="14" fillId="4" borderId="0" xfId="0" quotePrefix="1" applyNumberFormat="1" applyFont="1" applyFill="1" applyBorder="1" applyAlignment="1" applyProtection="1">
      <alignment vertical="center" wrapText="1"/>
    </xf>
    <xf numFmtId="0" fontId="6" fillId="4" borderId="0" xfId="0" applyFont="1" applyFill="1" applyBorder="1" applyAlignment="1" applyProtection="1">
      <alignment horizontal="left" vertical="center" wrapText="1"/>
    </xf>
    <xf numFmtId="0" fontId="6" fillId="4" borderId="0" xfId="0" applyFont="1" applyFill="1" applyBorder="1" applyAlignment="1" applyProtection="1">
      <alignment wrapText="1"/>
    </xf>
    <xf numFmtId="0" fontId="0" fillId="4" borderId="0" xfId="0" applyFont="1" applyFill="1" applyBorder="1" applyAlignment="1" applyProtection="1">
      <alignment horizontal="left" vertical="center" wrapText="1"/>
    </xf>
    <xf numFmtId="0" fontId="12" fillId="0" borderId="0" xfId="0" applyFont="1" applyFill="1" applyBorder="1" applyAlignment="1" applyProtection="1">
      <alignment horizontal="center" vertical="center" wrapText="1"/>
    </xf>
    <xf numFmtId="0" fontId="12" fillId="0" borderId="19" xfId="0" applyFont="1" applyFill="1" applyBorder="1" applyAlignment="1" applyProtection="1">
      <alignment horizontal="center" vertical="center" wrapText="1"/>
    </xf>
    <xf numFmtId="0" fontId="0" fillId="0" borderId="0" xfId="0" quotePrefix="1" applyFont="1" applyFill="1" applyBorder="1" applyAlignment="1" applyProtection="1">
      <alignment horizontal="left" vertical="center" wrapText="1"/>
      <protection locked="0"/>
    </xf>
    <xf numFmtId="0" fontId="0" fillId="0" borderId="19" xfId="0" quotePrefix="1" applyFont="1" applyFill="1" applyBorder="1" applyAlignment="1" applyProtection="1">
      <alignment horizontal="left" vertical="center" wrapText="1"/>
      <protection locked="0"/>
    </xf>
    <xf numFmtId="0" fontId="14" fillId="0" borderId="0" xfId="0" applyFont="1" applyFill="1" applyBorder="1" applyAlignment="1" applyProtection="1">
      <alignment horizontal="center" vertical="center"/>
    </xf>
    <xf numFmtId="0" fontId="6" fillId="0" borderId="0" xfId="0" quotePrefix="1" applyFont="1" applyFill="1" applyBorder="1" applyAlignment="1" applyProtection="1">
      <alignment horizontal="left" wrapText="1"/>
    </xf>
    <xf numFmtId="17" fontId="14" fillId="0" borderId="0" xfId="0" applyNumberFormat="1" applyFont="1" applyFill="1" applyBorder="1" applyAlignment="1" applyProtection="1">
      <alignment horizontal="center" vertical="center"/>
    </xf>
    <xf numFmtId="0" fontId="6" fillId="0" borderId="0" xfId="0" applyFont="1" applyFill="1" applyBorder="1" applyAlignment="1" applyProtection="1">
      <alignment horizontal="left" wrapText="1"/>
    </xf>
    <xf numFmtId="0" fontId="6" fillId="0" borderId="19" xfId="0" applyFont="1" applyFill="1" applyBorder="1" applyAlignment="1" applyProtection="1">
      <alignment horizontal="left" wrapText="1"/>
    </xf>
    <xf numFmtId="17" fontId="12" fillId="6" borderId="69" xfId="0" applyNumberFormat="1" applyFont="1" applyFill="1" applyBorder="1" applyAlignment="1" applyProtection="1">
      <alignment horizontal="center" vertical="center" wrapText="1"/>
    </xf>
    <xf numFmtId="0" fontId="12" fillId="6" borderId="24" xfId="0" applyFont="1" applyFill="1" applyBorder="1" applyAlignment="1" applyProtection="1">
      <alignment horizontal="center" vertical="center"/>
    </xf>
    <xf numFmtId="0" fontId="8" fillId="6" borderId="24" xfId="0" applyFont="1" applyFill="1" applyBorder="1" applyAlignment="1" applyProtection="1">
      <alignment horizontal="center" vertical="center"/>
    </xf>
    <xf numFmtId="0" fontId="14" fillId="0" borderId="0" xfId="0" quotePrefix="1" applyFont="1" applyFill="1" applyBorder="1" applyAlignment="1" applyProtection="1">
      <alignment horizontal="center" vertical="center" wrapText="1"/>
    </xf>
    <xf numFmtId="0" fontId="9" fillId="0" borderId="19" xfId="0" applyFont="1" applyBorder="1" applyProtection="1">
      <protection locked="0"/>
    </xf>
    <xf numFmtId="0" fontId="9" fillId="0" borderId="21" xfId="0" applyFont="1" applyBorder="1" applyProtection="1">
      <protection locked="0"/>
    </xf>
    <xf numFmtId="0" fontId="9" fillId="0" borderId="22" xfId="0" applyFont="1" applyBorder="1" applyProtection="1">
      <protection locked="0"/>
    </xf>
    <xf numFmtId="0" fontId="12" fillId="4" borderId="24" xfId="0" applyFont="1" applyFill="1" applyBorder="1" applyAlignment="1" applyProtection="1">
      <alignment horizontal="center" vertical="center"/>
    </xf>
    <xf numFmtId="0" fontId="12" fillId="4" borderId="13" xfId="0" applyFont="1" applyFill="1" applyBorder="1" applyAlignment="1" applyProtection="1">
      <alignment horizontal="center" vertical="center"/>
    </xf>
    <xf numFmtId="0" fontId="12" fillId="4" borderId="19" xfId="0" applyFont="1" applyFill="1" applyBorder="1" applyAlignment="1" applyProtection="1">
      <alignment horizontal="center" vertical="center" wrapText="1"/>
      <protection locked="0"/>
    </xf>
    <xf numFmtId="165" fontId="0" fillId="4" borderId="19" xfId="0" applyNumberFormat="1" applyFont="1" applyFill="1" applyBorder="1" applyAlignment="1" applyProtection="1">
      <alignment horizontal="center" vertical="center" wrapText="1"/>
      <protection locked="0"/>
    </xf>
    <xf numFmtId="0" fontId="0" fillId="0" borderId="21" xfId="0" applyFont="1" applyBorder="1" applyProtection="1">
      <protection locked="0"/>
    </xf>
    <xf numFmtId="0" fontId="0" fillId="0" borderId="22" xfId="0" applyFont="1" applyBorder="1" applyProtection="1">
      <protection locked="0"/>
    </xf>
    <xf numFmtId="0" fontId="16" fillId="5" borderId="0" xfId="0" applyFont="1" applyFill="1" applyBorder="1" applyAlignment="1" applyProtection="1">
      <alignment horizontal="center" vertical="center"/>
    </xf>
    <xf numFmtId="0" fontId="14" fillId="6" borderId="2" xfId="0" applyFont="1" applyFill="1" applyBorder="1" applyAlignment="1" applyProtection="1">
      <alignment horizontal="center" vertical="center"/>
    </xf>
    <xf numFmtId="0" fontId="16" fillId="5" borderId="0" xfId="0" applyFont="1" applyFill="1" applyBorder="1" applyAlignment="1" applyProtection="1">
      <alignment horizontal="center" vertical="center"/>
    </xf>
    <xf numFmtId="0" fontId="14" fillId="6" borderId="24" xfId="0" applyFont="1" applyFill="1" applyBorder="1" applyAlignment="1" applyProtection="1">
      <alignment horizontal="center" vertical="center"/>
    </xf>
    <xf numFmtId="0" fontId="0" fillId="0" borderId="24" xfId="0" applyFont="1" applyBorder="1" applyProtection="1">
      <protection locked="0"/>
    </xf>
    <xf numFmtId="0" fontId="0" fillId="0" borderId="7" xfId="0" applyFont="1" applyBorder="1" applyProtection="1"/>
    <xf numFmtId="0" fontId="12" fillId="6" borderId="2" xfId="0" applyFont="1" applyFill="1" applyBorder="1" applyAlignment="1" applyProtection="1">
      <alignment vertical="center"/>
    </xf>
    <xf numFmtId="0" fontId="7" fillId="0" borderId="0" xfId="0" applyFont="1" applyFill="1" applyBorder="1" applyProtection="1"/>
    <xf numFmtId="0" fontId="12" fillId="6" borderId="3" xfId="0" applyFont="1" applyFill="1" applyBorder="1" applyAlignment="1" applyProtection="1">
      <alignment vertical="center"/>
    </xf>
    <xf numFmtId="0" fontId="12" fillId="6" borderId="69" xfId="0" applyNumberFormat="1" applyFont="1" applyFill="1" applyBorder="1" applyAlignment="1" applyProtection="1">
      <alignment horizontal="center" vertical="center" wrapText="1"/>
    </xf>
    <xf numFmtId="0" fontId="0" fillId="0" borderId="0" xfId="0" applyFont="1" applyFill="1" applyBorder="1" applyAlignment="1" applyProtection="1">
      <alignment horizontal="center" wrapText="1"/>
    </xf>
    <xf numFmtId="0" fontId="6" fillId="0" borderId="0" xfId="0" applyFont="1" applyFill="1" applyBorder="1" applyProtection="1"/>
    <xf numFmtId="17" fontId="0" fillId="0" borderId="0" xfId="0" applyNumberFormat="1" applyFont="1" applyBorder="1" applyProtection="1"/>
    <xf numFmtId="0" fontId="0" fillId="0" borderId="1" xfId="0" applyFont="1" applyBorder="1" applyProtection="1"/>
    <xf numFmtId="17" fontId="0" fillId="0" borderId="19" xfId="0" applyNumberFormat="1" applyFont="1" applyBorder="1" applyProtection="1"/>
    <xf numFmtId="17" fontId="0" fillId="0" borderId="21" xfId="0" applyNumberFormat="1" applyFont="1" applyBorder="1" applyProtection="1"/>
    <xf numFmtId="0" fontId="12" fillId="4" borderId="21" xfId="0" applyFont="1" applyFill="1" applyBorder="1" applyAlignment="1" applyProtection="1">
      <alignment vertical="center"/>
    </xf>
    <xf numFmtId="0" fontId="0" fillId="0" borderId="13" xfId="0" applyFont="1" applyFill="1" applyBorder="1" applyProtection="1"/>
    <xf numFmtId="0" fontId="0" fillId="0" borderId="19" xfId="0" applyFont="1" applyFill="1" applyBorder="1" applyProtection="1"/>
    <xf numFmtId="0" fontId="0" fillId="0" borderId="22" xfId="0" applyFont="1" applyFill="1" applyBorder="1" applyProtection="1"/>
    <xf numFmtId="0" fontId="30" fillId="0" borderId="0" xfId="0" applyFont="1" applyProtection="1"/>
    <xf numFmtId="49" fontId="0" fillId="0" borderId="7" xfId="0" applyNumberFormat="1" applyFont="1" applyBorder="1" applyAlignment="1" applyProtection="1">
      <alignment horizontal="center" vertical="center"/>
    </xf>
    <xf numFmtId="49" fontId="0" fillId="8" borderId="7" xfId="0" applyNumberFormat="1" applyFont="1" applyFill="1" applyBorder="1" applyAlignment="1" applyProtection="1">
      <alignment horizontal="center" vertical="center"/>
    </xf>
    <xf numFmtId="0" fontId="5" fillId="0" borderId="0" xfId="2" quotePrefix="1" applyFont="1" applyAlignment="1">
      <alignment horizontal="left"/>
    </xf>
    <xf numFmtId="0" fontId="12" fillId="6" borderId="4" xfId="0" quotePrefix="1" applyFont="1" applyFill="1" applyBorder="1" applyAlignment="1" applyProtection="1">
      <alignment horizontal="center" vertical="center"/>
    </xf>
    <xf numFmtId="0" fontId="3" fillId="8" borderId="3" xfId="1" quotePrefix="1" applyFont="1" applyFill="1" applyBorder="1" applyAlignment="1" applyProtection="1">
      <alignment horizontal="center" vertical="center"/>
    </xf>
    <xf numFmtId="0" fontId="3" fillId="8" borderId="11" xfId="1" quotePrefix="1" applyFont="1" applyFill="1" applyBorder="1" applyAlignment="1" applyProtection="1">
      <alignment horizontal="center" vertical="center"/>
    </xf>
    <xf numFmtId="0" fontId="3" fillId="8" borderId="2" xfId="1" quotePrefix="1" applyFont="1" applyFill="1" applyBorder="1" applyAlignment="1" applyProtection="1">
      <alignment horizontal="center" vertical="center"/>
    </xf>
    <xf numFmtId="0" fontId="12" fillId="6" borderId="18" xfId="0" quotePrefix="1" applyFont="1" applyFill="1" applyBorder="1" applyAlignment="1" applyProtection="1">
      <alignment horizontal="left" vertical="center" wrapText="1"/>
    </xf>
    <xf numFmtId="17" fontId="12" fillId="6" borderId="7" xfId="0" quotePrefix="1" applyNumberFormat="1" applyFont="1" applyFill="1" applyBorder="1" applyAlignment="1" applyProtection="1">
      <alignment horizontal="center" vertical="center" wrapText="1"/>
    </xf>
    <xf numFmtId="0" fontId="13" fillId="8" borderId="11" xfId="1" quotePrefix="1" applyFont="1" applyFill="1" applyBorder="1" applyAlignment="1" applyProtection="1">
      <alignment horizontal="center" vertical="center"/>
    </xf>
    <xf numFmtId="0" fontId="13" fillId="8" borderId="11" xfId="1" quotePrefix="1" applyFont="1" applyFill="1" applyBorder="1" applyAlignment="1" applyProtection="1">
      <alignment horizontal="center" vertical="center" wrapText="1"/>
    </xf>
    <xf numFmtId="0" fontId="3" fillId="8" borderId="11" xfId="1" quotePrefix="1" applyFont="1" applyFill="1" applyBorder="1" applyAlignment="1" applyProtection="1">
      <alignment horizontal="center" vertical="center" wrapText="1"/>
    </xf>
    <xf numFmtId="17" fontId="15" fillId="0" borderId="0" xfId="0" applyNumberFormat="1" applyFont="1" applyFill="1" applyBorder="1" applyAlignment="1" applyProtection="1">
      <alignment horizontal="center" vertical="center"/>
    </xf>
    <xf numFmtId="0" fontId="7" fillId="0" borderId="0" xfId="0" applyFont="1" applyFill="1" applyBorder="1" applyAlignment="1" applyProtection="1">
      <alignment horizontal="left" wrapText="1"/>
    </xf>
    <xf numFmtId="0" fontId="7" fillId="0" borderId="0" xfId="0" applyFont="1" applyBorder="1" applyProtection="1"/>
    <xf numFmtId="0" fontId="3" fillId="8" borderId="2" xfId="1" quotePrefix="1" applyFill="1" applyBorder="1" applyAlignment="1" applyProtection="1">
      <alignment horizontal="center" vertical="center"/>
    </xf>
    <xf numFmtId="0" fontId="15" fillId="0" borderId="0" xfId="0" applyFont="1" applyFill="1" applyBorder="1" applyAlignment="1" applyProtection="1">
      <alignment horizontal="center" vertical="center"/>
    </xf>
    <xf numFmtId="0" fontId="30" fillId="0" borderId="13" xfId="0" applyFont="1" applyBorder="1" applyProtection="1"/>
    <xf numFmtId="15" fontId="7" fillId="0" borderId="0" xfId="0" applyNumberFormat="1" applyFont="1" applyFill="1" applyBorder="1" applyAlignment="1" applyProtection="1">
      <alignment horizontal="center" vertical="center" wrapText="1"/>
    </xf>
    <xf numFmtId="0" fontId="14" fillId="6" borderId="4" xfId="0" quotePrefix="1" applyFont="1" applyFill="1" applyBorder="1" applyAlignment="1" applyProtection="1">
      <alignment horizontal="center" vertical="center"/>
    </xf>
    <xf numFmtId="11" fontId="0" fillId="0" borderId="0" xfId="0" applyNumberFormat="1"/>
    <xf numFmtId="0" fontId="14" fillId="6" borderId="4" xfId="0" applyFont="1" applyFill="1" applyBorder="1" applyAlignment="1" applyProtection="1">
      <alignment horizontal="center" vertical="center" wrapText="1"/>
    </xf>
    <xf numFmtId="17" fontId="14" fillId="6" borderId="69" xfId="0" applyNumberFormat="1" applyFont="1" applyFill="1" applyBorder="1" applyAlignment="1" applyProtection="1">
      <alignment horizontal="center" vertical="center" wrapText="1"/>
    </xf>
    <xf numFmtId="0" fontId="15" fillId="6" borderId="19" xfId="0" applyFont="1" applyFill="1" applyBorder="1" applyAlignment="1" applyProtection="1">
      <alignment horizontal="center" vertical="center"/>
    </xf>
    <xf numFmtId="0" fontId="16" fillId="5" borderId="0" xfId="0" applyFont="1" applyFill="1" applyBorder="1" applyAlignment="1" applyProtection="1">
      <alignment horizontal="center" vertical="center"/>
    </xf>
    <xf numFmtId="0" fontId="12" fillId="0" borderId="24" xfId="0" applyFont="1" applyFill="1" applyBorder="1" applyAlignment="1" applyProtection="1">
      <alignment horizontal="center" vertical="center"/>
    </xf>
    <xf numFmtId="0" fontId="0" fillId="0" borderId="0" xfId="0" applyFont="1" applyAlignment="1" applyProtection="1">
      <alignment horizontal="left"/>
      <protection locked="0"/>
    </xf>
    <xf numFmtId="0" fontId="0" fillId="0" borderId="24" xfId="0" applyFont="1" applyBorder="1" applyAlignment="1" applyProtection="1">
      <alignment horizontal="left"/>
      <protection locked="0"/>
    </xf>
    <xf numFmtId="0" fontId="0" fillId="0" borderId="21" xfId="0" applyFont="1" applyBorder="1" applyAlignment="1" applyProtection="1">
      <alignment horizontal="center" vertical="center"/>
      <protection locked="0"/>
    </xf>
    <xf numFmtId="15" fontId="7" fillId="0" borderId="0" xfId="0" applyNumberFormat="1" applyFont="1" applyFill="1" applyBorder="1" applyAlignment="1" applyProtection="1">
      <alignment horizontal="center" vertical="center"/>
    </xf>
    <xf numFmtId="0" fontId="15" fillId="0" borderId="24" xfId="0" applyFont="1" applyFill="1" applyBorder="1" applyAlignment="1" applyProtection="1">
      <alignment horizontal="center" vertical="center"/>
    </xf>
    <xf numFmtId="0" fontId="31" fillId="0" borderId="24" xfId="0" applyFont="1" applyFill="1" applyBorder="1" applyAlignment="1" applyProtection="1">
      <alignment horizontal="center" vertical="center"/>
    </xf>
    <xf numFmtId="0" fontId="0" fillId="8" borderId="53" xfId="0" applyFont="1" applyFill="1" applyBorder="1" applyProtection="1"/>
    <xf numFmtId="0" fontId="0" fillId="0" borderId="53" xfId="0" applyFont="1" applyBorder="1" applyProtection="1"/>
    <xf numFmtId="0" fontId="16" fillId="6" borderId="0" xfId="0" quotePrefix="1" applyFont="1" applyFill="1" applyBorder="1" applyAlignment="1" applyProtection="1"/>
    <xf numFmtId="0" fontId="0" fillId="0" borderId="7" xfId="0" applyNumberFormat="1" applyFont="1" applyBorder="1" applyAlignment="1" applyProtection="1">
      <alignment horizontal="center" vertical="center"/>
    </xf>
    <xf numFmtId="0" fontId="0" fillId="0" borderId="7" xfId="0" applyNumberFormat="1" applyFont="1" applyBorder="1" applyAlignment="1" applyProtection="1">
      <alignment horizontal="left" vertical="center"/>
      <protection locked="0"/>
    </xf>
    <xf numFmtId="0" fontId="7" fillId="0" borderId="19" xfId="0" applyFont="1" applyBorder="1" applyProtection="1"/>
    <xf numFmtId="0" fontId="36" fillId="0" borderId="24" xfId="0" quotePrefix="1" applyFont="1" applyFill="1" applyBorder="1" applyAlignment="1" applyProtection="1">
      <alignment horizontal="center" vertical="center" wrapText="1"/>
    </xf>
    <xf numFmtId="0" fontId="35" fillId="0" borderId="19" xfId="0" applyFont="1" applyBorder="1" applyProtection="1"/>
    <xf numFmtId="0" fontId="35" fillId="0" borderId="0" xfId="0" applyFont="1" applyFill="1" applyBorder="1" applyAlignment="1" applyProtection="1">
      <alignment horizontal="left" vertical="center" wrapText="1"/>
    </xf>
    <xf numFmtId="0" fontId="0" fillId="0" borderId="0" xfId="0" applyNumberFormat="1" applyFont="1" applyBorder="1" applyAlignment="1" applyProtection="1">
      <alignment horizontal="left" vertical="center"/>
    </xf>
    <xf numFmtId="15" fontId="0" fillId="4" borderId="17" xfId="0" applyNumberFormat="1" applyFont="1" applyFill="1" applyBorder="1" applyAlignment="1" applyProtection="1">
      <alignment horizontal="center" vertical="center"/>
      <protection locked="0"/>
    </xf>
    <xf numFmtId="0" fontId="7" fillId="0" borderId="0" xfId="0" applyFont="1" applyBorder="1" applyAlignment="1" applyProtection="1">
      <alignment wrapText="1"/>
    </xf>
    <xf numFmtId="17" fontId="7" fillId="0" borderId="0" xfId="0" applyNumberFormat="1" applyFont="1" applyBorder="1" applyAlignment="1" applyProtection="1">
      <alignment vertical="center"/>
    </xf>
    <xf numFmtId="0" fontId="7" fillId="0" borderId="0" xfId="0" applyNumberFormat="1" applyFont="1" applyBorder="1" applyAlignment="1" applyProtection="1">
      <alignment vertical="center"/>
    </xf>
    <xf numFmtId="17" fontId="7" fillId="0" borderId="0" xfId="0" applyNumberFormat="1" applyFont="1" applyBorder="1" applyProtection="1"/>
    <xf numFmtId="0" fontId="30" fillId="0" borderId="19" xfId="0" applyFont="1" applyBorder="1" applyProtection="1"/>
    <xf numFmtId="0" fontId="6" fillId="0" borderId="0" xfId="0" applyFont="1" applyFill="1" applyProtection="1">
      <protection locked="0"/>
    </xf>
    <xf numFmtId="0" fontId="0" fillId="0" borderId="0" xfId="0" applyFont="1" applyFill="1" applyAlignment="1" applyProtection="1">
      <alignment horizontal="center" vertical="center" wrapText="1"/>
    </xf>
    <xf numFmtId="0" fontId="0" fillId="0" borderId="0" xfId="0" applyFont="1" applyFill="1" applyAlignment="1" applyProtection="1">
      <alignment horizontal="center" wrapText="1"/>
    </xf>
    <xf numFmtId="49" fontId="0" fillId="0" borderId="0" xfId="0" applyNumberFormat="1"/>
    <xf numFmtId="169" fontId="0" fillId="4" borderId="17" xfId="0" applyNumberFormat="1" applyFont="1" applyFill="1" applyBorder="1" applyAlignment="1" applyProtection="1">
      <alignment horizontal="center" vertical="center"/>
      <protection locked="0"/>
    </xf>
    <xf numFmtId="49" fontId="30" fillId="0" borderId="0" xfId="0" applyNumberFormat="1" applyFont="1" applyProtection="1"/>
    <xf numFmtId="49" fontId="4" fillId="0" borderId="0" xfId="2" applyNumberFormat="1"/>
    <xf numFmtId="169" fontId="7" fillId="0" borderId="0" xfId="0" applyNumberFormat="1" applyFont="1" applyProtection="1"/>
    <xf numFmtId="17" fontId="14" fillId="6" borderId="69" xfId="0" quotePrefix="1" applyNumberFormat="1" applyFont="1" applyFill="1" applyBorder="1" applyAlignment="1" applyProtection="1">
      <alignment horizontal="left" vertical="center" wrapText="1"/>
    </xf>
    <xf numFmtId="17" fontId="14" fillId="6" borderId="69" xfId="0" quotePrefix="1" applyNumberFormat="1" applyFont="1" applyFill="1" applyBorder="1" applyAlignment="1" applyProtection="1">
      <alignment horizontal="center" vertical="center" wrapText="1"/>
    </xf>
    <xf numFmtId="17" fontId="32" fillId="6" borderId="69" xfId="0" applyNumberFormat="1" applyFont="1" applyFill="1" applyBorder="1" applyAlignment="1" applyProtection="1">
      <alignment horizontal="center" vertical="center" wrapText="1"/>
    </xf>
    <xf numFmtId="0" fontId="14" fillId="6" borderId="69" xfId="0" quotePrefix="1" applyFont="1" applyFill="1" applyBorder="1" applyAlignment="1" applyProtection="1">
      <alignment horizontal="center" vertical="center" wrapText="1"/>
    </xf>
    <xf numFmtId="0" fontId="34" fillId="4" borderId="69" xfId="0" applyFont="1" applyFill="1" applyBorder="1" applyProtection="1"/>
    <xf numFmtId="0" fontId="34" fillId="4" borderId="69" xfId="0" applyFont="1" applyFill="1" applyBorder="1" applyAlignment="1" applyProtection="1">
      <alignment vertical="center" wrapText="1"/>
    </xf>
    <xf numFmtId="0" fontId="34" fillId="4" borderId="69" xfId="0" quotePrefix="1" applyFont="1" applyFill="1" applyBorder="1" applyAlignment="1" applyProtection="1">
      <alignment horizontal="left" vertical="center" wrapText="1"/>
    </xf>
    <xf numFmtId="17" fontId="15" fillId="0" borderId="69" xfId="0" quotePrefix="1" applyNumberFormat="1" applyFont="1" applyFill="1" applyBorder="1" applyAlignment="1" applyProtection="1">
      <alignment horizontal="center" vertical="center" wrapText="1"/>
    </xf>
    <xf numFmtId="49" fontId="0" fillId="8" borderId="69" xfId="0" applyNumberFormat="1" applyFont="1" applyFill="1" applyBorder="1" applyAlignment="1" applyProtection="1">
      <alignment horizontal="center" vertical="center" wrapText="1"/>
    </xf>
    <xf numFmtId="0" fontId="0" fillId="4" borderId="69" xfId="0" applyFont="1" applyFill="1" applyBorder="1" applyAlignment="1" applyProtection="1">
      <alignment horizontal="left" vertical="center" wrapText="1"/>
      <protection locked="0"/>
    </xf>
    <xf numFmtId="49" fontId="0" fillId="4" borderId="69" xfId="0" quotePrefix="1" applyNumberFormat="1" applyFont="1" applyFill="1" applyBorder="1" applyAlignment="1" applyProtection="1">
      <alignment horizontal="left" vertical="center" wrapText="1"/>
      <protection locked="0"/>
    </xf>
    <xf numFmtId="49" fontId="0" fillId="4" borderId="69" xfId="0" quotePrefix="1" applyNumberFormat="1" applyFont="1" applyFill="1" applyBorder="1" applyAlignment="1" applyProtection="1">
      <alignment horizontal="center" vertical="center" wrapText="1"/>
      <protection locked="0"/>
    </xf>
    <xf numFmtId="0" fontId="0" fillId="7" borderId="69" xfId="0" applyFont="1" applyFill="1" applyBorder="1" applyAlignment="1" applyProtection="1">
      <alignment horizontal="center" vertical="center" wrapText="1"/>
    </xf>
    <xf numFmtId="0" fontId="0" fillId="0" borderId="69" xfId="0" applyFont="1" applyFill="1" applyBorder="1" applyAlignment="1" applyProtection="1">
      <alignment horizontal="center" vertical="center" wrapText="1"/>
      <protection locked="0"/>
    </xf>
    <xf numFmtId="0" fontId="0" fillId="0" borderId="69" xfId="0" applyFont="1" applyFill="1" applyBorder="1" applyAlignment="1" applyProtection="1">
      <alignment horizontal="center" vertical="center" wrapText="1"/>
    </xf>
    <xf numFmtId="0" fontId="6" fillId="4" borderId="69" xfId="0" quotePrefix="1" applyFont="1" applyFill="1" applyBorder="1" applyAlignment="1" applyProtection="1">
      <alignment horizontal="center" vertical="center" wrapText="1"/>
      <protection locked="0"/>
    </xf>
    <xf numFmtId="0" fontId="19" fillId="4" borderId="69" xfId="0" applyFont="1" applyFill="1" applyBorder="1" applyProtection="1"/>
    <xf numFmtId="49" fontId="6" fillId="4" borderId="69" xfId="0" quotePrefix="1" applyNumberFormat="1" applyFont="1" applyFill="1" applyBorder="1" applyAlignment="1" applyProtection="1">
      <alignment horizontal="left" vertical="center" wrapText="1"/>
      <protection locked="0"/>
    </xf>
    <xf numFmtId="49" fontId="34" fillId="4" borderId="69" xfId="0" applyNumberFormat="1" applyFont="1" applyFill="1" applyBorder="1" applyAlignment="1" applyProtection="1">
      <alignment vertical="center" wrapText="1"/>
    </xf>
    <xf numFmtId="49" fontId="6" fillId="4" borderId="69" xfId="0" quotePrefix="1" applyNumberFormat="1" applyFont="1" applyFill="1" applyBorder="1" applyAlignment="1" applyProtection="1">
      <alignment horizontal="center" vertical="center" wrapText="1"/>
      <protection locked="0"/>
    </xf>
    <xf numFmtId="0" fontId="7" fillId="0" borderId="69" xfId="0" quotePrefix="1" applyFont="1" applyFill="1" applyBorder="1" applyAlignment="1" applyProtection="1">
      <alignment horizontal="center" vertical="center" wrapText="1"/>
      <protection locked="0"/>
    </xf>
    <xf numFmtId="0" fontId="12" fillId="6" borderId="69" xfId="0" quotePrefix="1" applyFont="1" applyFill="1" applyBorder="1" applyAlignment="1" applyProtection="1">
      <alignment horizontal="center" vertical="center" wrapText="1"/>
    </xf>
    <xf numFmtId="0" fontId="12" fillId="6" borderId="69" xfId="0" applyFont="1" applyFill="1" applyBorder="1" applyAlignment="1" applyProtection="1">
      <alignment horizontal="center" vertical="center" wrapText="1"/>
    </xf>
    <xf numFmtId="0" fontId="12" fillId="4" borderId="69" xfId="0" quotePrefix="1" applyFont="1" applyFill="1" applyBorder="1" applyAlignment="1" applyProtection="1">
      <alignment horizontal="center" vertical="center" wrapText="1"/>
    </xf>
    <xf numFmtId="0" fontId="15" fillId="4" borderId="69" xfId="0" applyFont="1" applyFill="1" applyBorder="1" applyAlignment="1" applyProtection="1">
      <alignment horizontal="center" vertical="center" wrapText="1"/>
    </xf>
    <xf numFmtId="0" fontId="15" fillId="0" borderId="69" xfId="0" applyFont="1" applyFill="1" applyBorder="1" applyAlignment="1" applyProtection="1">
      <alignment horizontal="center" vertical="center" wrapText="1"/>
    </xf>
    <xf numFmtId="0" fontId="0" fillId="8" borderId="69" xfId="0" applyFont="1" applyFill="1" applyBorder="1" applyAlignment="1" applyProtection="1">
      <alignment horizontal="left" vertical="center" wrapText="1"/>
    </xf>
    <xf numFmtId="0" fontId="0" fillId="0" borderId="69" xfId="0" applyNumberFormat="1" applyFont="1" applyFill="1" applyBorder="1" applyAlignment="1" applyProtection="1">
      <alignment horizontal="center" vertical="center" wrapText="1"/>
    </xf>
    <xf numFmtId="4" fontId="0" fillId="4" borderId="69" xfId="0" applyNumberFormat="1" applyFont="1" applyFill="1" applyBorder="1" applyAlignment="1" applyProtection="1">
      <alignment horizontal="center" vertical="center" wrapText="1"/>
      <protection locked="0"/>
    </xf>
    <xf numFmtId="3" fontId="0" fillId="4" borderId="69" xfId="0" applyNumberFormat="1" applyFont="1" applyFill="1" applyBorder="1" applyAlignment="1" applyProtection="1">
      <alignment horizontal="center" vertical="center" wrapText="1"/>
      <protection locked="0"/>
    </xf>
    <xf numFmtId="166" fontId="0" fillId="4" borderId="69" xfId="0" applyNumberFormat="1" applyFont="1" applyFill="1" applyBorder="1" applyAlignment="1" applyProtection="1">
      <alignment horizontal="center" vertical="center" wrapText="1"/>
      <protection locked="0"/>
    </xf>
    <xf numFmtId="15" fontId="0" fillId="4" borderId="69" xfId="0" applyNumberFormat="1" applyFont="1" applyFill="1" applyBorder="1" applyAlignment="1" applyProtection="1">
      <alignment horizontal="center" vertical="center" wrapText="1"/>
      <protection locked="0"/>
    </xf>
    <xf numFmtId="49" fontId="0" fillId="4" borderId="69" xfId="0" applyNumberFormat="1" applyFont="1" applyFill="1" applyBorder="1" applyAlignment="1" applyProtection="1">
      <alignment horizontal="center" vertical="center" wrapText="1"/>
      <protection locked="0"/>
    </xf>
    <xf numFmtId="165" fontId="0" fillId="4" borderId="69" xfId="0" applyNumberFormat="1" applyFont="1" applyFill="1" applyBorder="1" applyAlignment="1" applyProtection="1">
      <alignment horizontal="center" vertical="center" wrapText="1"/>
    </xf>
    <xf numFmtId="15" fontId="7" fillId="4" borderId="69" xfId="0" applyNumberFormat="1" applyFont="1" applyFill="1" applyBorder="1" applyAlignment="1" applyProtection="1">
      <alignment horizontal="center" vertical="center" wrapText="1"/>
    </xf>
    <xf numFmtId="49" fontId="7" fillId="4" borderId="69" xfId="0" applyNumberFormat="1" applyFont="1" applyFill="1" applyBorder="1" applyAlignment="1" applyProtection="1">
      <alignment horizontal="center" vertical="center" wrapText="1"/>
    </xf>
    <xf numFmtId="165" fontId="7" fillId="4" borderId="69" xfId="0" applyNumberFormat="1" applyFont="1" applyFill="1" applyBorder="1" applyAlignment="1" applyProtection="1">
      <alignment horizontal="center" vertical="center" wrapText="1"/>
    </xf>
    <xf numFmtId="0" fontId="12" fillId="6" borderId="69" xfId="0" quotePrefix="1" applyFont="1" applyFill="1" applyBorder="1" applyAlignment="1" applyProtection="1">
      <alignment horizontal="left" vertical="center" wrapText="1"/>
    </xf>
    <xf numFmtId="0" fontId="12" fillId="0" borderId="69" xfId="0" applyFont="1" applyFill="1" applyBorder="1" applyAlignment="1" applyProtection="1">
      <alignment horizontal="center" vertical="center" wrapText="1"/>
    </xf>
    <xf numFmtId="49" fontId="0" fillId="8" borderId="69" xfId="0" applyNumberFormat="1" applyFont="1" applyFill="1" applyBorder="1" applyAlignment="1" applyProtection="1">
      <alignment horizontal="center" vertical="center"/>
    </xf>
    <xf numFmtId="49" fontId="0" fillId="8" borderId="69" xfId="0" applyNumberFormat="1" applyFont="1" applyFill="1" applyBorder="1" applyAlignment="1" applyProtection="1">
      <alignment horizontal="left" vertical="center"/>
    </xf>
    <xf numFmtId="0" fontId="0" fillId="0" borderId="69" xfId="0" quotePrefix="1" applyFont="1" applyFill="1" applyBorder="1" applyAlignment="1" applyProtection="1">
      <alignment horizontal="left" vertical="center" wrapText="1"/>
      <protection locked="0"/>
    </xf>
    <xf numFmtId="0" fontId="7" fillId="0" borderId="69" xfId="0" quotePrefix="1" applyFont="1" applyFill="1" applyBorder="1" applyAlignment="1" applyProtection="1">
      <alignment horizontal="left" vertical="center" wrapText="1"/>
    </xf>
    <xf numFmtId="0" fontId="14" fillId="6" borderId="69" xfId="0" applyFont="1" applyFill="1" applyBorder="1" applyAlignment="1" applyProtection="1">
      <alignment horizontal="center" vertical="center"/>
    </xf>
    <xf numFmtId="17" fontId="14" fillId="6" borderId="69" xfId="0" applyNumberFormat="1" applyFont="1" applyFill="1" applyBorder="1" applyAlignment="1" applyProtection="1">
      <alignment horizontal="center" vertical="center"/>
    </xf>
    <xf numFmtId="17" fontId="15" fillId="0" borderId="69" xfId="0" applyNumberFormat="1" applyFont="1" applyFill="1" applyBorder="1" applyAlignment="1" applyProtection="1">
      <alignment horizontal="center" vertical="center"/>
    </xf>
    <xf numFmtId="49" fontId="0" fillId="4" borderId="69" xfId="0" applyNumberFormat="1" applyFont="1" applyFill="1" applyBorder="1" applyAlignment="1" applyProtection="1">
      <alignment horizontal="left" vertical="center" wrapText="1"/>
      <protection locked="0"/>
    </xf>
    <xf numFmtId="0" fontId="7" fillId="0" borderId="69" xfId="0" applyFont="1" applyFill="1" applyBorder="1" applyAlignment="1" applyProtection="1">
      <alignment horizontal="left" wrapText="1"/>
    </xf>
    <xf numFmtId="0" fontId="14" fillId="6" borderId="69" xfId="0" quotePrefix="1" applyFont="1" applyFill="1" applyBorder="1" applyAlignment="1" applyProtection="1">
      <alignment horizontal="center" vertical="center"/>
    </xf>
    <xf numFmtId="0" fontId="15" fillId="0" borderId="69" xfId="0" applyFont="1" applyFill="1" applyBorder="1" applyAlignment="1" applyProtection="1">
      <alignment horizontal="center" vertical="center"/>
    </xf>
    <xf numFmtId="0" fontId="0" fillId="4" borderId="69" xfId="0" quotePrefix="1" applyFont="1" applyFill="1" applyBorder="1" applyAlignment="1" applyProtection="1">
      <alignment horizontal="left" vertical="center" wrapText="1"/>
      <protection locked="0"/>
    </xf>
    <xf numFmtId="0" fontId="7" fillId="0" borderId="69" xfId="0" quotePrefix="1" applyFont="1" applyFill="1" applyBorder="1" applyAlignment="1" applyProtection="1">
      <alignment horizontal="left" wrapText="1"/>
    </xf>
    <xf numFmtId="0" fontId="7" fillId="0" borderId="69" xfId="0" quotePrefix="1" applyFont="1" applyFill="1" applyBorder="1" applyAlignment="1" applyProtection="1">
      <alignment horizontal="center" wrapText="1"/>
    </xf>
    <xf numFmtId="0" fontId="14" fillId="6" borderId="69" xfId="0" applyFont="1" applyFill="1" applyBorder="1" applyAlignment="1">
      <alignment horizontal="center" vertical="center"/>
    </xf>
    <xf numFmtId="0" fontId="29" fillId="6" borderId="69" xfId="0" applyFont="1" applyFill="1" applyBorder="1" applyAlignment="1">
      <alignment horizontal="center" vertical="center"/>
    </xf>
    <xf numFmtId="17" fontId="15" fillId="4" borderId="69" xfId="0" applyNumberFormat="1" applyFont="1" applyFill="1" applyBorder="1" applyAlignment="1">
      <alignment vertical="center"/>
    </xf>
    <xf numFmtId="17" fontId="31" fillId="4" borderId="69" xfId="0" applyNumberFormat="1" applyFont="1" applyFill="1" applyBorder="1" applyAlignment="1">
      <alignment vertical="center"/>
    </xf>
    <xf numFmtId="17" fontId="15" fillId="4" borderId="69" xfId="0" applyNumberFormat="1" applyFont="1" applyFill="1" applyBorder="1" applyAlignment="1">
      <alignment horizontal="center" vertical="center" wrapText="1"/>
    </xf>
    <xf numFmtId="17" fontId="15" fillId="4" borderId="69" xfId="0" applyNumberFormat="1" applyFont="1" applyFill="1" applyBorder="1" applyAlignment="1" applyProtection="1">
      <alignment vertical="center"/>
    </xf>
    <xf numFmtId="0" fontId="0" fillId="0" borderId="69" xfId="0" applyFont="1" applyBorder="1" applyProtection="1"/>
    <xf numFmtId="0" fontId="30" fillId="0" borderId="69" xfId="0" applyFont="1" applyBorder="1" applyProtection="1"/>
    <xf numFmtId="17" fontId="31" fillId="4" borderId="69" xfId="0" applyNumberFormat="1" applyFont="1" applyFill="1" applyBorder="1" applyAlignment="1" applyProtection="1">
      <alignment vertical="center"/>
    </xf>
    <xf numFmtId="49" fontId="7" fillId="4" borderId="69" xfId="0" applyNumberFormat="1" applyFont="1" applyFill="1" applyBorder="1" applyAlignment="1" applyProtection="1">
      <alignment horizontal="center" vertical="center"/>
    </xf>
    <xf numFmtId="0" fontId="6" fillId="4" borderId="69" xfId="0" applyFont="1" applyFill="1" applyBorder="1" applyAlignment="1" applyProtection="1">
      <alignment horizontal="left" vertical="center" wrapText="1"/>
      <protection locked="0"/>
    </xf>
    <xf numFmtId="0" fontId="6" fillId="4" borderId="69" xfId="0" applyFont="1" applyFill="1" applyBorder="1" applyAlignment="1">
      <alignment horizontal="left" vertical="center" wrapText="1"/>
    </xf>
    <xf numFmtId="49" fontId="6" fillId="4" borderId="69" xfId="0" applyNumberFormat="1" applyFont="1" applyFill="1" applyBorder="1" applyAlignment="1">
      <alignment horizontal="left" vertical="center" wrapText="1"/>
    </xf>
    <xf numFmtId="49" fontId="6" fillId="4" borderId="69" xfId="0" applyNumberFormat="1" applyFont="1" applyFill="1" applyBorder="1" applyAlignment="1" applyProtection="1">
      <alignment horizontal="left" vertical="center" wrapText="1"/>
      <protection locked="0"/>
    </xf>
    <xf numFmtId="0" fontId="7" fillId="4" borderId="69" xfId="0" applyFont="1" applyFill="1" applyBorder="1"/>
    <xf numFmtId="0" fontId="7" fillId="4" borderId="69" xfId="0" applyFont="1" applyFill="1" applyBorder="1" applyProtection="1"/>
    <xf numFmtId="49" fontId="30" fillId="0" borderId="69" xfId="0" applyNumberFormat="1" applyFont="1" applyBorder="1" applyProtection="1"/>
    <xf numFmtId="0" fontId="8" fillId="6" borderId="69" xfId="0" quotePrefix="1" applyFont="1" applyFill="1" applyBorder="1" applyAlignment="1" applyProtection="1">
      <alignment horizontal="center" vertical="center" wrapText="1"/>
    </xf>
    <xf numFmtId="0" fontId="8" fillId="6" borderId="69" xfId="0" applyFont="1" applyFill="1" applyBorder="1" applyAlignment="1" applyProtection="1">
      <alignment horizontal="center" vertical="center" wrapText="1"/>
    </xf>
    <xf numFmtId="0" fontId="33" fillId="0" borderId="69" xfId="0" quotePrefix="1" applyFont="1" applyFill="1" applyBorder="1" applyAlignment="1" applyProtection="1">
      <alignment horizontal="center" vertical="center" wrapText="1"/>
    </xf>
    <xf numFmtId="0" fontId="33" fillId="0" borderId="69" xfId="0" applyFont="1" applyFill="1" applyBorder="1" applyAlignment="1" applyProtection="1">
      <alignment horizontal="center" vertical="center" wrapText="1"/>
    </xf>
    <xf numFmtId="49" fontId="6" fillId="8" borderId="69" xfId="0" applyNumberFormat="1" applyFont="1" applyFill="1" applyBorder="1" applyAlignment="1" applyProtection="1">
      <alignment horizontal="center" vertical="center" wrapText="1"/>
    </xf>
    <xf numFmtId="0" fontId="0" fillId="0" borderId="69" xfId="0" applyNumberFormat="1" applyFont="1" applyFill="1" applyBorder="1" applyAlignment="1" applyProtection="1">
      <alignment horizontal="center" vertical="center" wrapText="1"/>
      <protection locked="0"/>
    </xf>
    <xf numFmtId="167" fontId="0" fillId="4" borderId="69" xfId="0" applyNumberFormat="1" applyFont="1" applyFill="1" applyBorder="1" applyAlignment="1" applyProtection="1">
      <alignment horizontal="center" vertical="center" wrapText="1"/>
      <protection locked="0"/>
    </xf>
    <xf numFmtId="165" fontId="34" fillId="0" borderId="69" xfId="0" applyNumberFormat="1" applyFont="1" applyFill="1" applyBorder="1" applyAlignment="1" applyProtection="1">
      <alignment horizontal="center" vertical="center" wrapText="1"/>
    </xf>
    <xf numFmtId="15" fontId="34" fillId="0" borderId="69" xfId="0" applyNumberFormat="1" applyFont="1" applyFill="1" applyBorder="1" applyAlignment="1" applyProtection="1">
      <alignment horizontal="center" vertical="center" wrapText="1"/>
    </xf>
    <xf numFmtId="0" fontId="34" fillId="0" borderId="69" xfId="0" applyNumberFormat="1" applyFont="1" applyFill="1" applyBorder="1" applyAlignment="1" applyProtection="1">
      <alignment horizontal="center" vertical="center" wrapText="1"/>
    </xf>
    <xf numFmtId="0" fontId="7" fillId="4" borderId="69" xfId="0" applyFont="1" applyFill="1" applyBorder="1" applyAlignment="1" applyProtection="1">
      <alignment horizontal="center" vertical="center" wrapText="1"/>
    </xf>
    <xf numFmtId="0" fontId="7" fillId="4" borderId="69" xfId="0" applyFont="1" applyFill="1" applyBorder="1" applyAlignment="1" applyProtection="1">
      <alignment horizontal="center" vertical="center"/>
    </xf>
    <xf numFmtId="0" fontId="7" fillId="4" borderId="69" xfId="0" quotePrefix="1" applyFont="1" applyFill="1" applyBorder="1" applyAlignment="1" applyProtection="1">
      <alignment horizontal="center" vertical="center"/>
    </xf>
    <xf numFmtId="0" fontId="0" fillId="4" borderId="69" xfId="0" applyFont="1" applyFill="1" applyBorder="1" applyAlignment="1" applyProtection="1">
      <alignment horizontal="center" vertical="center" wrapText="1"/>
      <protection locked="0"/>
    </xf>
    <xf numFmtId="0" fontId="0" fillId="4" borderId="69" xfId="0" applyFont="1" applyFill="1" applyBorder="1" applyAlignment="1" applyProtection="1">
      <alignment horizontal="center" vertical="center" wrapText="1"/>
    </xf>
    <xf numFmtId="0" fontId="7" fillId="0" borderId="69" xfId="0" applyFont="1" applyBorder="1" applyAlignment="1" applyProtection="1">
      <alignment horizontal="center" vertical="center"/>
    </xf>
    <xf numFmtId="49" fontId="7" fillId="0" borderId="69" xfId="0" applyNumberFormat="1" applyFont="1" applyBorder="1" applyAlignment="1" applyProtection="1">
      <alignment horizontal="center" vertical="center"/>
    </xf>
    <xf numFmtId="0" fontId="14" fillId="6" borderId="69" xfId="0" applyFont="1" applyFill="1" applyBorder="1" applyAlignment="1" applyProtection="1">
      <alignment horizontal="center" vertical="center" wrapText="1"/>
    </xf>
    <xf numFmtId="0" fontId="32" fillId="6" borderId="69" xfId="0" applyFont="1" applyFill="1" applyBorder="1" applyAlignment="1" applyProtection="1">
      <alignment horizontal="center" vertical="center" wrapText="1"/>
    </xf>
    <xf numFmtId="0" fontId="7" fillId="0" borderId="69" xfId="0" applyFont="1" applyBorder="1" applyProtection="1"/>
    <xf numFmtId="0" fontId="7" fillId="4" borderId="69" xfId="0" applyFont="1" applyFill="1" applyBorder="1" applyAlignment="1" applyProtection="1">
      <alignment wrapText="1"/>
    </xf>
    <xf numFmtId="0" fontId="7" fillId="4" borderId="69" xfId="0" quotePrefix="1" applyFont="1" applyFill="1" applyBorder="1" applyAlignment="1" applyProtection="1">
      <alignment horizontal="left" wrapText="1"/>
    </xf>
    <xf numFmtId="0" fontId="7" fillId="4" borderId="69" xfId="0" quotePrefix="1" applyFont="1" applyFill="1" applyBorder="1" applyAlignment="1" applyProtection="1">
      <alignment horizontal="center" vertical="center" wrapText="1"/>
    </xf>
    <xf numFmtId="168" fontId="0" fillId="4" borderId="69" xfId="0" applyNumberFormat="1" applyFont="1" applyFill="1" applyBorder="1" applyAlignment="1" applyProtection="1">
      <alignment horizontal="center" vertical="center" wrapText="1"/>
      <protection locked="0"/>
    </xf>
    <xf numFmtId="0" fontId="0" fillId="0" borderId="69" xfId="0" applyFont="1" applyFill="1" applyBorder="1" applyAlignment="1" applyProtection="1">
      <alignment horizontal="left" vertical="center" wrapText="1"/>
      <protection locked="0"/>
    </xf>
    <xf numFmtId="49" fontId="7" fillId="4" borderId="69" xfId="0" applyNumberFormat="1" applyFont="1" applyFill="1" applyBorder="1" applyProtection="1"/>
    <xf numFmtId="170" fontId="7" fillId="4" borderId="69" xfId="0" applyNumberFormat="1" applyFont="1" applyFill="1" applyBorder="1" applyProtection="1"/>
    <xf numFmtId="49" fontId="7" fillId="4" borderId="69" xfId="0" quotePrefix="1" applyNumberFormat="1" applyFont="1" applyFill="1" applyBorder="1" applyAlignment="1" applyProtection="1">
      <alignment horizontal="left" wrapText="1"/>
    </xf>
    <xf numFmtId="0" fontId="0" fillId="11" borderId="69" xfId="0" applyFont="1" applyFill="1" applyBorder="1" applyAlignment="1" applyProtection="1">
      <alignment horizontal="center" vertical="center" wrapText="1"/>
    </xf>
    <xf numFmtId="0" fontId="12" fillId="4" borderId="69" xfId="0" applyFont="1" applyFill="1" applyBorder="1" applyAlignment="1" applyProtection="1">
      <alignment horizontal="center" vertical="center" wrapText="1"/>
    </xf>
    <xf numFmtId="0" fontId="0" fillId="8" borderId="69" xfId="0" applyNumberFormat="1" applyFont="1" applyFill="1" applyBorder="1" applyAlignment="1" applyProtection="1">
      <alignment horizontal="center" vertical="center" wrapText="1"/>
    </xf>
    <xf numFmtId="171" fontId="7" fillId="4" borderId="69" xfId="0" applyNumberFormat="1" applyFont="1" applyFill="1" applyBorder="1" applyAlignment="1" applyProtection="1">
      <alignment horizontal="center" vertical="center" wrapText="1"/>
    </xf>
    <xf numFmtId="0" fontId="7" fillId="0" borderId="69" xfId="0" applyFont="1" applyFill="1" applyBorder="1" applyAlignment="1" applyProtection="1">
      <alignment horizontal="center" vertical="center" wrapText="1"/>
    </xf>
    <xf numFmtId="0" fontId="7" fillId="0" borderId="69" xfId="0" quotePrefix="1" applyFont="1" applyFill="1" applyBorder="1" applyAlignment="1" applyProtection="1">
      <alignment horizontal="center" vertical="center" wrapText="1"/>
    </xf>
    <xf numFmtId="0" fontId="0" fillId="0" borderId="69" xfId="0" applyFont="1" applyBorder="1" applyAlignment="1" applyProtection="1">
      <alignment horizontal="left" vertical="center" wrapText="1"/>
      <protection locked="0"/>
    </xf>
    <xf numFmtId="49" fontId="0" fillId="0" borderId="69" xfId="0" applyNumberFormat="1" applyFont="1" applyBorder="1" applyAlignment="1" applyProtection="1">
      <alignment horizontal="left" vertical="center" wrapText="1"/>
      <protection locked="0"/>
    </xf>
    <xf numFmtId="0" fontId="0" fillId="0" borderId="69" xfId="0" applyFont="1" applyBorder="1" applyAlignment="1" applyProtection="1">
      <alignment horizontal="center" vertical="center" wrapText="1"/>
      <protection locked="0"/>
    </xf>
    <xf numFmtId="0" fontId="7" fillId="0" borderId="69" xfId="0" applyFont="1" applyBorder="1" applyAlignment="1" applyProtection="1">
      <alignment horizontal="center" vertical="center" wrapText="1"/>
      <protection locked="0"/>
    </xf>
    <xf numFmtId="0" fontId="6" fillId="0" borderId="69" xfId="0" applyFont="1" applyBorder="1" applyAlignment="1" applyProtection="1">
      <alignment horizontal="center" vertical="center" wrapText="1"/>
      <protection locked="0"/>
    </xf>
    <xf numFmtId="49" fontId="0" fillId="0" borderId="69" xfId="0" quotePrefix="1" applyNumberFormat="1" applyFont="1" applyBorder="1" applyAlignment="1" applyProtection="1">
      <alignment horizontal="left" vertical="center" wrapText="1"/>
      <protection locked="0"/>
    </xf>
    <xf numFmtId="0" fontId="0" fillId="0" borderId="69" xfId="0" quotePrefix="1" applyFont="1" applyBorder="1" applyAlignment="1" applyProtection="1">
      <alignment horizontal="left" vertical="center" wrapText="1"/>
      <protection locked="0"/>
    </xf>
    <xf numFmtId="49" fontId="0" fillId="0" borderId="69" xfId="0" quotePrefix="1" applyNumberFormat="1" applyFont="1" applyBorder="1" applyAlignment="1" applyProtection="1">
      <alignment horizontal="center" vertical="center" wrapText="1"/>
      <protection locked="0"/>
    </xf>
    <xf numFmtId="0" fontId="7" fillId="0" borderId="69" xfId="0" applyFont="1" applyFill="1" applyBorder="1" applyAlignment="1" applyProtection="1">
      <alignment horizontal="center" vertical="center"/>
    </xf>
    <xf numFmtId="0" fontId="7" fillId="0" borderId="69" xfId="0" applyFont="1" applyFill="1" applyBorder="1" applyAlignment="1" applyProtection="1">
      <alignment horizontal="left" vertical="center" wrapText="1"/>
    </xf>
    <xf numFmtId="49" fontId="7" fillId="0" borderId="69" xfId="0" applyNumberFormat="1" applyFont="1" applyFill="1" applyBorder="1" applyAlignment="1" applyProtection="1">
      <alignment horizontal="left" vertical="center" wrapText="1"/>
    </xf>
    <xf numFmtId="0" fontId="14" fillId="0" borderId="69" xfId="0" applyFont="1" applyFill="1" applyBorder="1" applyAlignment="1" applyProtection="1">
      <alignment horizontal="center" vertical="center" wrapText="1"/>
    </xf>
    <xf numFmtId="49" fontId="6" fillId="0" borderId="69" xfId="0" applyNumberFormat="1" applyFont="1" applyFill="1" applyBorder="1" applyAlignment="1" applyProtection="1">
      <alignment horizontal="left" vertical="center" wrapText="1"/>
      <protection locked="0"/>
    </xf>
    <xf numFmtId="0" fontId="0" fillId="0" borderId="69" xfId="0" applyFont="1" applyFill="1" applyBorder="1" applyAlignment="1" applyProtection="1">
      <alignment horizontal="left" vertical="center" wrapText="1"/>
    </xf>
    <xf numFmtId="15" fontId="7" fillId="0" borderId="69" xfId="0" applyNumberFormat="1" applyFont="1" applyFill="1" applyBorder="1" applyAlignment="1" applyProtection="1">
      <alignment horizontal="center" vertical="center" wrapText="1"/>
    </xf>
    <xf numFmtId="0" fontId="6" fillId="0" borderId="69" xfId="0" applyFont="1" applyFill="1" applyBorder="1" applyAlignment="1" applyProtection="1">
      <alignment horizontal="center" vertical="center" wrapText="1"/>
    </xf>
    <xf numFmtId="0" fontId="15" fillId="0" borderId="69" xfId="0" quotePrefix="1" applyFont="1" applyFill="1" applyBorder="1" applyAlignment="1" applyProtection="1">
      <alignment horizontal="center" vertical="center" wrapText="1"/>
    </xf>
    <xf numFmtId="0" fontId="0" fillId="8" borderId="69" xfId="0" applyFont="1" applyFill="1" applyBorder="1" applyAlignment="1" applyProtection="1">
      <alignment horizontal="center" vertical="center" wrapText="1"/>
    </xf>
    <xf numFmtId="0" fontId="7" fillId="0" borderId="69" xfId="0" applyFont="1" applyBorder="1" applyAlignment="1" applyProtection="1">
      <alignment horizontal="center" vertical="center" wrapText="1"/>
    </xf>
    <xf numFmtId="0" fontId="7" fillId="0" borderId="69" xfId="0" applyFont="1" applyBorder="1" applyAlignment="1" applyProtection="1">
      <alignment horizontal="center" vertical="center"/>
      <protection locked="0"/>
    </xf>
    <xf numFmtId="0" fontId="7" fillId="0" borderId="69" xfId="0" applyFont="1" applyBorder="1" applyAlignment="1" applyProtection="1">
      <alignment wrapText="1"/>
    </xf>
    <xf numFmtId="0" fontId="31" fillId="0" borderId="69" xfId="0" applyFont="1" applyFill="1" applyBorder="1" applyAlignment="1" applyProtection="1">
      <alignment horizontal="center" vertical="center" wrapText="1"/>
    </xf>
    <xf numFmtId="0" fontId="30" fillId="0" borderId="69" xfId="0" applyFont="1" applyFill="1" applyBorder="1" applyAlignment="1" applyProtection="1">
      <alignment horizontal="center" vertical="center"/>
    </xf>
    <xf numFmtId="17" fontId="12" fillId="6" borderId="69" xfId="0" quotePrefix="1" applyNumberFormat="1" applyFont="1" applyFill="1" applyBorder="1" applyAlignment="1" applyProtection="1">
      <alignment horizontal="center" vertical="center" wrapText="1"/>
    </xf>
    <xf numFmtId="0" fontId="15" fillId="4" borderId="69" xfId="0" applyFont="1" applyFill="1" applyBorder="1" applyAlignment="1" applyProtection="1">
      <alignment vertical="center"/>
    </xf>
    <xf numFmtId="15" fontId="0" fillId="8" borderId="69" xfId="0" applyNumberFormat="1" applyFont="1" applyFill="1" applyBorder="1" applyAlignment="1" applyProtection="1">
      <alignment horizontal="center" vertical="center"/>
    </xf>
    <xf numFmtId="0" fontId="0" fillId="0" borderId="69" xfId="0" applyNumberFormat="1" applyFont="1" applyBorder="1" applyAlignment="1" applyProtection="1">
      <alignment horizontal="center" vertical="center"/>
    </xf>
    <xf numFmtId="15" fontId="0" fillId="0" borderId="69" xfId="0" applyNumberFormat="1" applyFont="1" applyFill="1" applyBorder="1" applyAlignment="1" applyProtection="1">
      <alignment horizontal="center" vertical="center"/>
      <protection locked="0"/>
    </xf>
    <xf numFmtId="0" fontId="0" fillId="0" borderId="69" xfId="0" applyNumberFormat="1" applyFont="1" applyFill="1" applyBorder="1" applyAlignment="1" applyProtection="1">
      <alignment horizontal="center" vertical="center"/>
      <protection locked="0"/>
    </xf>
    <xf numFmtId="14" fontId="7" fillId="0" borderId="69" xfId="0" applyNumberFormat="1" applyFont="1" applyBorder="1" applyProtection="1"/>
    <xf numFmtId="15" fontId="0" fillId="0" borderId="69" xfId="0" applyNumberFormat="1" applyFont="1" applyBorder="1" applyAlignment="1" applyProtection="1">
      <alignment horizontal="center" vertical="center"/>
    </xf>
    <xf numFmtId="0" fontId="4" fillId="0" borderId="69" xfId="2" applyFill="1" applyBorder="1"/>
    <xf numFmtId="49" fontId="4" fillId="0" borderId="69" xfId="2" applyNumberFormat="1" applyFill="1" applyBorder="1"/>
    <xf numFmtId="0" fontId="4" fillId="0" borderId="69" xfId="2" applyFont="1" applyFill="1" applyBorder="1"/>
    <xf numFmtId="49" fontId="4" fillId="0" borderId="69" xfId="2" quotePrefix="1" applyNumberFormat="1" applyFill="1" applyBorder="1"/>
    <xf numFmtId="0" fontId="0" fillId="0" borderId="69" xfId="0" quotePrefix="1" applyFont="1" applyFill="1" applyBorder="1" applyAlignment="1" applyProtection="1">
      <alignment horizontal="center" wrapText="1"/>
    </xf>
    <xf numFmtId="0" fontId="4" fillId="0" borderId="69" xfId="2" quotePrefix="1" applyFill="1" applyBorder="1" applyAlignment="1">
      <alignment horizontal="left"/>
    </xf>
    <xf numFmtId="0" fontId="4" fillId="0" borderId="69" xfId="2" quotePrefix="1" applyFill="1" applyBorder="1"/>
    <xf numFmtId="0" fontId="4" fillId="0" borderId="70" xfId="2" quotePrefix="1" applyFill="1" applyBorder="1" applyAlignment="1">
      <alignment horizontal="left"/>
    </xf>
    <xf numFmtId="0" fontId="4" fillId="0" borderId="70" xfId="2" applyFill="1" applyBorder="1"/>
    <xf numFmtId="49" fontId="4" fillId="0" borderId="70" xfId="2" applyNumberFormat="1" applyFill="1" applyBorder="1"/>
    <xf numFmtId="49" fontId="4" fillId="0" borderId="70" xfId="2" quotePrefix="1" applyNumberFormat="1" applyFill="1" applyBorder="1"/>
    <xf numFmtId="172" fontId="4" fillId="0" borderId="69" xfId="2" applyNumberFormat="1" applyFill="1" applyBorder="1"/>
    <xf numFmtId="170" fontId="4" fillId="0" borderId="69" xfId="2" applyNumberFormat="1" applyFill="1" applyBorder="1"/>
    <xf numFmtId="0" fontId="0" fillId="12" borderId="69" xfId="0" applyFont="1" applyFill="1" applyBorder="1" applyAlignment="1" applyProtection="1">
      <alignment horizontal="left" vertical="center" wrapText="1"/>
    </xf>
    <xf numFmtId="0" fontId="37" fillId="0" borderId="0" xfId="0" applyFont="1" applyAlignment="1">
      <alignment vertical="center" wrapText="1"/>
    </xf>
    <xf numFmtId="0" fontId="37" fillId="0" borderId="0" xfId="0" applyFont="1" applyAlignment="1" applyProtection="1">
      <alignment vertical="center" wrapText="1"/>
      <protection locked="0"/>
    </xf>
    <xf numFmtId="0" fontId="1" fillId="0" borderId="0" xfId="0" applyFont="1" applyAlignment="1">
      <alignment vertical="center"/>
    </xf>
    <xf numFmtId="4" fontId="6" fillId="4" borderId="69" xfId="0" applyNumberFormat="1" applyFont="1" applyFill="1" applyBorder="1" applyAlignment="1" applyProtection="1">
      <alignment horizontal="center" vertical="center" wrapText="1"/>
      <protection locked="0"/>
    </xf>
    <xf numFmtId="3" fontId="39" fillId="4" borderId="69" xfId="0" applyNumberFormat="1" applyFont="1" applyFill="1" applyBorder="1" applyAlignment="1" applyProtection="1">
      <alignment horizontal="center" vertical="center" wrapText="1"/>
      <protection locked="0"/>
    </xf>
    <xf numFmtId="4" fontId="40" fillId="4" borderId="69" xfId="0" applyNumberFormat="1" applyFont="1" applyFill="1" applyBorder="1" applyAlignment="1" applyProtection="1">
      <alignment horizontal="center" vertical="center" wrapText="1"/>
      <protection locked="0"/>
    </xf>
    <xf numFmtId="3" fontId="40" fillId="4" borderId="69" xfId="0" applyNumberFormat="1" applyFont="1" applyFill="1" applyBorder="1" applyAlignment="1" applyProtection="1">
      <alignment horizontal="center" vertical="center" wrapText="1"/>
      <protection locked="0"/>
    </xf>
    <xf numFmtId="168" fontId="40" fillId="4" borderId="69" xfId="0" applyNumberFormat="1" applyFont="1" applyFill="1" applyBorder="1" applyAlignment="1" applyProtection="1">
      <alignment horizontal="center" vertical="center" wrapText="1"/>
      <protection locked="0"/>
    </xf>
    <xf numFmtId="15" fontId="6" fillId="4" borderId="69" xfId="0" applyNumberFormat="1" applyFont="1" applyFill="1" applyBorder="1" applyAlignment="1" applyProtection="1">
      <alignment horizontal="center" vertical="center" wrapText="1"/>
      <protection locked="0"/>
    </xf>
    <xf numFmtId="3" fontId="6" fillId="4" borderId="69" xfId="0" applyNumberFormat="1" applyFont="1" applyFill="1" applyBorder="1" applyAlignment="1" applyProtection="1">
      <alignment horizontal="center" vertical="center" wrapText="1"/>
      <protection locked="0"/>
    </xf>
    <xf numFmtId="173" fontId="6" fillId="4" borderId="69" xfId="0" applyNumberFormat="1" applyFont="1" applyFill="1" applyBorder="1" applyAlignment="1" applyProtection="1">
      <alignment horizontal="center" vertical="center" wrapText="1"/>
      <protection locked="0"/>
    </xf>
    <xf numFmtId="49" fontId="6" fillId="0" borderId="69" xfId="0" quotePrefix="1" applyNumberFormat="1" applyFont="1" applyFill="1" applyBorder="1" applyAlignment="1" applyProtection="1">
      <alignment horizontal="center" vertical="center" wrapText="1"/>
      <protection locked="0"/>
    </xf>
    <xf numFmtId="15" fontId="0" fillId="0" borderId="69" xfId="0" applyNumberFormat="1" applyFont="1" applyFill="1" applyBorder="1" applyAlignment="1" applyProtection="1">
      <alignment horizontal="center" vertical="center"/>
    </xf>
    <xf numFmtId="4" fontId="6" fillId="0" borderId="69" xfId="0" applyNumberFormat="1" applyFont="1" applyFill="1" applyBorder="1" applyAlignment="1" applyProtection="1">
      <alignment horizontal="center" vertical="center" wrapText="1"/>
      <protection locked="0"/>
    </xf>
    <xf numFmtId="168" fontId="6" fillId="4" borderId="69" xfId="0" applyNumberFormat="1" applyFont="1" applyFill="1" applyBorder="1" applyAlignment="1" applyProtection="1">
      <alignment horizontal="center" vertical="center" wrapText="1"/>
      <protection locked="0"/>
    </xf>
    <xf numFmtId="3" fontId="0" fillId="0" borderId="69" xfId="0" applyNumberFormat="1" applyFont="1" applyFill="1" applyBorder="1" applyAlignment="1" applyProtection="1">
      <alignment horizontal="center" vertical="center" wrapText="1"/>
      <protection locked="0"/>
    </xf>
    <xf numFmtId="0" fontId="6" fillId="0" borderId="0" xfId="0" applyFont="1" applyAlignment="1">
      <alignment vertical="center" wrapText="1"/>
    </xf>
    <xf numFmtId="0" fontId="12" fillId="6" borderId="5" xfId="0" applyFont="1" applyFill="1" applyBorder="1" applyAlignment="1" applyProtection="1">
      <alignment horizontal="center" vertical="center"/>
    </xf>
    <xf numFmtId="0" fontId="12" fillId="6" borderId="23" xfId="0" applyFont="1" applyFill="1" applyBorder="1" applyAlignment="1" applyProtection="1">
      <alignment horizontal="center" vertical="center"/>
    </xf>
    <xf numFmtId="0" fontId="12" fillId="6" borderId="6" xfId="0" applyFont="1" applyFill="1" applyBorder="1" applyAlignment="1" applyProtection="1">
      <alignment horizontal="center" vertical="center"/>
    </xf>
    <xf numFmtId="0" fontId="12" fillId="6" borderId="29" xfId="0" applyFont="1" applyFill="1" applyBorder="1" applyAlignment="1" applyProtection="1">
      <alignment horizontal="center" vertical="center"/>
    </xf>
    <xf numFmtId="0" fontId="12" fillId="5" borderId="25" xfId="0" applyFont="1" applyFill="1" applyBorder="1" applyAlignment="1" applyProtection="1">
      <alignment horizontal="center" vertical="center"/>
    </xf>
    <xf numFmtId="0" fontId="12" fillId="5" borderId="26" xfId="0" applyFont="1" applyFill="1" applyBorder="1" applyAlignment="1" applyProtection="1">
      <alignment horizontal="center" vertical="center"/>
    </xf>
    <xf numFmtId="0" fontId="12" fillId="5" borderId="27" xfId="0" applyFont="1" applyFill="1" applyBorder="1" applyAlignment="1" applyProtection="1">
      <alignment horizontal="center" vertical="center"/>
    </xf>
    <xf numFmtId="0" fontId="12" fillId="5" borderId="28" xfId="0" applyFont="1" applyFill="1" applyBorder="1" applyAlignment="1" applyProtection="1">
      <alignment horizontal="center" vertical="center"/>
    </xf>
    <xf numFmtId="0" fontId="0" fillId="0" borderId="0" xfId="0" applyFont="1" applyFill="1" applyAlignment="1" applyProtection="1">
      <alignment horizontal="center" vertical="center" wrapText="1"/>
    </xf>
    <xf numFmtId="0" fontId="12" fillId="6" borderId="4" xfId="0" quotePrefix="1" applyFont="1" applyFill="1" applyBorder="1" applyAlignment="1" applyProtection="1">
      <alignment horizontal="center" vertical="center"/>
    </xf>
    <xf numFmtId="0" fontId="12" fillId="6" borderId="2" xfId="0" applyFont="1" applyFill="1" applyBorder="1" applyAlignment="1" applyProtection="1">
      <alignment horizontal="center" vertical="center"/>
    </xf>
    <xf numFmtId="0" fontId="12" fillId="6" borderId="5" xfId="0" quotePrefix="1" applyFont="1" applyFill="1" applyBorder="1" applyAlignment="1" applyProtection="1">
      <alignment horizontal="center" vertical="center"/>
    </xf>
    <xf numFmtId="0" fontId="12" fillId="8" borderId="11" xfId="0" applyFont="1" applyFill="1" applyBorder="1" applyAlignment="1" applyProtection="1">
      <alignment horizontal="center" vertical="center"/>
    </xf>
    <xf numFmtId="0" fontId="0" fillId="0" borderId="0" xfId="0" applyFont="1" applyFill="1" applyAlignment="1" applyProtection="1">
      <alignment horizontal="center" wrapText="1"/>
    </xf>
    <xf numFmtId="0" fontId="12" fillId="0" borderId="0" xfId="0" applyFont="1" applyFill="1" applyBorder="1" applyAlignment="1" applyProtection="1">
      <alignment horizontal="center" vertical="center"/>
    </xf>
    <xf numFmtId="0" fontId="12" fillId="6" borderId="1" xfId="0" quotePrefix="1" applyFont="1" applyFill="1" applyBorder="1" applyAlignment="1" applyProtection="1">
      <alignment horizontal="center" vertical="center"/>
    </xf>
    <xf numFmtId="0" fontId="12" fillId="6" borderId="0" xfId="0" quotePrefix="1" applyFont="1" applyFill="1" applyBorder="1" applyAlignment="1" applyProtection="1">
      <alignment horizontal="center" vertical="center"/>
    </xf>
    <xf numFmtId="0" fontId="12" fillId="6" borderId="20" xfId="0" quotePrefix="1" applyFont="1" applyFill="1" applyBorder="1" applyAlignment="1" applyProtection="1">
      <alignment horizontal="center" vertical="center"/>
    </xf>
    <xf numFmtId="0" fontId="12" fillId="6" borderId="21" xfId="0" quotePrefix="1" applyFont="1" applyFill="1" applyBorder="1" applyAlignment="1" applyProtection="1">
      <alignment horizontal="center" vertical="center"/>
    </xf>
    <xf numFmtId="0" fontId="17" fillId="0" borderId="0" xfId="0" applyFont="1" applyFill="1" applyBorder="1" applyAlignment="1" applyProtection="1">
      <alignment horizontal="center" vertical="center" wrapText="1"/>
    </xf>
    <xf numFmtId="0" fontId="8" fillId="6" borderId="4" xfId="0" quotePrefix="1" applyFont="1" applyFill="1" applyBorder="1" applyAlignment="1" applyProtection="1">
      <alignment horizontal="center" vertical="center"/>
    </xf>
    <xf numFmtId="0" fontId="8" fillId="6" borderId="2" xfId="0" applyFont="1" applyFill="1" applyBorder="1" applyAlignment="1" applyProtection="1">
      <alignment horizontal="center" vertical="center"/>
    </xf>
    <xf numFmtId="0" fontId="16" fillId="6" borderId="12" xfId="0" quotePrefix="1" applyFont="1" applyFill="1" applyBorder="1" applyAlignment="1" applyProtection="1">
      <alignment horizontal="center" vertical="center"/>
    </xf>
    <xf numFmtId="0" fontId="16" fillId="6" borderId="24" xfId="0" quotePrefix="1" applyFont="1" applyFill="1" applyBorder="1" applyAlignment="1" applyProtection="1">
      <alignment horizontal="center" vertical="center"/>
    </xf>
    <xf numFmtId="0" fontId="16" fillId="6" borderId="13" xfId="0" quotePrefix="1" applyFont="1" applyFill="1" applyBorder="1" applyAlignment="1" applyProtection="1">
      <alignment horizontal="center" vertical="center"/>
    </xf>
    <xf numFmtId="0" fontId="16" fillId="6" borderId="20" xfId="0" quotePrefix="1" applyFont="1" applyFill="1" applyBorder="1" applyAlignment="1" applyProtection="1">
      <alignment horizontal="center" vertical="center"/>
    </xf>
    <xf numFmtId="0" fontId="16" fillId="6" borderId="21" xfId="0" quotePrefix="1" applyFont="1" applyFill="1" applyBorder="1" applyAlignment="1" applyProtection="1">
      <alignment horizontal="center" vertical="center"/>
    </xf>
    <xf numFmtId="0" fontId="16" fillId="6" borderId="22" xfId="0" quotePrefix="1" applyFont="1" applyFill="1" applyBorder="1" applyAlignment="1" applyProtection="1">
      <alignment horizontal="center" vertical="center"/>
    </xf>
    <xf numFmtId="0" fontId="12" fillId="6" borderId="2" xfId="0" quotePrefix="1" applyFont="1" applyFill="1" applyBorder="1" applyAlignment="1" applyProtection="1">
      <alignment horizontal="center" vertical="center"/>
    </xf>
    <xf numFmtId="0" fontId="12" fillId="6" borderId="4" xfId="0" applyFont="1" applyFill="1" applyBorder="1" applyAlignment="1" applyProtection="1">
      <alignment horizontal="center" vertical="center"/>
    </xf>
    <xf numFmtId="0" fontId="14" fillId="6" borderId="4" xfId="0" quotePrefix="1" applyFont="1" applyFill="1" applyBorder="1" applyAlignment="1" applyProtection="1">
      <alignment horizontal="center" vertical="center"/>
    </xf>
    <xf numFmtId="0" fontId="14" fillId="6" borderId="2" xfId="0" applyFont="1" applyFill="1" applyBorder="1" applyAlignment="1" applyProtection="1">
      <alignment horizontal="center" vertical="center"/>
    </xf>
    <xf numFmtId="0" fontId="16" fillId="6" borderId="12" xfId="0" quotePrefix="1" applyFont="1" applyFill="1" applyBorder="1" applyAlignment="1" applyProtection="1">
      <alignment horizontal="center"/>
    </xf>
    <xf numFmtId="0" fontId="16" fillId="6" borderId="24" xfId="0" quotePrefix="1" applyFont="1" applyFill="1" applyBorder="1" applyAlignment="1" applyProtection="1">
      <alignment horizontal="center"/>
    </xf>
    <xf numFmtId="0" fontId="16" fillId="6" borderId="13" xfId="0" quotePrefix="1" applyFont="1" applyFill="1" applyBorder="1" applyAlignment="1" applyProtection="1">
      <alignment horizontal="center"/>
    </xf>
    <xf numFmtId="0" fontId="16" fillId="6" borderId="20" xfId="0" quotePrefix="1" applyFont="1" applyFill="1" applyBorder="1" applyAlignment="1" applyProtection="1">
      <alignment horizontal="center"/>
    </xf>
    <xf numFmtId="0" fontId="16" fillId="6" borderId="21" xfId="0" quotePrefix="1" applyFont="1" applyFill="1" applyBorder="1" applyAlignment="1" applyProtection="1">
      <alignment horizontal="center"/>
    </xf>
    <xf numFmtId="0" fontId="16" fillId="6" borderId="22" xfId="0" quotePrefix="1" applyFont="1" applyFill="1" applyBorder="1" applyAlignment="1" applyProtection="1">
      <alignment horizontal="center"/>
    </xf>
    <xf numFmtId="0" fontId="23" fillId="8" borderId="4" xfId="0" applyNumberFormat="1" applyFont="1" applyFill="1" applyBorder="1" applyAlignment="1" applyProtection="1">
      <alignment horizontal="center" vertical="center" wrapText="1"/>
    </xf>
    <xf numFmtId="0" fontId="23" fillId="8" borderId="2" xfId="0" applyNumberFormat="1" applyFont="1" applyFill="1" applyBorder="1" applyAlignment="1" applyProtection="1">
      <alignment horizontal="center" vertical="center" wrapText="1"/>
    </xf>
    <xf numFmtId="0" fontId="23" fillId="8" borderId="3" xfId="0" applyNumberFormat="1" applyFont="1" applyFill="1" applyBorder="1" applyAlignment="1" applyProtection="1">
      <alignment horizontal="center" vertical="center" wrapText="1"/>
    </xf>
    <xf numFmtId="0" fontId="20" fillId="5" borderId="1" xfId="0" applyFont="1" applyFill="1" applyBorder="1" applyAlignment="1" applyProtection="1">
      <alignment horizontal="center" vertical="center"/>
    </xf>
    <xf numFmtId="0" fontId="20" fillId="5" borderId="0" xfId="0" applyFont="1" applyFill="1" applyBorder="1" applyAlignment="1" applyProtection="1">
      <alignment horizontal="center" vertical="center"/>
    </xf>
    <xf numFmtId="0" fontId="21" fillId="6" borderId="4" xfId="0" applyFont="1" applyFill="1" applyBorder="1" applyAlignment="1" applyProtection="1">
      <alignment horizontal="center"/>
    </xf>
    <xf numFmtId="0" fontId="21" fillId="6" borderId="2" xfId="0" applyFont="1" applyFill="1" applyBorder="1" applyAlignment="1" applyProtection="1">
      <alignment horizontal="center"/>
    </xf>
    <xf numFmtId="0" fontId="22" fillId="6" borderId="4" xfId="0" applyFont="1" applyFill="1" applyBorder="1" applyAlignment="1" applyProtection="1">
      <alignment horizontal="center" vertical="center" wrapText="1"/>
    </xf>
    <xf numFmtId="0" fontId="22" fillId="6" borderId="2" xfId="0" applyFont="1" applyFill="1" applyBorder="1" applyAlignment="1" applyProtection="1">
      <alignment horizontal="center" vertical="center" wrapText="1"/>
    </xf>
    <xf numFmtId="0" fontId="22" fillId="6" borderId="3" xfId="0" applyFont="1" applyFill="1" applyBorder="1" applyAlignment="1" applyProtection="1">
      <alignment horizontal="center" vertical="center" wrapText="1"/>
    </xf>
    <xf numFmtId="17" fontId="22" fillId="6" borderId="4" xfId="0" applyNumberFormat="1" applyFont="1" applyFill="1" applyBorder="1" applyAlignment="1" applyProtection="1">
      <alignment horizontal="center" vertical="center" wrapText="1"/>
    </xf>
    <xf numFmtId="0" fontId="22" fillId="6" borderId="4" xfId="0" applyNumberFormat="1" applyFont="1" applyFill="1" applyBorder="1" applyAlignment="1" applyProtection="1">
      <alignment horizontal="center" vertical="center" wrapText="1"/>
    </xf>
    <xf numFmtId="0" fontId="22" fillId="6" borderId="2" xfId="0" applyNumberFormat="1" applyFont="1" applyFill="1" applyBorder="1" applyAlignment="1" applyProtection="1">
      <alignment horizontal="center" vertical="center" wrapText="1"/>
    </xf>
    <xf numFmtId="0" fontId="22" fillId="6" borderId="3" xfId="0" applyNumberFormat="1" applyFont="1" applyFill="1" applyBorder="1" applyAlignment="1" applyProtection="1">
      <alignment horizontal="center" vertical="center" wrapText="1"/>
    </xf>
    <xf numFmtId="15" fontId="23" fillId="8" borderId="67" xfId="0" applyNumberFormat="1" applyFont="1" applyFill="1" applyBorder="1" applyAlignment="1" applyProtection="1">
      <alignment horizontal="center" vertical="center" wrapText="1"/>
    </xf>
    <xf numFmtId="15" fontId="23" fillId="8" borderId="62" xfId="0" applyNumberFormat="1" applyFont="1" applyFill="1" applyBorder="1" applyAlignment="1" applyProtection="1">
      <alignment horizontal="center" vertical="center" wrapText="1"/>
    </xf>
    <xf numFmtId="15" fontId="23" fillId="8" borderId="61" xfId="0" applyNumberFormat="1" applyFont="1" applyFill="1" applyBorder="1" applyAlignment="1" applyProtection="1">
      <alignment horizontal="center" vertical="center" wrapText="1"/>
    </xf>
    <xf numFmtId="15" fontId="23" fillId="8" borderId="33" xfId="0" applyNumberFormat="1" applyFont="1" applyFill="1" applyBorder="1" applyAlignment="1" applyProtection="1">
      <alignment horizontal="center" vertical="center" wrapText="1"/>
    </xf>
    <xf numFmtId="15" fontId="23" fillId="8" borderId="56" xfId="0" applyNumberFormat="1" applyFont="1" applyFill="1" applyBorder="1" applyAlignment="1" applyProtection="1">
      <alignment horizontal="center" vertical="center" wrapText="1"/>
    </xf>
    <xf numFmtId="15" fontId="23" fillId="8" borderId="34" xfId="0" applyNumberFormat="1" applyFont="1" applyFill="1" applyBorder="1" applyAlignment="1" applyProtection="1">
      <alignment horizontal="center" vertical="center" wrapText="1"/>
    </xf>
    <xf numFmtId="15" fontId="23" fillId="8" borderId="35" xfId="0" applyNumberFormat="1" applyFont="1" applyFill="1" applyBorder="1" applyAlignment="1" applyProtection="1">
      <alignment horizontal="center" vertical="center" wrapText="1"/>
    </xf>
    <xf numFmtId="15" fontId="23" fillId="8" borderId="55" xfId="0" applyNumberFormat="1" applyFont="1" applyFill="1" applyBorder="1" applyAlignment="1" applyProtection="1">
      <alignment horizontal="center" vertical="center" wrapText="1"/>
    </xf>
    <xf numFmtId="15" fontId="23" fillId="8" borderId="38" xfId="0" applyNumberFormat="1" applyFont="1" applyFill="1" applyBorder="1" applyAlignment="1" applyProtection="1">
      <alignment horizontal="center" vertical="center" wrapText="1"/>
    </xf>
    <xf numFmtId="15" fontId="23" fillId="8" borderId="58" xfId="0" applyNumberFormat="1" applyFont="1" applyFill="1" applyBorder="1" applyAlignment="1" applyProtection="1">
      <alignment horizontal="center" vertical="center" wrapText="1"/>
    </xf>
    <xf numFmtId="0" fontId="24" fillId="6" borderId="40" xfId="0" applyFont="1" applyFill="1" applyBorder="1" applyAlignment="1" applyProtection="1">
      <alignment horizontal="center" vertical="center" wrapText="1"/>
    </xf>
    <xf numFmtId="0" fontId="24" fillId="6" borderId="41" xfId="0" applyFont="1" applyFill="1" applyBorder="1" applyAlignment="1" applyProtection="1">
      <alignment horizontal="center" vertical="center" wrapText="1"/>
    </xf>
    <xf numFmtId="0" fontId="24" fillId="6" borderId="42" xfId="0" applyFont="1" applyFill="1" applyBorder="1" applyAlignment="1" applyProtection="1">
      <alignment horizontal="center" vertical="center" wrapText="1"/>
    </xf>
    <xf numFmtId="15" fontId="23" fillId="8" borderId="59" xfId="0" applyNumberFormat="1" applyFont="1" applyFill="1" applyBorder="1" applyAlignment="1" applyProtection="1">
      <alignment horizontal="center" vertical="center" wrapText="1"/>
    </xf>
    <xf numFmtId="15" fontId="23" fillId="8" borderId="39" xfId="0" applyNumberFormat="1" applyFont="1" applyFill="1" applyBorder="1" applyAlignment="1" applyProtection="1">
      <alignment horizontal="center" vertical="center" wrapText="1"/>
    </xf>
    <xf numFmtId="0" fontId="25" fillId="8" borderId="43" xfId="0" applyNumberFormat="1" applyFont="1" applyFill="1" applyBorder="1" applyAlignment="1" applyProtection="1">
      <alignment horizontal="left" vertical="center" wrapText="1"/>
    </xf>
    <xf numFmtId="0" fontId="25" fillId="8" borderId="44" xfId="0" applyNumberFormat="1" applyFont="1" applyFill="1" applyBorder="1" applyAlignment="1" applyProtection="1">
      <alignment horizontal="left" vertical="center" wrapText="1"/>
    </xf>
    <xf numFmtId="0" fontId="25" fillId="8" borderId="45" xfId="0" applyNumberFormat="1" applyFont="1" applyFill="1" applyBorder="1" applyAlignment="1" applyProtection="1">
      <alignment horizontal="left" vertical="center" wrapText="1"/>
    </xf>
    <xf numFmtId="0" fontId="24" fillId="6" borderId="5" xfId="0" applyFont="1" applyFill="1" applyBorder="1" applyAlignment="1" applyProtection="1">
      <alignment horizontal="center" vertical="center" wrapText="1"/>
    </xf>
    <xf numFmtId="0" fontId="24" fillId="6" borderId="6" xfId="0" applyFont="1" applyFill="1" applyBorder="1" applyAlignment="1" applyProtection="1">
      <alignment horizontal="center" vertical="center" wrapText="1"/>
    </xf>
    <xf numFmtId="0" fontId="24" fillId="6" borderId="50" xfId="0" applyFont="1" applyFill="1" applyBorder="1" applyAlignment="1" applyProtection="1">
      <alignment horizontal="center" vertical="center" wrapText="1"/>
    </xf>
    <xf numFmtId="17" fontId="20" fillId="9" borderId="25" xfId="0" applyNumberFormat="1" applyFont="1" applyFill="1" applyBorder="1" applyAlignment="1" applyProtection="1">
      <alignment horizontal="center" vertical="center" wrapText="1"/>
    </xf>
    <xf numFmtId="0" fontId="20" fillId="9" borderId="65" xfId="0" applyFont="1" applyFill="1" applyBorder="1" applyAlignment="1" applyProtection="1">
      <alignment horizontal="center" vertical="center" wrapText="1"/>
    </xf>
    <xf numFmtId="17" fontId="20" fillId="9" borderId="27" xfId="0" applyNumberFormat="1" applyFont="1" applyFill="1" applyBorder="1" applyAlignment="1" applyProtection="1">
      <alignment horizontal="center" vertical="center" wrapText="1"/>
    </xf>
    <xf numFmtId="0" fontId="20" fillId="9" borderId="8" xfId="0" applyFont="1" applyFill="1" applyBorder="1" applyAlignment="1" applyProtection="1">
      <alignment horizontal="center" vertical="center" wrapText="1"/>
    </xf>
    <xf numFmtId="17" fontId="20" fillId="9" borderId="28" xfId="0" applyNumberFormat="1" applyFont="1" applyFill="1" applyBorder="1" applyAlignment="1" applyProtection="1">
      <alignment horizontal="center" vertical="center" wrapText="1"/>
    </xf>
    <xf numFmtId="0" fontId="20" fillId="9" borderId="9" xfId="0" applyFont="1" applyFill="1" applyBorder="1" applyAlignment="1" applyProtection="1">
      <alignment horizontal="center" vertical="center" wrapText="1"/>
    </xf>
    <xf numFmtId="17" fontId="26" fillId="9" borderId="25" xfId="0" applyNumberFormat="1" applyFont="1" applyFill="1" applyBorder="1" applyAlignment="1" applyProtection="1">
      <alignment horizontal="center" vertical="center" wrapText="1"/>
    </xf>
    <xf numFmtId="17" fontId="26" fillId="9" borderId="65" xfId="0" applyNumberFormat="1" applyFont="1" applyFill="1" applyBorder="1" applyAlignment="1" applyProtection="1">
      <alignment horizontal="center" vertical="center" wrapText="1"/>
    </xf>
    <xf numFmtId="17" fontId="26" fillId="9" borderId="27" xfId="0" applyNumberFormat="1" applyFont="1" applyFill="1" applyBorder="1" applyAlignment="1" applyProtection="1">
      <alignment horizontal="center" vertical="center" wrapText="1"/>
    </xf>
    <xf numFmtId="17" fontId="26" fillId="9" borderId="8" xfId="0" applyNumberFormat="1" applyFont="1" applyFill="1" applyBorder="1" applyAlignment="1" applyProtection="1">
      <alignment horizontal="center" vertical="center" wrapText="1"/>
    </xf>
    <xf numFmtId="17" fontId="26" fillId="9" borderId="41" xfId="0" applyNumberFormat="1" applyFont="1" applyFill="1" applyBorder="1" applyAlignment="1" applyProtection="1">
      <alignment horizontal="center" vertical="center" wrapText="1"/>
    </xf>
    <xf numFmtId="0" fontId="26" fillId="9" borderId="48" xfId="0" applyFont="1" applyFill="1" applyBorder="1" applyAlignment="1" applyProtection="1">
      <alignment horizontal="center" vertical="center" wrapText="1"/>
    </xf>
    <xf numFmtId="17" fontId="26" fillId="9" borderId="42" xfId="0" applyNumberFormat="1" applyFont="1" applyFill="1" applyBorder="1" applyAlignment="1" applyProtection="1">
      <alignment horizontal="center" vertical="center" wrapText="1"/>
    </xf>
    <xf numFmtId="0" fontId="26" fillId="9" borderId="49" xfId="0" applyFont="1" applyFill="1" applyBorder="1" applyAlignment="1" applyProtection="1">
      <alignment horizontal="center" vertical="center" wrapText="1"/>
    </xf>
    <xf numFmtId="17" fontId="26" fillId="9" borderId="40" xfId="0" applyNumberFormat="1" applyFont="1" applyFill="1" applyBorder="1" applyAlignment="1" applyProtection="1">
      <alignment horizontal="center" vertical="center" wrapText="1"/>
    </xf>
    <xf numFmtId="0" fontId="26" fillId="9" borderId="47" xfId="0" applyFont="1" applyFill="1" applyBorder="1" applyAlignment="1" applyProtection="1">
      <alignment horizontal="center" vertical="center" wrapText="1"/>
    </xf>
    <xf numFmtId="0" fontId="22" fillId="6" borderId="40" xfId="0" applyFont="1" applyFill="1" applyBorder="1" applyAlignment="1" applyProtection="1">
      <alignment horizontal="center" vertical="center" wrapText="1"/>
    </xf>
    <xf numFmtId="0" fontId="22" fillId="6" borderId="43" xfId="0" applyFont="1" applyFill="1" applyBorder="1" applyAlignment="1" applyProtection="1">
      <alignment horizontal="center" vertical="center" wrapText="1"/>
    </xf>
    <xf numFmtId="17" fontId="26" fillId="9" borderId="36" xfId="0" applyNumberFormat="1" applyFont="1" applyFill="1" applyBorder="1" applyAlignment="1" applyProtection="1">
      <alignment horizontal="center" vertical="center" wrapText="1"/>
    </xf>
    <xf numFmtId="17" fontId="26" fillId="9" borderId="37" xfId="0" applyNumberFormat="1" applyFont="1" applyFill="1" applyBorder="1" applyAlignment="1" applyProtection="1">
      <alignment horizontal="center" vertical="center" wrapText="1"/>
    </xf>
    <xf numFmtId="0" fontId="26" fillId="9" borderId="61" xfId="0" applyFont="1" applyFill="1" applyBorder="1" applyAlignment="1" applyProtection="1">
      <alignment horizontal="center" vertical="center"/>
    </xf>
    <xf numFmtId="0" fontId="26" fillId="9" borderId="62" xfId="0" applyFont="1" applyFill="1" applyBorder="1" applyAlignment="1" applyProtection="1">
      <alignment horizontal="center" vertical="center"/>
    </xf>
    <xf numFmtId="0" fontId="27" fillId="9" borderId="67" xfId="0" applyFont="1" applyFill="1" applyBorder="1" applyAlignment="1" applyProtection="1">
      <alignment horizontal="center"/>
    </xf>
    <xf numFmtId="0" fontId="27" fillId="9" borderId="51" xfId="0" applyFont="1" applyFill="1" applyBorder="1" applyAlignment="1" applyProtection="1">
      <alignment horizontal="center"/>
    </xf>
    <xf numFmtId="0" fontId="27" fillId="9" borderId="33" xfId="0" applyFont="1" applyFill="1" applyBorder="1" applyAlignment="1" applyProtection="1">
      <alignment horizontal="center"/>
    </xf>
    <xf numFmtId="0" fontId="26" fillId="9" borderId="33" xfId="0" applyFont="1" applyFill="1" applyBorder="1" applyAlignment="1" applyProtection="1">
      <alignment horizontal="center" vertical="center"/>
    </xf>
    <xf numFmtId="0" fontId="26" fillId="9" borderId="67" xfId="0" applyFont="1" applyFill="1" applyBorder="1" applyAlignment="1" applyProtection="1">
      <alignment horizontal="center" vertical="center"/>
    </xf>
    <xf numFmtId="0" fontId="0" fillId="0" borderId="63" xfId="0" applyBorder="1" applyAlignment="1" applyProtection="1">
      <alignment horizontal="center"/>
    </xf>
    <xf numFmtId="0" fontId="0" fillId="0" borderId="55" xfId="0" applyBorder="1" applyAlignment="1" applyProtection="1">
      <alignment horizontal="center"/>
    </xf>
    <xf numFmtId="0" fontId="0" fillId="0" borderId="56" xfId="0" applyBorder="1" applyAlignment="1" applyProtection="1">
      <alignment horizontal="center"/>
    </xf>
    <xf numFmtId="0" fontId="0" fillId="0" borderId="34" xfId="0" applyBorder="1" applyAlignment="1" applyProtection="1">
      <alignment horizontal="center"/>
    </xf>
    <xf numFmtId="0" fontId="0" fillId="0" borderId="35" xfId="0" applyBorder="1" applyAlignment="1" applyProtection="1">
      <alignment horizontal="center"/>
    </xf>
    <xf numFmtId="15" fontId="26" fillId="9" borderId="36" xfId="0" applyNumberFormat="1" applyFont="1" applyFill="1" applyBorder="1" applyAlignment="1" applyProtection="1">
      <alignment horizontal="center" vertical="center"/>
    </xf>
    <xf numFmtId="15" fontId="26" fillId="9" borderId="60" xfId="0" applyNumberFormat="1" applyFont="1" applyFill="1" applyBorder="1" applyAlignment="1" applyProtection="1">
      <alignment horizontal="center" vertical="center"/>
    </xf>
    <xf numFmtId="0" fontId="0" fillId="0" borderId="46" xfId="0" applyBorder="1" applyAlignment="1" applyProtection="1">
      <alignment horizontal="center"/>
    </xf>
    <xf numFmtId="0" fontId="0" fillId="0" borderId="58" xfId="0" applyBorder="1" applyAlignment="1" applyProtection="1">
      <alignment horizontal="center"/>
    </xf>
    <xf numFmtId="0" fontId="0" fillId="0" borderId="59" xfId="0" applyBorder="1" applyAlignment="1" applyProtection="1">
      <alignment horizontal="center"/>
    </xf>
    <xf numFmtId="0" fontId="0" fillId="0" borderId="39" xfId="0" applyBorder="1" applyAlignment="1" applyProtection="1">
      <alignment horizontal="center"/>
    </xf>
    <xf numFmtId="0" fontId="0" fillId="0" borderId="38" xfId="0" applyBorder="1" applyAlignment="1" applyProtection="1">
      <alignment horizontal="center"/>
    </xf>
    <xf numFmtId="0" fontId="20" fillId="9" borderId="5" xfId="0" applyFont="1" applyFill="1" applyBorder="1" applyAlignment="1" applyProtection="1">
      <alignment horizontal="center" vertical="center" wrapText="1"/>
    </xf>
    <xf numFmtId="0" fontId="20" fillId="9" borderId="6" xfId="0" applyFont="1" applyFill="1" applyBorder="1" applyAlignment="1" applyProtection="1">
      <alignment horizontal="center" vertical="center" wrapText="1"/>
    </xf>
    <xf numFmtId="0" fontId="20" fillId="9" borderId="50" xfId="0" applyFont="1" applyFill="1" applyBorder="1" applyAlignment="1" applyProtection="1">
      <alignment horizontal="center" vertical="center" wrapText="1"/>
    </xf>
    <xf numFmtId="0" fontId="20" fillId="9" borderId="4" xfId="0" applyFont="1" applyFill="1" applyBorder="1" applyAlignment="1" applyProtection="1">
      <alignment horizontal="center" vertical="center" wrapText="1"/>
    </xf>
    <xf numFmtId="0" fontId="20" fillId="9" borderId="2" xfId="0" applyFont="1" applyFill="1" applyBorder="1" applyAlignment="1" applyProtection="1">
      <alignment horizontal="center" vertical="center" wrapText="1"/>
    </xf>
    <xf numFmtId="0" fontId="20" fillId="9" borderId="3" xfId="0" applyFont="1" applyFill="1" applyBorder="1" applyAlignment="1" applyProtection="1">
      <alignment horizontal="center" vertical="center" wrapText="1"/>
    </xf>
    <xf numFmtId="17" fontId="26" fillId="9" borderId="68" xfId="0" applyNumberFormat="1" applyFont="1" applyFill="1" applyBorder="1" applyAlignment="1" applyProtection="1">
      <alignment horizontal="center" vertical="center" wrapText="1"/>
    </xf>
    <xf numFmtId="17" fontId="26" fillId="9" borderId="10" xfId="0" applyNumberFormat="1" applyFont="1" applyFill="1" applyBorder="1" applyAlignment="1" applyProtection="1">
      <alignment horizontal="center" vertical="center" wrapText="1"/>
    </xf>
    <xf numFmtId="15" fontId="26" fillId="9" borderId="67" xfId="0" applyNumberFormat="1" applyFont="1" applyFill="1" applyBorder="1" applyAlignment="1" applyProtection="1">
      <alignment horizontal="center" vertical="center"/>
    </xf>
    <xf numFmtId="15" fontId="26" fillId="9" borderId="33" xfId="0" applyNumberFormat="1" applyFont="1" applyFill="1" applyBorder="1" applyAlignment="1" applyProtection="1">
      <alignment horizontal="center" vertical="center"/>
    </xf>
    <xf numFmtId="15" fontId="26" fillId="9" borderId="62" xfId="0" applyNumberFormat="1" applyFont="1" applyFill="1" applyBorder="1" applyAlignment="1" applyProtection="1">
      <alignment horizontal="center" vertical="center"/>
    </xf>
    <xf numFmtId="17" fontId="20" fillId="9" borderId="36" xfId="0" applyNumberFormat="1" applyFont="1" applyFill="1" applyBorder="1" applyAlignment="1" applyProtection="1">
      <alignment horizontal="center" vertical="center" wrapText="1"/>
    </xf>
    <xf numFmtId="17" fontId="20" fillId="9" borderId="37" xfId="0" applyNumberFormat="1" applyFont="1" applyFill="1" applyBorder="1" applyAlignment="1" applyProtection="1">
      <alignment horizontal="center" vertical="center" wrapText="1"/>
    </xf>
    <xf numFmtId="0" fontId="26" fillId="9" borderId="23" xfId="0" applyFont="1" applyFill="1" applyBorder="1" applyAlignment="1" applyProtection="1">
      <alignment horizontal="center" vertical="center" wrapText="1"/>
    </xf>
    <xf numFmtId="0" fontId="26" fillId="9" borderId="6" xfId="0" applyFont="1" applyFill="1" applyBorder="1" applyAlignment="1" applyProtection="1">
      <alignment horizontal="center" vertical="center" wrapText="1"/>
    </xf>
    <xf numFmtId="0" fontId="26" fillId="9" borderId="50" xfId="0" applyFont="1" applyFill="1" applyBorder="1" applyAlignment="1" applyProtection="1">
      <alignment horizontal="center" vertical="center" wrapText="1"/>
    </xf>
    <xf numFmtId="0" fontId="26" fillId="9" borderId="5" xfId="0" applyFont="1" applyFill="1" applyBorder="1" applyAlignment="1" applyProtection="1">
      <alignment horizontal="center" vertical="center" wrapText="1"/>
    </xf>
    <xf numFmtId="17" fontId="26" fillId="9" borderId="15" xfId="0" applyNumberFormat="1" applyFont="1" applyFill="1" applyBorder="1" applyAlignment="1" applyProtection="1">
      <alignment horizontal="center" vertical="center" wrapText="1"/>
    </xf>
    <xf numFmtId="17" fontId="26" fillId="9" borderId="17" xfId="0" applyNumberFormat="1" applyFont="1" applyFill="1" applyBorder="1" applyAlignment="1" applyProtection="1">
      <alignment horizontal="center" vertical="center" wrapText="1"/>
    </xf>
    <xf numFmtId="0" fontId="5" fillId="0" borderId="0" xfId="2" applyFont="1" applyAlignment="1">
      <alignment horizontal="center"/>
    </xf>
  </cellXfs>
  <cellStyles count="3">
    <cellStyle name="Hyperlink" xfId="1" builtinId="8"/>
    <cellStyle name="Normal" xfId="0" builtinId="0"/>
    <cellStyle name="Normal 2" xfId="2"/>
  </cellStyles>
  <dxfs count="95">
    <dxf>
      <font>
        <color theme="0" tint="-0.24994659260841701"/>
      </font>
      <fill>
        <patternFill>
          <bgColor theme="0" tint="-0.24994659260841701"/>
        </patternFill>
      </fill>
    </dxf>
    <dxf>
      <font>
        <color theme="0" tint="-0.24994659260841701"/>
      </font>
      <fill>
        <patternFill>
          <bgColor theme="0" tint="-0.24994659260841701"/>
        </patternFill>
      </fill>
      <border>
        <left/>
        <right/>
        <top/>
        <bottom/>
      </border>
    </dxf>
    <dxf>
      <font>
        <color theme="0" tint="-0.24994659260841701"/>
      </font>
      <fill>
        <patternFill>
          <bgColor theme="0" tint="-0.24994659260841701"/>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bgColor theme="7" tint="0.79998168889431442"/>
        </patternFill>
      </fill>
    </dxf>
    <dxf>
      <fill>
        <patternFill>
          <bgColor theme="4" tint="0.79998168889431442"/>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border>
        <left/>
        <right/>
        <top/>
        <bottom/>
      </border>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bgColor rgb="FFFF0000"/>
        </patternFill>
      </fill>
    </dxf>
    <dxf>
      <fill>
        <patternFill>
          <bgColor rgb="FFFF0000"/>
        </patternFill>
      </fill>
    </dxf>
    <dxf>
      <fill>
        <patternFill patternType="darkGray">
          <bgColor theme="1" tint="0.499984740745262"/>
        </patternFill>
      </fill>
    </dxf>
    <dxf>
      <fill>
        <patternFill patternType="darkGray">
          <bgColor theme="1" tint="0.499984740745262"/>
        </patternFill>
      </fill>
    </dxf>
    <dxf>
      <fill>
        <patternFill>
          <bgColor rgb="FFFFC000"/>
        </patternFill>
      </fill>
    </dxf>
    <dxf>
      <fill>
        <patternFill>
          <bgColor theme="7" tint="0.79998168889431442"/>
        </patternFill>
      </fill>
    </dxf>
    <dxf>
      <fill>
        <patternFill>
          <bgColor theme="4" tint="0.79998168889431442"/>
        </patternFill>
      </fill>
    </dxf>
    <dxf>
      <font>
        <color theme="0" tint="-0.24994659260841701"/>
      </font>
      <fill>
        <patternFill>
          <bgColor theme="0" tint="-0.24994659260841701"/>
        </patternFill>
      </fill>
      <border>
        <left/>
        <right/>
        <top/>
        <bottom/>
      </border>
    </dxf>
    <dxf>
      <font>
        <color theme="0" tint="-0.24994659260841701"/>
      </font>
      <fill>
        <patternFill>
          <bgColor theme="0" tint="-0.2499465926084170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darkGray">
          <bgColor theme="1" tint="0.499984740745262"/>
        </patternFill>
      </fill>
    </dxf>
    <dxf>
      <fill>
        <patternFill patternType="darkGray">
          <bgColor theme="1" tint="0.499984740745262"/>
        </patternFill>
      </fill>
    </dxf>
    <dxf>
      <fill>
        <patternFill>
          <bgColor rgb="FFFFC000"/>
        </patternFill>
      </fill>
    </dxf>
    <dxf>
      <fill>
        <patternFill>
          <bgColor theme="7" tint="0.79998168889431442"/>
        </patternFill>
      </fill>
    </dxf>
    <dxf>
      <fill>
        <patternFill>
          <bgColor theme="4" tint="0.79998168889431442"/>
        </patternFill>
      </fill>
    </dxf>
    <dxf>
      <font>
        <color theme="0" tint="-0.24994659260841701"/>
      </font>
      <fill>
        <patternFill>
          <bgColor theme="0" tint="-0.24994659260841701"/>
        </patternFill>
      </fill>
      <border>
        <left/>
        <right/>
        <top/>
        <bottom/>
      </border>
    </dxf>
    <dxf>
      <font>
        <color theme="0" tint="-0.24994659260841701"/>
      </font>
      <fill>
        <patternFill>
          <bgColor theme="0" tint="-0.24994659260841701"/>
        </patternFill>
      </fill>
    </dxf>
    <dxf>
      <fill>
        <patternFill>
          <bgColor rgb="FFFF0000"/>
        </patternFill>
      </fill>
    </dxf>
    <dxf>
      <fill>
        <patternFill patternType="darkGray">
          <bgColor theme="1" tint="0.499984740745262"/>
        </patternFill>
      </fill>
    </dxf>
    <dxf>
      <fill>
        <patternFill>
          <bgColor rgb="FFFF0000"/>
        </patternFill>
      </fill>
    </dxf>
    <dxf>
      <fill>
        <patternFill>
          <bgColor rgb="FFFF0000"/>
        </patternFill>
      </fill>
    </dxf>
    <dxf>
      <fill>
        <patternFill patternType="darkGray">
          <bgColor theme="1" tint="0.499984740745262"/>
        </patternFill>
      </fill>
    </dxf>
    <dxf>
      <fill>
        <patternFill patternType="darkGray">
          <bgColor theme="1" tint="0.499984740745262"/>
        </patternFill>
      </fill>
    </dxf>
    <dxf>
      <fill>
        <patternFill>
          <bgColor rgb="FFFFC000"/>
        </patternFill>
      </fill>
    </dxf>
    <dxf>
      <fill>
        <patternFill>
          <bgColor theme="7" tint="0.79998168889431442"/>
        </patternFill>
      </fill>
    </dxf>
    <dxf>
      <fill>
        <patternFill>
          <bgColor theme="4" tint="0.79998168889431442"/>
        </patternFill>
      </fill>
    </dxf>
    <dxf>
      <numFmt numFmtId="30" formatCode="@"/>
    </dxf>
    <dxf>
      <numFmt numFmtId="30" formatCode="@"/>
    </dxf>
    <dxf>
      <numFmt numFmtId="30" formatCode="@"/>
    </dxf>
    <dxf>
      <border diagonalUp="0" diagonalDown="0" outline="0">
        <left style="hair">
          <color auto="1"/>
        </left>
        <right style="hair">
          <color indexed="64"/>
        </right>
        <top style="hair">
          <color auto="1"/>
        </top>
        <bottom style="hair">
          <color indexed="64"/>
        </bottom>
      </border>
    </dxf>
    <dxf>
      <border diagonalUp="0" diagonalDown="0" outline="0">
        <left style="thin">
          <color indexed="64"/>
        </left>
        <right style="thin">
          <color indexed="64"/>
        </right>
        <top/>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numFmt numFmtId="30" formatCode="@"/>
      <border diagonalUp="0" diagonalDown="0" outline="0">
        <left style="hair">
          <color theme="8"/>
        </left>
        <right style="hair">
          <color theme="8"/>
        </right>
        <top style="hair">
          <color theme="8"/>
        </top>
        <bottom style="hair">
          <color theme="8"/>
        </bottom>
      </border>
    </dxf>
    <dxf>
      <border outline="0">
        <right style="hair">
          <color theme="8"/>
        </right>
      </border>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bgColor rgb="FFFF0000"/>
        </patternFill>
      </fill>
    </dxf>
    <dxf>
      <font>
        <color rgb="FFFF0000"/>
      </font>
    </dxf>
    <dxf>
      <font>
        <color theme="0" tint="-0.24994659260841701"/>
      </font>
      <fill>
        <patternFill patternType="solid">
          <fgColor theme="0" tint="-0.34998626667073579"/>
          <bgColor theme="0" tint="-0.24994659260841701"/>
        </patternFill>
      </fill>
      <border>
        <left/>
        <right/>
        <top/>
        <bottom/>
      </border>
    </dxf>
    <dxf>
      <font>
        <color theme="0" tint="-0.24994659260841701"/>
      </font>
      <fill>
        <patternFill>
          <bgColor theme="0" tint="-0.24994659260841701"/>
        </patternFill>
      </fill>
      <border>
        <left/>
        <right/>
        <top/>
        <bottom/>
      </border>
    </dxf>
    <dxf>
      <font>
        <color theme="0" tint="-0.24994659260841701"/>
      </font>
      <fill>
        <patternFill>
          <bgColor theme="0" tint="-0.24994659260841701"/>
        </patternFill>
      </fill>
    </dxf>
    <dxf>
      <fill>
        <patternFill patternType="darkGray">
          <bgColor theme="1" tint="0.499984740745262"/>
        </patternFill>
      </fill>
    </dxf>
    <dxf>
      <font>
        <color theme="0" tint="-0.24994659260841701"/>
      </font>
      <fill>
        <patternFill>
          <bgColor theme="0" tint="-0.24994659260841701"/>
        </patternFill>
      </fill>
      <border>
        <left/>
        <right/>
        <top/>
        <bottom/>
      </border>
    </dxf>
    <dxf>
      <font>
        <color theme="0" tint="-0.24994659260841701"/>
      </font>
      <fill>
        <patternFill>
          <bgColor theme="0" tint="-0.24994659260841701"/>
        </patternFill>
      </fill>
      <border>
        <left/>
        <right/>
        <top/>
        <bottom/>
      </border>
    </dxf>
    <dxf>
      <font>
        <color theme="0" tint="-0.24994659260841701"/>
      </font>
      <fill>
        <patternFill patternType="solid">
          <fgColor theme="0" tint="-0.34998626667073579"/>
          <bgColor theme="0" tint="-0.24994659260841701"/>
        </patternFill>
      </fill>
      <border>
        <left/>
        <right/>
        <top/>
        <bottom/>
      </border>
    </dxf>
    <dxf>
      <fill>
        <patternFill>
          <bgColor rgb="FFFF0000"/>
        </patternFill>
      </fill>
    </dxf>
  </dxfs>
  <tableStyles count="0" defaultTableStyle="TableStyleMedium9" defaultPivotStyle="PivotStyleMedium7"/>
  <colors>
    <mruColors>
      <color rgb="FFA9D08E"/>
      <color rgb="FFDAEEF3"/>
      <color rgb="FFE2EFD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5.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4.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6</xdr:col>
          <xdr:colOff>561975</xdr:colOff>
          <xdr:row>2</xdr:row>
          <xdr:rowOff>123825</xdr:rowOff>
        </xdr:to>
        <xdr:sp macro="" textlink="">
          <xdr:nvSpPr>
            <xdr:cNvPr id="11265" name="Apttus_App" hidden="1">
              <a:extLst>
                <a:ext uri="{63B3BB69-23CF-44E3-9099-C40C66FF867C}">
                  <a14:compatExt spid="_x0000_s11265"/>
                </a:ext>
                <a:ext uri="{FF2B5EF4-FFF2-40B4-BE49-F238E27FC236}">
                  <a16:creationId xmlns="" xmlns:a16="http://schemas.microsoft.com/office/drawing/2014/main" id="{00000000-0008-0000-0D00-0000012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552450</xdr:colOff>
          <xdr:row>2</xdr:row>
          <xdr:rowOff>123825</xdr:rowOff>
        </xdr:to>
        <xdr:sp macro="" textlink="">
          <xdr:nvSpPr>
            <xdr:cNvPr id="11274" name="Apttus_AppData" hidden="1">
              <a:extLst>
                <a:ext uri="{63B3BB69-23CF-44E3-9099-C40C66FF867C}">
                  <a14:compatExt spid="_x0000_s1127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314325</xdr:colOff>
          <xdr:row>2</xdr:row>
          <xdr:rowOff>123825</xdr:rowOff>
        </xdr:to>
        <xdr:sp macro="" textlink="">
          <xdr:nvSpPr>
            <xdr:cNvPr id="11275" name="Apttus_AppDataTracker" hidden="1">
              <a:extLst>
                <a:ext uri="{63B3BB69-23CF-44E3-9099-C40C66FF867C}">
                  <a14:compatExt spid="_x0000_s1127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ables/table1.xml><?xml version="1.0" encoding="utf-8"?>
<table xmlns="http://schemas.openxmlformats.org/spreadsheetml/2006/main" id="1" name="Module" displayName="Module" ref="B130:H165" totalsRowShown="0" headerRowCellStyle="Normal 2" dataCellStyle="Normal 2">
  <autoFilter ref="B130:H165"/>
  <tableColumns count="7">
    <tableColumn id="1" name="Name" dataDxfId="77" dataCellStyle="Normal 2">
      <calculatedColumnFormula array="1">IFERROR(INDEX($C$131:$C$166, MATCH(0, COUNTIF($B$130:B130, $C$131:$C$166&amp;"") + IF($C$131:$C$166="",1,0), 0)), "")</calculatedColumnFormula>
    </tableColumn>
    <tableColumn id="2" name="Module Name" dataDxfId="76"/>
    <tableColumn id="3" name="Module-Coverage-Intervention Reference (Name)" dataDxfId="75" dataCellStyle="Normal 2"/>
    <tableColumn id="4" name="Component (Name)" dataDxfId="74" dataCellStyle="Normal 2"/>
    <tableColumn id="5" name="Name to be displayed on Overview Page for display" dataDxfId="73" dataCellStyle="Normal 2">
      <calculatedColumnFormula>C131</calculatedColumnFormula>
    </tableColumn>
    <tableColumn id="6" name="Record ID" dataDxfId="72" dataCellStyle="Normal 2"/>
    <tableColumn id="7" name="Reference Record Id" dataDxfId="71" dataCellStyle="Normal 2"/>
  </tableColumns>
  <tableStyleInfo name="TableStyleLight9" showFirstColumn="0" showLastColumn="0" showRowStripes="1" showColumnStripes="0"/>
</table>
</file>

<file path=xl/tables/table2.xml><?xml version="1.0" encoding="utf-8"?>
<table xmlns="http://schemas.openxmlformats.org/spreadsheetml/2006/main" id="2" name="Intervention" displayName="Intervention" ref="A168:I334" totalsRowShown="0" headerRowCellStyle="Normal 2" dataCellStyle="Normal 2">
  <autoFilter ref="A168:I334"/>
  <tableColumns count="9">
    <tableColumn id="1" name="Module" dataCellStyle="Normal 2"/>
    <tableColumn id="2" name="Name ID" dataCellStyle="Normal 2"/>
    <tableColumn id="3" name="Intervention"/>
    <tableColumn id="4" name="Disaggregation Categories" dataCellStyle="Normal 2"/>
    <tableColumn id="5" name="Record ID" dataCellStyle="Normal 2"/>
    <tableColumn id="6" name="Column1" dataCellStyle="Normal 2"/>
    <tableColumn id="7" name="Column2" dataCellStyle="Normal 2"/>
    <tableColumn id="8" name="Column3" dataCellStyle="Normal 2"/>
    <tableColumn id="9" name="Column4" dataCellStyle="Normal 2"/>
  </tableColumns>
  <tableStyleInfo name="TableStyleLight9" showFirstColumn="0" showLastColumn="0" showRowStripes="1" showColumnStripes="0"/>
</table>
</file>

<file path=xl/tables/table3.xml><?xml version="1.0" encoding="utf-8"?>
<table xmlns="http://schemas.openxmlformats.org/spreadsheetml/2006/main" id="3" name="Coverage" displayName="Coverage" ref="A59:G127" totalsRowShown="0" headerRowDxfId="70" tableBorderDxfId="69" headerRowCellStyle="Normal 2" dataCellStyle="Normal 2">
  <autoFilter ref="A59:G127"/>
  <tableColumns count="7">
    <tableColumn id="1" name="Module" dataCellStyle="Normal 2"/>
    <tableColumn id="2" name="Name ID" dataDxfId="68" dataCellStyle="Normal 2"/>
    <tableColumn id="3" name="Name - FR" dataDxfId="67" dataCellStyle="Normal 2"/>
    <tableColumn id="4" name="Disaggregation Categories FR" dataDxfId="66" dataCellStyle="Normal 2"/>
    <tableColumn id="5" name="Column1" dataCellStyle="Normal 2"/>
    <tableColumn id="6" name="Column2" dataCellStyle="Normal 2"/>
    <tableColumn id="7" name="Record ID" dataCellStyle="Normal 2"/>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2.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2.bin"/><Relationship Id="rId4" Type="http://schemas.openxmlformats.org/officeDocument/2006/relationships/table" Target="../tables/table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X251"/>
  <sheetViews>
    <sheetView showGridLines="0" view="pageBreakPreview" zoomScale="79" zoomScaleNormal="80" zoomScaleSheetLayoutView="79" workbookViewId="0">
      <selection activeCell="K12" sqref="K12"/>
    </sheetView>
  </sheetViews>
  <sheetFormatPr defaultColWidth="11" defaultRowHeight="15.75" x14ac:dyDescent="0.25"/>
  <cols>
    <col min="1" max="1" width="32" style="6" customWidth="1"/>
    <col min="2" max="2" width="52.375" style="6" hidden="1" customWidth="1"/>
    <col min="3" max="3" width="54.625" style="6" hidden="1" customWidth="1"/>
    <col min="4" max="4" width="0.125" style="6" customWidth="1"/>
    <col min="5" max="5" width="34.125" style="6" customWidth="1"/>
    <col min="6" max="6" width="29.875" style="6" hidden="1" customWidth="1"/>
    <col min="7" max="7" width="31.125" style="6" hidden="1" customWidth="1"/>
    <col min="8" max="8" width="26.125" style="6" hidden="1" customWidth="1"/>
    <col min="9" max="9" width="24.125" style="6" hidden="1" customWidth="1"/>
    <col min="10" max="10" width="0.375" style="6" customWidth="1"/>
    <col min="11" max="11" width="33.625" style="6" customWidth="1"/>
    <col min="12" max="12" width="28.875" style="6" hidden="1" customWidth="1"/>
    <col min="13" max="13" width="15.375" style="6" hidden="1" customWidth="1"/>
    <col min="14" max="14" width="21.625" style="6" hidden="1" customWidth="1"/>
    <col min="15" max="15" width="17.125" style="6" hidden="1" customWidth="1"/>
    <col min="16" max="16" width="16.625" style="6" hidden="1" customWidth="1"/>
    <col min="17" max="17" width="17.5" style="6" hidden="1" customWidth="1"/>
    <col min="18" max="18" width="12.875" style="6" hidden="1" customWidth="1"/>
    <col min="19" max="19" width="0.375" style="6" customWidth="1"/>
    <col min="20" max="20" width="33.375" style="6" bestFit="1" customWidth="1"/>
    <col min="21" max="21" width="10.625" style="6" hidden="1" customWidth="1"/>
    <col min="22" max="22" width="11.625" style="66" hidden="1" customWidth="1"/>
    <col min="23" max="23" width="8.875" style="66" hidden="1" customWidth="1"/>
    <col min="24" max="24" width="18.375" style="66" hidden="1" customWidth="1"/>
    <col min="25" max="25" width="18.875" style="66" hidden="1" customWidth="1"/>
    <col min="26" max="26" width="19.5" style="66" hidden="1" customWidth="1"/>
    <col min="27" max="27" width="20.875" style="6" hidden="1" customWidth="1"/>
    <col min="28" max="28" width="19" style="6" hidden="1" customWidth="1"/>
    <col min="29" max="29" width="11.875" style="6" hidden="1" customWidth="1"/>
    <col min="30" max="30" width="18.875" style="6" hidden="1" customWidth="1"/>
    <col min="31" max="31" width="26.625" style="6" hidden="1" customWidth="1"/>
    <col min="32" max="32" width="20.375" style="6" hidden="1" customWidth="1"/>
    <col min="33" max="33" width="24.625" style="6" hidden="1" customWidth="1"/>
    <col min="34" max="38" width="11" style="6" customWidth="1"/>
    <col min="39" max="39" width="16.625" style="6" hidden="1" customWidth="1"/>
    <col min="40" max="40" width="11" style="6" hidden="1" customWidth="1"/>
    <col min="41" max="41" width="11" style="9" hidden="1" customWidth="1"/>
    <col min="42" max="42" width="16.125" style="9" customWidth="1"/>
    <col min="43" max="43" width="11" style="9" customWidth="1"/>
    <col min="44" max="50" width="11" style="9"/>
    <col min="51" max="16384" width="11" style="6"/>
  </cols>
  <sheetData>
    <row r="1" spans="1:50" x14ac:dyDescent="0.25">
      <c r="A1" s="582" t="s">
        <v>235</v>
      </c>
      <c r="B1" s="583"/>
      <c r="C1" s="583"/>
      <c r="D1" s="583"/>
      <c r="E1" s="583"/>
      <c r="F1" s="583"/>
      <c r="G1" s="583"/>
      <c r="H1" s="583"/>
      <c r="I1" s="583"/>
      <c r="J1" s="583"/>
      <c r="K1" s="583"/>
      <c r="L1" s="583"/>
      <c r="M1" s="583"/>
      <c r="N1" s="583"/>
      <c r="O1" s="583"/>
      <c r="P1" s="583"/>
      <c r="Q1" s="583"/>
      <c r="R1" s="583"/>
      <c r="S1" s="583"/>
      <c r="T1" s="583"/>
    </row>
    <row r="2" spans="1:50" s="26" customFormat="1" ht="27" customHeight="1" thickBot="1" x14ac:dyDescent="0.3">
      <c r="A2" s="584"/>
      <c r="B2" s="585"/>
      <c r="C2" s="585"/>
      <c r="D2" s="585"/>
      <c r="E2" s="585"/>
      <c r="F2" s="585"/>
      <c r="G2" s="585"/>
      <c r="H2" s="585"/>
      <c r="I2" s="585"/>
      <c r="J2" s="585"/>
      <c r="K2" s="585"/>
      <c r="L2" s="585"/>
      <c r="M2" s="585"/>
      <c r="N2" s="585"/>
      <c r="O2" s="585"/>
      <c r="P2" s="585"/>
      <c r="Q2" s="585"/>
      <c r="R2" s="585"/>
      <c r="S2" s="585"/>
      <c r="T2" s="585"/>
      <c r="V2" s="27"/>
      <c r="W2" s="27"/>
      <c r="X2" s="27"/>
      <c r="Y2" s="27"/>
      <c r="Z2" s="27"/>
      <c r="AO2" s="28"/>
      <c r="AP2" s="28"/>
      <c r="AQ2" s="28"/>
      <c r="AR2" s="28"/>
      <c r="AS2" s="28"/>
      <c r="AT2" s="28"/>
      <c r="AU2" s="28"/>
      <c r="AV2" s="28"/>
      <c r="AW2" s="28"/>
      <c r="AX2" s="28"/>
    </row>
    <row r="3" spans="1:50" x14ac:dyDescent="0.25">
      <c r="A3" s="377" t="s">
        <v>321</v>
      </c>
      <c r="B3" s="378"/>
      <c r="C3" s="378"/>
      <c r="D3" s="378"/>
      <c r="E3" s="377" t="s">
        <v>322</v>
      </c>
    </row>
    <row r="4" spans="1:50" ht="19.5" customHeight="1" thickBot="1" x14ac:dyDescent="0.3">
      <c r="F4" s="66"/>
      <c r="G4" s="66"/>
      <c r="H4" s="66"/>
      <c r="I4" s="66"/>
      <c r="J4" s="66"/>
      <c r="K4" s="66"/>
      <c r="L4" s="68"/>
      <c r="M4" s="68"/>
      <c r="N4" s="68"/>
      <c r="O4" s="68"/>
      <c r="P4" s="68"/>
      <c r="Q4" s="68"/>
      <c r="R4" s="68"/>
      <c r="S4" s="68"/>
      <c r="T4" s="68"/>
      <c r="V4" s="580"/>
      <c r="W4" s="580"/>
    </row>
    <row r="5" spans="1:50" ht="29.1" customHeight="1" thickBot="1" x14ac:dyDescent="0.3">
      <c r="A5" s="348" t="s">
        <v>236</v>
      </c>
      <c r="B5" s="69"/>
      <c r="C5" s="69"/>
      <c r="D5" s="70"/>
      <c r="E5" s="71" t="str">
        <f>IFERROR(IF($AN$5="Funding Request",IF('Reference Records'!$B$343&lt;&gt;"",'Reference Records'!$B$343,'Reference Records'!$B$344),IF(OR($AN$5="Grant Making", $AN$5="Grant Revision"),'Reference Records'!B348,"")),"")</f>
        <v>Djibouti</v>
      </c>
      <c r="F5" s="72"/>
      <c r="G5" s="72"/>
      <c r="H5" s="72"/>
      <c r="I5" s="72"/>
      <c r="J5" s="72"/>
      <c r="K5" s="72"/>
      <c r="L5" s="68"/>
      <c r="M5" s="68"/>
      <c r="N5" s="68"/>
      <c r="O5" s="68"/>
      <c r="P5" s="68"/>
      <c r="Q5" s="68"/>
      <c r="R5" s="68"/>
      <c r="S5" s="68"/>
      <c r="T5" s="68"/>
      <c r="V5" s="580"/>
      <c r="W5" s="580"/>
      <c r="AL5" s="9"/>
      <c r="AM5" s="344" t="s">
        <v>193</v>
      </c>
      <c r="AN5" s="398" t="s">
        <v>430</v>
      </c>
      <c r="AO5" s="344"/>
      <c r="AP5" s="344"/>
    </row>
    <row r="6" spans="1:50" ht="28.5" customHeight="1" thickBot="1" x14ac:dyDescent="0.3">
      <c r="A6" s="364" t="s">
        <v>258</v>
      </c>
      <c r="B6" s="69"/>
      <c r="C6" s="69"/>
      <c r="D6" s="70"/>
      <c r="E6" s="216" t="str">
        <f>IF($AN$5="Funding Request",'Reference Records'!$B$342,IF(OR($AN$5="Grant Making", $AN$5="Grant Revision"),'Reference Records'!$B$347,""))</f>
        <v>DJI-C-UNDP</v>
      </c>
      <c r="F6" s="72"/>
      <c r="G6" s="72"/>
      <c r="H6" s="72"/>
      <c r="I6" s="72"/>
      <c r="J6" s="72"/>
      <c r="K6" s="72"/>
      <c r="L6" s="68"/>
      <c r="M6" s="68"/>
      <c r="N6" s="68"/>
      <c r="O6" s="68"/>
      <c r="P6" s="68"/>
      <c r="Q6" s="68"/>
      <c r="R6" s="68"/>
      <c r="S6" s="68"/>
      <c r="T6" s="68"/>
      <c r="V6" s="73"/>
      <c r="W6" s="73"/>
      <c r="AM6" s="344"/>
      <c r="AN6" s="344"/>
      <c r="AO6" s="344"/>
    </row>
    <row r="7" spans="1:50" ht="31.5" customHeight="1" thickBot="1" x14ac:dyDescent="0.3">
      <c r="A7" s="74" t="s">
        <v>237</v>
      </c>
      <c r="B7" s="69"/>
      <c r="C7" s="69"/>
      <c r="D7" s="70"/>
      <c r="E7" s="75">
        <v>43282</v>
      </c>
      <c r="F7" s="76"/>
      <c r="G7" s="76"/>
      <c r="H7" s="76"/>
      <c r="I7" s="76"/>
      <c r="J7" s="76"/>
      <c r="K7" s="76"/>
      <c r="L7" s="68"/>
      <c r="M7" s="68"/>
      <c r="N7" s="68"/>
      <c r="O7" s="68"/>
      <c r="P7" s="68"/>
      <c r="Q7" s="68"/>
      <c r="R7" s="68"/>
      <c r="S7" s="68"/>
      <c r="T7" s="68"/>
      <c r="V7" s="73" t="s">
        <v>14</v>
      </c>
      <c r="W7" s="73"/>
      <c r="AM7" s="344"/>
      <c r="AN7" s="344"/>
      <c r="AO7" s="344"/>
    </row>
    <row r="8" spans="1:50" ht="31.5" customHeight="1" thickBot="1" x14ac:dyDescent="0.3">
      <c r="A8" s="74" t="s">
        <v>238</v>
      </c>
      <c r="B8" s="361"/>
      <c r="C8" s="361"/>
      <c r="D8" s="368" t="s">
        <v>313</v>
      </c>
      <c r="E8" s="75">
        <v>44196</v>
      </c>
      <c r="F8" s="76"/>
      <c r="G8" s="76"/>
      <c r="H8" s="76"/>
      <c r="I8" s="76"/>
      <c r="J8" s="76"/>
      <c r="K8" s="363" t="s">
        <v>314</v>
      </c>
      <c r="L8" s="68"/>
      <c r="M8" s="68"/>
      <c r="N8" s="68"/>
      <c r="O8" s="68"/>
      <c r="P8" s="68"/>
      <c r="Q8" s="68"/>
      <c r="R8" s="68"/>
      <c r="S8" s="68"/>
      <c r="T8" s="68"/>
      <c r="V8" s="73"/>
      <c r="W8" s="73"/>
      <c r="AM8" s="344"/>
      <c r="AN8" s="344"/>
      <c r="AO8" s="344"/>
      <c r="AP8" s="344"/>
    </row>
    <row r="9" spans="1:50" ht="32.25" customHeight="1" thickBot="1" x14ac:dyDescent="0.3">
      <c r="A9" s="366" t="s">
        <v>115</v>
      </c>
      <c r="B9" s="4" t="s">
        <v>115</v>
      </c>
      <c r="C9" s="400">
        <v>12</v>
      </c>
      <c r="D9" s="6" t="s">
        <v>115</v>
      </c>
      <c r="E9" s="397">
        <f>IFERROR(IF(C9="","",C9),"")</f>
        <v>12</v>
      </c>
      <c r="F9" s="72"/>
      <c r="G9" s="72"/>
      <c r="H9" s="72"/>
      <c r="I9" s="72"/>
      <c r="J9" s="72"/>
      <c r="K9" s="72"/>
      <c r="L9" s="68"/>
      <c r="M9" s="68"/>
      <c r="N9" s="68"/>
      <c r="O9" s="68"/>
      <c r="P9" s="68"/>
      <c r="Q9" s="68"/>
      <c r="R9" s="68"/>
      <c r="S9" s="68"/>
      <c r="T9" s="68"/>
      <c r="W9" s="73"/>
      <c r="AM9" s="344" t="s">
        <v>312</v>
      </c>
      <c r="AN9" s="344">
        <f>'Reference Records'!$B$701</f>
        <v>0</v>
      </c>
      <c r="AO9" s="344"/>
    </row>
    <row r="10" spans="1:50" ht="32.25" customHeight="1" thickBot="1" x14ac:dyDescent="0.3">
      <c r="A10" s="74" t="s">
        <v>329</v>
      </c>
      <c r="B10" s="66"/>
      <c r="C10" s="66"/>
      <c r="D10" s="66"/>
      <c r="E10" s="75">
        <v>43101</v>
      </c>
      <c r="F10" s="72"/>
      <c r="G10" s="72"/>
      <c r="H10" s="72"/>
      <c r="I10" s="72"/>
      <c r="J10" s="72"/>
      <c r="K10" s="586" t="str">
        <f>IF(E8&gt;E11,"Please note, the Implementation Period End Date is longer than the Allocation Utilisation Period End Date"," ")</f>
        <v xml:space="preserve"> </v>
      </c>
      <c r="L10" s="68"/>
      <c r="M10" s="68"/>
      <c r="N10" s="68"/>
      <c r="O10" s="68"/>
      <c r="P10" s="68"/>
      <c r="Q10" s="68"/>
      <c r="R10" s="68"/>
      <c r="S10" s="68"/>
      <c r="T10" s="68"/>
      <c r="AK10" s="344"/>
      <c r="AL10" s="344"/>
      <c r="AM10" s="344" t="s">
        <v>317</v>
      </c>
      <c r="AN10" s="344" t="s">
        <v>431</v>
      </c>
    </row>
    <row r="11" spans="1:50" ht="32.1" customHeight="1" thickBot="1" x14ac:dyDescent="0.3">
      <c r="A11" s="74" t="s">
        <v>330</v>
      </c>
      <c r="B11" s="374"/>
      <c r="C11" s="374"/>
      <c r="D11" s="374"/>
      <c r="E11" s="387">
        <v>44196</v>
      </c>
      <c r="F11" s="77"/>
      <c r="G11" s="77"/>
      <c r="H11" s="77"/>
      <c r="I11" s="77"/>
      <c r="J11" s="77"/>
      <c r="K11" s="586"/>
      <c r="L11" s="68"/>
      <c r="M11" s="68"/>
      <c r="N11" s="68"/>
      <c r="O11" s="68"/>
      <c r="P11" s="68"/>
      <c r="Q11" s="68"/>
      <c r="R11" s="68"/>
      <c r="S11" s="68"/>
      <c r="T11" s="78"/>
      <c r="W11" s="73"/>
      <c r="AM11" s="344" t="s">
        <v>361</v>
      </c>
      <c r="AN11" s="344" t="str">
        <f ca="1">CONCATENATE(E6&amp;"_PF_"&amp;AN5&amp;"_Imported_",TEXT(TODAY(),"dd-mmm-yy"))</f>
        <v>DJI-C-UNDP_PF_Grant Making_Imported_28-May-18</v>
      </c>
      <c r="AO11" s="344"/>
    </row>
    <row r="12" spans="1:50" s="46" customFormat="1" ht="30" customHeight="1" thickBot="1" x14ac:dyDescent="0.3">
      <c r="A12" s="77"/>
      <c r="B12" s="77"/>
      <c r="C12" s="77"/>
      <c r="D12" s="77"/>
      <c r="E12" s="77"/>
      <c r="F12" s="77"/>
      <c r="G12" s="77"/>
      <c r="H12" s="77"/>
      <c r="I12" s="77"/>
      <c r="J12" s="77"/>
      <c r="K12" s="77"/>
      <c r="L12" s="78"/>
      <c r="M12" s="78"/>
      <c r="N12" s="78"/>
      <c r="O12" s="78"/>
      <c r="P12" s="78"/>
      <c r="Q12" s="78"/>
      <c r="R12" s="78"/>
      <c r="S12" s="78"/>
      <c r="T12" s="44"/>
      <c r="V12" s="66"/>
      <c r="W12" s="73"/>
      <c r="X12" s="66"/>
      <c r="Y12" s="66"/>
      <c r="Z12" s="66"/>
      <c r="AO12" s="3"/>
      <c r="AP12" s="3"/>
      <c r="AQ12" s="3"/>
      <c r="AR12" s="3"/>
      <c r="AS12" s="3"/>
      <c r="AT12" s="3"/>
      <c r="AU12" s="3"/>
      <c r="AV12" s="3"/>
      <c r="AW12" s="3"/>
      <c r="AX12" s="3"/>
    </row>
    <row r="13" spans="1:50" s="46" customFormat="1" ht="35.25" customHeight="1" thickBot="1" x14ac:dyDescent="0.3">
      <c r="A13" s="579" t="s">
        <v>11</v>
      </c>
      <c r="B13" s="79"/>
      <c r="C13" s="80"/>
      <c r="D13" s="80"/>
      <c r="E13" s="349" t="s">
        <v>239</v>
      </c>
      <c r="F13" s="29"/>
      <c r="G13" s="29"/>
      <c r="H13" s="29"/>
      <c r="I13" s="29"/>
      <c r="J13" s="29"/>
      <c r="K13" s="360" t="s">
        <v>240</v>
      </c>
      <c r="L13" s="29"/>
      <c r="M13" s="29"/>
      <c r="N13" s="29"/>
      <c r="O13" s="29"/>
      <c r="P13" s="29"/>
      <c r="Q13" s="29"/>
      <c r="R13" s="29"/>
      <c r="S13" s="29"/>
      <c r="T13" s="350" t="s">
        <v>241</v>
      </c>
      <c r="V13" s="66"/>
      <c r="W13" s="73"/>
      <c r="X13" s="66"/>
      <c r="Y13" s="66"/>
      <c r="Z13" s="66"/>
      <c r="AO13" s="3"/>
      <c r="AP13" s="3"/>
      <c r="AQ13" s="3"/>
      <c r="AR13" s="3"/>
      <c r="AS13" s="3"/>
      <c r="AT13" s="3"/>
      <c r="AU13" s="3"/>
      <c r="AV13" s="3"/>
      <c r="AW13" s="3"/>
      <c r="AX13" s="3"/>
    </row>
    <row r="14" spans="1:50" s="46" customFormat="1" ht="40.5" customHeight="1" thickBot="1" x14ac:dyDescent="0.3">
      <c r="A14" s="579"/>
      <c r="B14" s="81"/>
      <c r="C14" s="82"/>
      <c r="D14" s="82"/>
      <c r="E14" s="349" t="s">
        <v>242</v>
      </c>
      <c r="F14" s="29"/>
      <c r="G14" s="29"/>
      <c r="H14" s="29"/>
      <c r="I14" s="29"/>
      <c r="J14" s="29"/>
      <c r="K14" s="351" t="s">
        <v>1</v>
      </c>
      <c r="L14" s="31"/>
      <c r="M14" s="29"/>
      <c r="N14" s="29"/>
      <c r="O14" s="29"/>
      <c r="P14" s="29"/>
      <c r="Q14" s="29"/>
      <c r="R14" s="29"/>
      <c r="S14" s="29"/>
      <c r="T14" s="350" t="s">
        <v>54</v>
      </c>
      <c r="V14" s="66"/>
      <c r="W14" s="73"/>
      <c r="X14" s="66"/>
      <c r="Y14" s="66"/>
      <c r="Z14" s="66"/>
      <c r="AO14" s="3"/>
      <c r="AP14" s="3"/>
      <c r="AQ14" s="3"/>
      <c r="AR14" s="3"/>
      <c r="AS14" s="3"/>
      <c r="AT14" s="3"/>
      <c r="AU14" s="3"/>
      <c r="AV14" s="3"/>
      <c r="AW14" s="3"/>
      <c r="AX14" s="3"/>
    </row>
    <row r="15" spans="1:50" s="46" customFormat="1" ht="28.5" customHeight="1" x14ac:dyDescent="0.25">
      <c r="A15" s="77"/>
      <c r="B15" s="77"/>
      <c r="C15" s="77"/>
      <c r="D15" s="77"/>
      <c r="E15" s="77"/>
      <c r="F15" s="77"/>
      <c r="G15" s="77"/>
      <c r="H15" s="77"/>
      <c r="I15" s="77"/>
      <c r="J15" s="77"/>
      <c r="K15" s="77"/>
      <c r="L15" s="78"/>
      <c r="M15" s="78"/>
      <c r="N15" s="78"/>
      <c r="O15" s="78"/>
      <c r="P15" s="78"/>
      <c r="Q15" s="78"/>
      <c r="R15" s="78"/>
      <c r="S15" s="78"/>
      <c r="T15" s="44"/>
      <c r="V15" s="66"/>
      <c r="W15" s="73"/>
      <c r="X15" s="66"/>
      <c r="Y15" s="66"/>
      <c r="Z15" s="66"/>
      <c r="AO15" s="3"/>
      <c r="AP15" s="3"/>
      <c r="AQ15" s="3"/>
      <c r="AR15" s="3"/>
      <c r="AS15" s="3"/>
      <c r="AT15" s="3"/>
      <c r="AU15" s="3"/>
      <c r="AV15" s="3"/>
      <c r="AW15" s="3"/>
      <c r="AX15" s="3"/>
    </row>
    <row r="16" spans="1:50" ht="37.5" customHeight="1" x14ac:dyDescent="0.25">
      <c r="A16" s="68"/>
      <c r="B16" s="68"/>
      <c r="C16" s="68"/>
      <c r="D16" s="68"/>
      <c r="E16" s="50"/>
      <c r="T16" s="50"/>
      <c r="W16" s="73"/>
      <c r="X16" s="73"/>
    </row>
    <row r="17" spans="1:26" ht="0.75" customHeight="1" x14ac:dyDescent="0.25">
      <c r="A17" s="83"/>
      <c r="B17" s="84"/>
      <c r="C17" s="84"/>
      <c r="D17" s="85"/>
      <c r="E17" s="68"/>
      <c r="F17" s="68"/>
      <c r="G17" s="68"/>
      <c r="H17" s="68"/>
      <c r="I17" s="68"/>
      <c r="J17" s="68"/>
      <c r="K17" s="68"/>
      <c r="L17" s="68"/>
      <c r="M17" s="68"/>
      <c r="N17" s="68"/>
      <c r="O17" s="68"/>
      <c r="P17" s="68"/>
      <c r="Q17" s="68"/>
      <c r="R17" s="68"/>
      <c r="S17" s="68"/>
      <c r="T17" s="50"/>
      <c r="W17" s="73"/>
      <c r="X17" s="73"/>
    </row>
    <row r="18" spans="1:26" ht="36.75" customHeight="1" x14ac:dyDescent="0.25">
      <c r="A18" s="422" t="s">
        <v>243</v>
      </c>
      <c r="B18" s="423"/>
      <c r="C18" s="423" t="s">
        <v>81</v>
      </c>
      <c r="D18" s="86"/>
      <c r="E18" s="68"/>
      <c r="F18" s="68"/>
      <c r="G18" s="68"/>
      <c r="H18" s="68"/>
      <c r="I18" s="68"/>
      <c r="J18" s="68"/>
      <c r="K18" s="68"/>
      <c r="L18" s="68"/>
      <c r="M18" s="68"/>
      <c r="N18" s="68"/>
      <c r="O18" s="68"/>
      <c r="P18" s="68"/>
      <c r="Q18" s="68"/>
      <c r="R18" s="68"/>
      <c r="S18" s="68"/>
      <c r="T18" s="50"/>
      <c r="W18" s="73"/>
      <c r="X18" s="73"/>
    </row>
    <row r="19" spans="1:26" ht="47.1" hidden="1" customHeight="1" x14ac:dyDescent="0.25">
      <c r="A19" s="440" t="s">
        <v>214</v>
      </c>
      <c r="B19" s="440"/>
      <c r="C19" s="440" t="s">
        <v>80</v>
      </c>
      <c r="D19" s="86"/>
      <c r="E19" s="68"/>
      <c r="F19" s="68"/>
      <c r="G19" s="68"/>
      <c r="H19" s="68"/>
      <c r="I19" s="68"/>
      <c r="J19" s="68"/>
      <c r="K19" s="68"/>
      <c r="L19" s="68"/>
      <c r="M19" s="68"/>
      <c r="N19" s="68"/>
      <c r="O19" s="68"/>
      <c r="P19" s="68"/>
      <c r="Q19" s="68"/>
      <c r="R19" s="68"/>
      <c r="S19" s="68"/>
      <c r="T19" s="50"/>
      <c r="W19" s="73"/>
      <c r="X19" s="73"/>
    </row>
    <row r="20" spans="1:26" ht="47.1" customHeight="1" x14ac:dyDescent="0.25">
      <c r="A20" s="440" t="s">
        <v>2243</v>
      </c>
      <c r="B20" s="440"/>
      <c r="C20" s="440" t="s">
        <v>2244</v>
      </c>
      <c r="D20" s="86"/>
      <c r="E20" s="68"/>
      <c r="F20" s="68"/>
      <c r="G20" s="68"/>
      <c r="H20" s="68"/>
      <c r="I20" s="68"/>
      <c r="J20" s="68"/>
      <c r="K20" s="68"/>
      <c r="L20" s="68"/>
      <c r="M20" s="68"/>
      <c r="N20" s="68"/>
      <c r="O20" s="68"/>
      <c r="P20" s="68"/>
      <c r="Q20" s="68"/>
      <c r="R20" s="68"/>
      <c r="S20" s="68"/>
      <c r="T20" s="50"/>
      <c r="W20" s="395"/>
      <c r="X20" s="395"/>
    </row>
    <row r="21" spans="1:26" ht="47.1" customHeight="1" x14ac:dyDescent="0.25">
      <c r="A21" s="440" t="s">
        <v>2245</v>
      </c>
      <c r="B21" s="440"/>
      <c r="C21" s="440" t="s">
        <v>2246</v>
      </c>
      <c r="D21" s="86"/>
      <c r="E21" s="68"/>
      <c r="F21" s="68"/>
      <c r="G21" s="68"/>
      <c r="H21" s="68"/>
      <c r="I21" s="68"/>
      <c r="J21" s="68"/>
      <c r="K21" s="68"/>
      <c r="L21" s="68"/>
      <c r="M21" s="68"/>
      <c r="N21" s="68"/>
      <c r="O21" s="68"/>
      <c r="P21" s="68"/>
      <c r="Q21" s="68"/>
      <c r="R21" s="68"/>
      <c r="S21" s="68"/>
      <c r="T21" s="50"/>
      <c r="W21" s="395"/>
      <c r="X21" s="395"/>
    </row>
    <row r="22" spans="1:26" s="68" customFormat="1" ht="2.85" customHeight="1" thickBot="1" x14ac:dyDescent="0.3">
      <c r="A22" s="87"/>
      <c r="B22" s="88"/>
      <c r="C22" s="88"/>
      <c r="D22" s="89"/>
      <c r="V22" s="67"/>
      <c r="W22" s="67"/>
      <c r="X22" s="67"/>
      <c r="Y22" s="67"/>
      <c r="Z22" s="67"/>
    </row>
    <row r="23" spans="1:26" ht="26.85" customHeight="1" x14ac:dyDescent="0.25">
      <c r="T23" s="50"/>
      <c r="W23" s="73"/>
      <c r="X23" s="73"/>
    </row>
    <row r="24" spans="1:26" ht="0.75" customHeight="1" x14ac:dyDescent="0.25">
      <c r="A24" s="47"/>
      <c r="B24" s="47"/>
      <c r="C24" s="47"/>
      <c r="D24" s="47"/>
      <c r="E24" s="47"/>
      <c r="F24" s="47"/>
      <c r="G24" s="47"/>
      <c r="H24" s="47"/>
      <c r="I24" s="47"/>
      <c r="J24" s="48"/>
      <c r="K24" s="50"/>
      <c r="L24" s="50"/>
      <c r="M24" s="50"/>
      <c r="N24" s="50"/>
      <c r="O24" s="50"/>
      <c r="P24" s="50"/>
      <c r="Q24" s="50"/>
      <c r="R24" s="50"/>
      <c r="T24" s="50"/>
      <c r="W24" s="73"/>
      <c r="X24" s="73"/>
    </row>
    <row r="25" spans="1:26" ht="60.75" customHeight="1" x14ac:dyDescent="0.25">
      <c r="A25" s="438" t="s">
        <v>244</v>
      </c>
      <c r="B25" s="423"/>
      <c r="C25" s="423"/>
      <c r="D25" s="423"/>
      <c r="E25" s="422" t="s">
        <v>239</v>
      </c>
      <c r="F25" s="439"/>
      <c r="G25" s="439"/>
      <c r="H25" s="439"/>
      <c r="I25" s="426" t="s">
        <v>30</v>
      </c>
      <c r="J25" s="303"/>
      <c r="K25" s="302"/>
      <c r="L25" s="296"/>
      <c r="M25" s="297"/>
      <c r="N25" s="297"/>
      <c r="O25" s="298"/>
      <c r="P25" s="298"/>
      <c r="Q25" s="297"/>
      <c r="R25" s="295"/>
      <c r="S25" s="50"/>
      <c r="T25" s="50"/>
      <c r="W25" s="73"/>
      <c r="X25" s="73"/>
    </row>
    <row r="26" spans="1:26" ht="47.1" hidden="1" customHeight="1" x14ac:dyDescent="0.25">
      <c r="A26" s="440" t="s">
        <v>44</v>
      </c>
      <c r="B26" s="440"/>
      <c r="C26" s="440"/>
      <c r="D26" s="440"/>
      <c r="E26" s="441" t="s">
        <v>111</v>
      </c>
      <c r="F26" s="442"/>
      <c r="G26" s="442"/>
      <c r="H26" s="442"/>
      <c r="I26" s="443" t="s">
        <v>29</v>
      </c>
      <c r="J26" s="305"/>
      <c r="K26" s="304"/>
      <c r="L26" s="299"/>
      <c r="M26" s="299"/>
      <c r="N26" s="299"/>
      <c r="O26" s="300"/>
      <c r="P26" s="300"/>
      <c r="Q26" s="300"/>
      <c r="R26" s="301"/>
      <c r="S26" s="50"/>
      <c r="T26" s="50"/>
      <c r="W26" s="73"/>
      <c r="X26" s="73"/>
    </row>
    <row r="27" spans="1:26" ht="47.1" customHeight="1" x14ac:dyDescent="0.25">
      <c r="A27" s="440">
        <v>1</v>
      </c>
      <c r="B27" s="440"/>
      <c r="C27" s="440"/>
      <c r="D27" s="440"/>
      <c r="E27" s="441" t="s">
        <v>542</v>
      </c>
      <c r="F27" s="442"/>
      <c r="G27" s="442"/>
      <c r="H27" s="442"/>
      <c r="I27" s="443" t="s">
        <v>543</v>
      </c>
      <c r="J27" s="305"/>
      <c r="K27" s="304"/>
      <c r="L27" s="299"/>
      <c r="M27" s="299"/>
      <c r="N27" s="299"/>
      <c r="O27" s="300"/>
      <c r="P27" s="300"/>
      <c r="Q27" s="300"/>
      <c r="R27" s="301"/>
      <c r="S27" s="50"/>
      <c r="T27" s="50"/>
      <c r="W27" s="395"/>
      <c r="X27" s="395"/>
    </row>
    <row r="28" spans="1:26" ht="3" customHeight="1" thickBot="1" x14ac:dyDescent="0.3">
      <c r="A28" s="337"/>
      <c r="B28" s="50"/>
      <c r="C28" s="50"/>
      <c r="D28" s="50"/>
      <c r="E28" s="50"/>
      <c r="F28" s="50"/>
      <c r="G28" s="50"/>
      <c r="H28" s="50"/>
      <c r="I28" s="50"/>
      <c r="J28" s="49"/>
      <c r="K28" s="50"/>
      <c r="L28" s="50"/>
      <c r="M28" s="50"/>
      <c r="N28" s="50"/>
      <c r="O28" s="50"/>
      <c r="P28" s="50"/>
      <c r="Q28" s="50"/>
      <c r="R28" s="50"/>
      <c r="S28" s="50"/>
      <c r="W28" s="73"/>
      <c r="X28" s="73"/>
    </row>
    <row r="29" spans="1:26" ht="3" customHeight="1" x14ac:dyDescent="0.25">
      <c r="A29" s="47"/>
      <c r="B29" s="47"/>
      <c r="C29" s="47"/>
      <c r="D29" s="47"/>
      <c r="E29" s="47"/>
      <c r="F29" s="47"/>
      <c r="G29" s="47"/>
      <c r="H29" s="47"/>
      <c r="I29" s="47"/>
      <c r="J29" s="47"/>
      <c r="K29" s="47"/>
      <c r="L29" s="47"/>
      <c r="M29" s="47"/>
      <c r="N29" s="47"/>
      <c r="O29" s="47"/>
      <c r="P29" s="47"/>
      <c r="Q29" s="47"/>
      <c r="R29" s="108"/>
      <c r="S29" s="48"/>
      <c r="W29" s="73"/>
    </row>
    <row r="30" spans="1:26" ht="59.85" customHeight="1" x14ac:dyDescent="0.25">
      <c r="A30" s="352" t="s">
        <v>244</v>
      </c>
      <c r="B30" s="329"/>
      <c r="C30" s="329"/>
      <c r="D30" s="329"/>
      <c r="E30" s="126" t="s">
        <v>239</v>
      </c>
      <c r="F30" s="329"/>
      <c r="G30" s="329"/>
      <c r="H30" s="329"/>
      <c r="I30" s="329"/>
      <c r="J30" s="329"/>
      <c r="K30" s="353" t="s">
        <v>245</v>
      </c>
      <c r="L30" s="359" t="s">
        <v>28</v>
      </c>
      <c r="M30" s="388" t="s">
        <v>99</v>
      </c>
      <c r="N30" s="388" t="s">
        <v>176</v>
      </c>
      <c r="O30" s="388" t="s">
        <v>175</v>
      </c>
      <c r="P30" s="359" t="s">
        <v>30</v>
      </c>
      <c r="Q30" s="359" t="s">
        <v>32</v>
      </c>
      <c r="R30" s="359"/>
      <c r="S30" s="49"/>
      <c r="W30" s="73"/>
    </row>
    <row r="31" spans="1:26" ht="47.1" hidden="1" customHeight="1" x14ac:dyDescent="0.25">
      <c r="A31" s="346" t="s">
        <v>44</v>
      </c>
      <c r="B31" s="345"/>
      <c r="C31" s="345"/>
      <c r="D31" s="345"/>
      <c r="E31" s="386" t="str">
        <f>IFERROR(IF(Q31="Funding Request Place Holder","",Q31),"")</f>
        <v>[Account (Name)]</v>
      </c>
      <c r="F31" s="380"/>
      <c r="G31" s="380"/>
      <c r="H31" s="380"/>
      <c r="I31" s="380"/>
      <c r="J31" s="380"/>
      <c r="K31" s="381" t="s">
        <v>174</v>
      </c>
      <c r="L31" s="389" t="b">
        <f>IFERROR(IF(OR(E31&lt;&gt;"",K31&lt;&gt;""),TRUE,FALSE),FALSE)</f>
        <v>1</v>
      </c>
      <c r="M31" s="389" t="str">
        <f>E31&amp;K31</f>
        <v>[Account (Name)][Alternative Account]</v>
      </c>
      <c r="N31" s="390" t="str">
        <f>IFERROR(IF(E31&lt;&gt;"",IF('Reference Records'!$C$343&lt;&gt;"",VLOOKUP(E31,'Account Role'!$B$3:$D$13,3,FALSE),VLOOKUP(E31,'Account Role'!$B$21:$D$829,3,FALSE)),O31),"")</f>
        <v>[Account]</v>
      </c>
      <c r="O31" s="389" t="s">
        <v>69</v>
      </c>
      <c r="P31" s="390" t="s">
        <v>29</v>
      </c>
      <c r="Q31" s="391" t="s">
        <v>111</v>
      </c>
      <c r="R31" s="359"/>
      <c r="S31" s="49"/>
      <c r="W31" s="73"/>
    </row>
    <row r="32" spans="1:26" ht="3" customHeight="1" thickBot="1" x14ac:dyDescent="0.3">
      <c r="A32" s="64"/>
      <c r="B32" s="64"/>
      <c r="C32" s="64"/>
      <c r="D32" s="64"/>
      <c r="E32" s="339"/>
      <c r="F32" s="339"/>
      <c r="G32" s="339"/>
      <c r="H32" s="339"/>
      <c r="I32" s="339"/>
      <c r="J32" s="339"/>
      <c r="K32" s="339"/>
      <c r="L32" s="339"/>
      <c r="M32" s="339"/>
      <c r="N32" s="339"/>
      <c r="O32" s="339"/>
      <c r="P32" s="339"/>
      <c r="Q32" s="339"/>
      <c r="R32" s="340"/>
      <c r="S32" s="59"/>
      <c r="T32" s="50"/>
      <c r="W32" s="73"/>
    </row>
    <row r="33" spans="1:50" ht="1.5" hidden="1" customHeight="1" x14ac:dyDescent="0.25">
      <c r="A33" s="337"/>
      <c r="B33" s="50"/>
      <c r="C33" s="50"/>
      <c r="D33" s="50"/>
      <c r="E33" s="336"/>
      <c r="F33" s="336"/>
      <c r="G33" s="336"/>
      <c r="H33" s="336"/>
      <c r="I33" s="336"/>
      <c r="J33" s="336"/>
      <c r="K33" s="336"/>
      <c r="L33" s="336"/>
      <c r="M33" s="336"/>
      <c r="N33" s="336"/>
      <c r="O33" s="336"/>
      <c r="P33" s="338"/>
      <c r="Q33" s="61"/>
      <c r="R33" s="90"/>
      <c r="S33" s="50"/>
      <c r="W33" s="73"/>
    </row>
    <row r="34" spans="1:50" s="102" customFormat="1" ht="29.25" customHeight="1" x14ac:dyDescent="0.25">
      <c r="A34" s="581"/>
      <c r="B34" s="581"/>
      <c r="C34" s="581"/>
      <c r="D34" s="581"/>
      <c r="E34" s="581"/>
      <c r="F34" s="581"/>
      <c r="G34" s="581"/>
      <c r="H34" s="581"/>
      <c r="I34" s="581"/>
      <c r="J34" s="581"/>
      <c r="K34" s="581"/>
      <c r="L34" s="581"/>
      <c r="M34" s="93"/>
      <c r="N34" s="93"/>
      <c r="O34" s="93"/>
      <c r="P34" s="93"/>
      <c r="Q34" s="93"/>
      <c r="R34" s="93"/>
      <c r="W34" s="334"/>
      <c r="AO34" s="335"/>
      <c r="AP34" s="335"/>
      <c r="AQ34" s="335"/>
      <c r="AR34" s="335"/>
      <c r="AS34" s="335"/>
      <c r="AT34" s="335"/>
      <c r="AU34" s="335"/>
      <c r="AV34" s="335"/>
      <c r="AW34" s="335"/>
      <c r="AX34" s="335"/>
    </row>
    <row r="35" spans="1:50" ht="30.75" customHeight="1" thickBot="1" x14ac:dyDescent="0.3">
      <c r="R35" s="90"/>
      <c r="S35" s="50"/>
      <c r="T35" s="50"/>
      <c r="W35" s="73"/>
    </row>
    <row r="36" spans="1:50" ht="29.25" customHeight="1" thickBot="1" x14ac:dyDescent="0.3">
      <c r="A36" s="576" t="s">
        <v>246</v>
      </c>
      <c r="B36" s="577"/>
      <c r="C36" s="577"/>
      <c r="D36" s="577"/>
      <c r="E36" s="577"/>
      <c r="F36" s="577"/>
      <c r="G36" s="577"/>
      <c r="H36" s="577"/>
      <c r="I36" s="577"/>
      <c r="J36" s="577"/>
      <c r="K36" s="577"/>
      <c r="L36" s="577"/>
      <c r="M36" s="577"/>
      <c r="N36" s="577"/>
      <c r="O36" s="577"/>
      <c r="P36" s="577"/>
      <c r="Q36" s="577"/>
      <c r="R36" s="577"/>
      <c r="S36" s="577"/>
      <c r="T36" s="577"/>
      <c r="U36" s="47"/>
      <c r="V36" s="341"/>
      <c r="W36" s="73"/>
    </row>
    <row r="37" spans="1:50" ht="32.1" customHeight="1" x14ac:dyDescent="0.25">
      <c r="A37" s="528" t="s">
        <v>247</v>
      </c>
      <c r="B37" s="333">
        <v>0</v>
      </c>
      <c r="C37" s="311"/>
      <c r="D37" s="311"/>
      <c r="E37" s="528" t="s">
        <v>248</v>
      </c>
      <c r="F37" s="311"/>
      <c r="G37" s="311"/>
      <c r="H37" s="311"/>
      <c r="I37" s="311"/>
      <c r="J37" s="311"/>
      <c r="K37" s="367" t="s">
        <v>129</v>
      </c>
      <c r="L37" s="529" t="s">
        <v>341</v>
      </c>
      <c r="M37" s="529" t="s">
        <v>346</v>
      </c>
      <c r="N37" s="529" t="s">
        <v>28</v>
      </c>
      <c r="O37" s="529" t="s">
        <v>316</v>
      </c>
      <c r="P37" s="529" t="s">
        <v>0</v>
      </c>
      <c r="Q37" s="529" t="s">
        <v>317</v>
      </c>
      <c r="R37" s="529"/>
      <c r="S37" s="460"/>
      <c r="T37" s="367" t="s">
        <v>130</v>
      </c>
      <c r="U37" s="490" t="s">
        <v>30</v>
      </c>
      <c r="V37" s="342"/>
      <c r="W37" s="73"/>
    </row>
    <row r="38" spans="1:50" ht="47.1" hidden="1" customHeight="1" x14ac:dyDescent="0.25">
      <c r="A38" s="530" t="str">
        <f t="shared" ref="A38:A43" ca="1" si="0">IF(P38="",IF(B38=2,$E$7,IF(B38=1,"",E37+1)),IF(P38&lt;TODAY(),O38,IF(B38=2,$E$7,IF(B38=1,"",E37+1))))</f>
        <v/>
      </c>
      <c r="B38" s="531">
        <f t="shared" ref="B38:B43" si="1">B37+1</f>
        <v>1</v>
      </c>
      <c r="C38" s="460"/>
      <c r="D38" s="460"/>
      <c r="E38" s="532" t="str">
        <f ca="1">IF(P38="",IFERROR(EOMONTH($A38,$E$9-1),""),IF(P38&lt;TODAY(),P38,IFERROR(EOMONTH($A38,$E$9-1),"")))</f>
        <v/>
      </c>
      <c r="F38" s="532"/>
      <c r="G38" s="532"/>
      <c r="H38" s="532"/>
      <c r="I38" s="532"/>
      <c r="J38" s="532"/>
      <c r="K38" s="533" t="str">
        <f>IF($AN$5="Grant Revision",IF(M38=TRUE,"Yes","No"),"")</f>
        <v/>
      </c>
      <c r="L38" s="490" t="b">
        <f t="shared" ref="L38:L43" si="2">IF(K38="Yes",TRUE,FALSE)</f>
        <v>0</v>
      </c>
      <c r="M38" s="490" t="s">
        <v>345</v>
      </c>
      <c r="N38" s="490" t="b">
        <f t="shared" ref="N38:N43" ca="1" si="3">IFERROR(IF(E38&lt;=$E$8,TRUE,FALSE),"")</f>
        <v>0</v>
      </c>
      <c r="O38" s="534" t="s">
        <v>315</v>
      </c>
      <c r="P38" s="534" t="s">
        <v>15</v>
      </c>
      <c r="Q38" s="490" t="s">
        <v>29</v>
      </c>
      <c r="R38" s="529"/>
      <c r="S38" s="460"/>
      <c r="T38" s="535" t="str">
        <f t="shared" ref="T38:T43" si="4">TEXT(IF(K38="","",IF(K38="No",E38+45,IF(K38="Yes",E38+60,""))),"dd-mmm-yy")</f>
        <v/>
      </c>
      <c r="U38" s="490" t="s">
        <v>29</v>
      </c>
      <c r="V38" s="342"/>
      <c r="W38" s="73"/>
    </row>
    <row r="39" spans="1:50" ht="47.1" customHeight="1" x14ac:dyDescent="0.25">
      <c r="A39" s="530">
        <f t="shared" ca="1" si="0"/>
        <v>43282</v>
      </c>
      <c r="B39" s="531">
        <f t="shared" si="1"/>
        <v>2</v>
      </c>
      <c r="C39" s="460"/>
      <c r="D39" s="460"/>
      <c r="E39" s="532">
        <v>43465</v>
      </c>
      <c r="F39" s="532"/>
      <c r="G39" s="532"/>
      <c r="H39" s="532"/>
      <c r="I39" s="532"/>
      <c r="J39" s="532"/>
      <c r="K39" s="533" t="s">
        <v>5913</v>
      </c>
      <c r="L39" s="490" t="b">
        <f t="shared" si="2"/>
        <v>1</v>
      </c>
      <c r="M39" s="490" t="b">
        <v>0</v>
      </c>
      <c r="N39" s="490" t="b">
        <f t="shared" si="3"/>
        <v>1</v>
      </c>
      <c r="O39" s="534"/>
      <c r="P39" s="534"/>
      <c r="Q39" s="490" t="s">
        <v>431</v>
      </c>
      <c r="R39" s="529"/>
      <c r="S39" s="460"/>
      <c r="T39" s="562" t="str">
        <f t="shared" si="4"/>
        <v>01-Mar-19</v>
      </c>
      <c r="U39" s="490" t="s">
        <v>462</v>
      </c>
      <c r="V39" s="342"/>
      <c r="W39" s="395"/>
    </row>
    <row r="40" spans="1:50" ht="47.1" customHeight="1" x14ac:dyDescent="0.25">
      <c r="A40" s="530">
        <f t="shared" ca="1" si="0"/>
        <v>43466</v>
      </c>
      <c r="B40" s="531">
        <f t="shared" si="1"/>
        <v>3</v>
      </c>
      <c r="C40" s="460"/>
      <c r="D40" s="460"/>
      <c r="E40" s="532">
        <f ca="1">IF(P40="",IFERROR(EOMONTH($A40,$E$9-1),""),IF(P40&lt;TODAY(),P40,IFERROR(EOMONTH($A40,$E$9-1),"")))</f>
        <v>43830</v>
      </c>
      <c r="F40" s="532"/>
      <c r="G40" s="532"/>
      <c r="H40" s="532"/>
      <c r="I40" s="532"/>
      <c r="J40" s="532"/>
      <c r="K40" s="533" t="s">
        <v>5913</v>
      </c>
      <c r="L40" s="490" t="b">
        <f t="shared" si="2"/>
        <v>1</v>
      </c>
      <c r="M40" s="490" t="b">
        <v>0</v>
      </c>
      <c r="N40" s="490" t="b">
        <f t="shared" ca="1" si="3"/>
        <v>1</v>
      </c>
      <c r="O40" s="534"/>
      <c r="P40" s="534"/>
      <c r="Q40" s="490" t="s">
        <v>431</v>
      </c>
      <c r="R40" s="529"/>
      <c r="S40" s="460"/>
      <c r="T40" s="562" t="str">
        <f t="shared" ca="1" si="4"/>
        <v>29-Feb-20</v>
      </c>
      <c r="U40" s="490" t="s">
        <v>464</v>
      </c>
      <c r="V40" s="342"/>
      <c r="W40" s="395"/>
    </row>
    <row r="41" spans="1:50" ht="47.1" customHeight="1" x14ac:dyDescent="0.25">
      <c r="A41" s="530">
        <f t="shared" ca="1" si="0"/>
        <v>43831</v>
      </c>
      <c r="B41" s="531">
        <f t="shared" si="1"/>
        <v>4</v>
      </c>
      <c r="C41" s="460"/>
      <c r="D41" s="460"/>
      <c r="E41" s="532">
        <f ca="1">IF(P41="",IFERROR(EOMONTH($A41,$E$9-1),""),IF(P41&lt;TODAY(),P41,IFERROR(EOMONTH($A41,$E$9-1),"")))</f>
        <v>44196</v>
      </c>
      <c r="F41" s="532"/>
      <c r="G41" s="532"/>
      <c r="H41" s="532"/>
      <c r="I41" s="532"/>
      <c r="J41" s="532"/>
      <c r="K41" s="533" t="s">
        <v>5914</v>
      </c>
      <c r="L41" s="490" t="b">
        <f t="shared" si="2"/>
        <v>0</v>
      </c>
      <c r="M41" s="490" t="b">
        <v>0</v>
      </c>
      <c r="N41" s="490" t="b">
        <f t="shared" ca="1" si="3"/>
        <v>1</v>
      </c>
      <c r="O41" s="534"/>
      <c r="P41" s="534"/>
      <c r="Q41" s="490" t="s">
        <v>431</v>
      </c>
      <c r="R41" s="529"/>
      <c r="S41" s="460"/>
      <c r="T41" s="562" t="str">
        <f t="shared" ca="1" si="4"/>
        <v>14-Feb-21</v>
      </c>
      <c r="U41" s="490" t="s">
        <v>466</v>
      </c>
      <c r="V41" s="342"/>
      <c r="W41" s="395"/>
    </row>
    <row r="42" spans="1:50" ht="47.1" customHeight="1" x14ac:dyDescent="0.25">
      <c r="A42" s="530">
        <f t="shared" ca="1" si="0"/>
        <v>44197</v>
      </c>
      <c r="B42" s="531">
        <f t="shared" si="1"/>
        <v>5</v>
      </c>
      <c r="C42" s="460"/>
      <c r="D42" s="460"/>
      <c r="E42" s="532">
        <f ca="1">IF(P42="",IFERROR(EOMONTH($A42,$E$9-1),""),IF(P42&lt;TODAY(),P42,IFERROR(EOMONTH($A42,$E$9-1),"")))</f>
        <v>44561</v>
      </c>
      <c r="F42" s="532"/>
      <c r="G42" s="532"/>
      <c r="H42" s="532"/>
      <c r="I42" s="532"/>
      <c r="J42" s="532"/>
      <c r="K42" s="533" t="str">
        <f>IF($AN$5="Grant Revision",IF(M42=TRUE,"Yes","No"),"")</f>
        <v/>
      </c>
      <c r="L42" s="490" t="b">
        <f t="shared" si="2"/>
        <v>0</v>
      </c>
      <c r="M42" s="490" t="b">
        <v>0</v>
      </c>
      <c r="N42" s="490" t="b">
        <f t="shared" ca="1" si="3"/>
        <v>0</v>
      </c>
      <c r="O42" s="534"/>
      <c r="P42" s="534"/>
      <c r="Q42" s="490" t="s">
        <v>431</v>
      </c>
      <c r="R42" s="529"/>
      <c r="S42" s="460"/>
      <c r="T42" s="535" t="str">
        <f t="shared" si="4"/>
        <v/>
      </c>
      <c r="U42" s="490" t="s">
        <v>468</v>
      </c>
      <c r="V42" s="342"/>
      <c r="W42" s="395"/>
    </row>
    <row r="43" spans="1:50" ht="47.1" customHeight="1" x14ac:dyDescent="0.25">
      <c r="A43" s="530">
        <f t="shared" ca="1" si="0"/>
        <v>44562</v>
      </c>
      <c r="B43" s="531">
        <f t="shared" si="1"/>
        <v>6</v>
      </c>
      <c r="C43" s="460"/>
      <c r="D43" s="460"/>
      <c r="E43" s="532">
        <f ca="1">IF(P43="",IFERROR(EOMONTH($A43,$E$9-1),""),IF(P43&lt;TODAY(),P43,IFERROR(EOMONTH($A43,$E$9-1),"")))</f>
        <v>44926</v>
      </c>
      <c r="F43" s="532"/>
      <c r="G43" s="532"/>
      <c r="H43" s="532"/>
      <c r="I43" s="532"/>
      <c r="J43" s="532"/>
      <c r="K43" s="533" t="str">
        <f>IF($AN$5="Grant Revision",IF(M43=TRUE,"Yes","No"),"")</f>
        <v/>
      </c>
      <c r="L43" s="490" t="b">
        <f t="shared" si="2"/>
        <v>0</v>
      </c>
      <c r="M43" s="490" t="b">
        <v>0</v>
      </c>
      <c r="N43" s="490" t="b">
        <f t="shared" ca="1" si="3"/>
        <v>0</v>
      </c>
      <c r="O43" s="534"/>
      <c r="P43" s="534"/>
      <c r="Q43" s="490" t="s">
        <v>431</v>
      </c>
      <c r="R43" s="529"/>
      <c r="S43" s="460"/>
      <c r="T43" s="535" t="str">
        <f t="shared" si="4"/>
        <v/>
      </c>
      <c r="U43" s="490" t="s">
        <v>470</v>
      </c>
      <c r="V43" s="342"/>
      <c r="W43" s="395"/>
    </row>
    <row r="44" spans="1:50" ht="2.1" customHeight="1" thickBot="1" x14ac:dyDescent="0.3">
      <c r="A44" s="63"/>
      <c r="B44" s="64"/>
      <c r="C44" s="64"/>
      <c r="D44" s="64"/>
      <c r="E44" s="64"/>
      <c r="F44" s="64"/>
      <c r="G44" s="64"/>
      <c r="H44" s="64"/>
      <c r="I44" s="64"/>
      <c r="J44" s="64"/>
      <c r="K44" s="64"/>
      <c r="L44" s="64"/>
      <c r="M44" s="64"/>
      <c r="N44" s="64"/>
      <c r="O44" s="64"/>
      <c r="P44" s="64"/>
      <c r="Q44" s="64"/>
      <c r="R44" s="64"/>
      <c r="S44" s="64"/>
      <c r="T44" s="64"/>
      <c r="U44" s="64"/>
      <c r="V44" s="343"/>
      <c r="W44" s="73"/>
    </row>
    <row r="45" spans="1:50" ht="30" customHeight="1" x14ac:dyDescent="0.25">
      <c r="T45" s="50"/>
      <c r="W45" s="73"/>
    </row>
    <row r="46" spans="1:50" ht="30" customHeight="1" x14ac:dyDescent="0.25">
      <c r="T46" s="50"/>
      <c r="W46" s="73"/>
    </row>
    <row r="47" spans="1:50" ht="25.5" customHeight="1" thickBot="1" x14ac:dyDescent="0.3">
      <c r="A47" s="92"/>
      <c r="B47" s="77"/>
      <c r="C47" s="77"/>
      <c r="D47" s="77"/>
      <c r="E47" s="77"/>
      <c r="F47" s="77"/>
      <c r="G47" s="77"/>
      <c r="H47" s="77"/>
      <c r="I47" s="77"/>
      <c r="J47" s="77"/>
      <c r="K47" s="77"/>
      <c r="L47" s="78"/>
      <c r="M47" s="78"/>
      <c r="N47" s="78"/>
      <c r="O47" s="78"/>
      <c r="P47" s="78"/>
      <c r="Q47" s="78"/>
      <c r="R47" s="78"/>
      <c r="S47" s="78"/>
      <c r="T47" s="44"/>
      <c r="U47" s="44"/>
      <c r="V47" s="72"/>
      <c r="W47" s="73"/>
    </row>
    <row r="48" spans="1:50" ht="25.5" customHeight="1" thickBot="1" x14ac:dyDescent="0.3">
      <c r="A48" s="576" t="s">
        <v>241</v>
      </c>
      <c r="B48" s="577"/>
      <c r="C48" s="577"/>
      <c r="D48" s="577"/>
      <c r="E48" s="577"/>
      <c r="F48" s="128"/>
      <c r="G48" s="128"/>
      <c r="H48" s="128"/>
      <c r="I48" s="128"/>
      <c r="J48" s="129"/>
      <c r="K48" s="306"/>
      <c r="L48" s="90"/>
      <c r="M48" s="90"/>
      <c r="N48" s="90"/>
      <c r="O48" s="90"/>
      <c r="P48" s="90"/>
      <c r="Q48" s="90"/>
      <c r="R48" s="90"/>
      <c r="S48" s="90"/>
      <c r="T48" s="90"/>
      <c r="U48" s="90"/>
      <c r="V48" s="93"/>
      <c r="W48" s="73"/>
    </row>
    <row r="49" spans="1:25" ht="32.25" customHeight="1" x14ac:dyDescent="0.25">
      <c r="A49" s="444" t="s">
        <v>249</v>
      </c>
      <c r="B49" s="444"/>
      <c r="C49" s="444"/>
      <c r="D49" s="444"/>
      <c r="E49" s="445" t="s">
        <v>250</v>
      </c>
      <c r="F49" s="446" t="s">
        <v>317</v>
      </c>
      <c r="G49" s="446" t="s">
        <v>28</v>
      </c>
      <c r="H49" s="446" t="s">
        <v>30</v>
      </c>
      <c r="I49" s="357"/>
      <c r="J49" s="94"/>
      <c r="K49" s="308"/>
      <c r="L49" s="91"/>
      <c r="M49" s="91"/>
      <c r="N49" s="91"/>
      <c r="O49" s="91"/>
      <c r="P49" s="91"/>
      <c r="Q49" s="91"/>
      <c r="R49" s="91"/>
      <c r="S49" s="91"/>
      <c r="T49" s="91"/>
      <c r="U49" s="91"/>
      <c r="V49" s="95"/>
      <c r="W49" s="73"/>
      <c r="Y49" s="575"/>
    </row>
    <row r="50" spans="1:25" ht="47.1" hidden="1" customHeight="1" x14ac:dyDescent="0.25">
      <c r="A50" s="440" t="s">
        <v>45</v>
      </c>
      <c r="B50" s="440"/>
      <c r="C50" s="440"/>
      <c r="D50" s="440"/>
      <c r="E50" s="447" t="s">
        <v>36</v>
      </c>
      <c r="F50" s="448" t="s">
        <v>29</v>
      </c>
      <c r="G50" s="448" t="b">
        <f>IFERROR(IF(E50&lt;&gt;"",TRUE,FALSE),FALSE)</f>
        <v>1</v>
      </c>
      <c r="H50" s="448" t="s">
        <v>29</v>
      </c>
      <c r="I50" s="358"/>
      <c r="J50" s="310"/>
      <c r="K50" s="309"/>
      <c r="L50" s="90"/>
      <c r="M50" s="90"/>
      <c r="N50" s="90"/>
      <c r="O50" s="90"/>
      <c r="P50" s="90"/>
      <c r="Q50" s="90"/>
      <c r="R50" s="90"/>
      <c r="S50" s="90"/>
      <c r="T50" s="90"/>
      <c r="U50" s="90"/>
      <c r="V50" s="93"/>
      <c r="Y50" s="575"/>
    </row>
    <row r="51" spans="1:25" ht="47.1" customHeight="1" x14ac:dyDescent="0.25">
      <c r="A51" s="440">
        <v>1</v>
      </c>
      <c r="B51" s="440"/>
      <c r="C51" s="440"/>
      <c r="D51" s="440"/>
      <c r="E51" s="447" t="s">
        <v>544</v>
      </c>
      <c r="F51" s="448" t="s">
        <v>431</v>
      </c>
      <c r="G51" s="448" t="b">
        <f t="shared" ref="G51:G62" si="5">IFERROR(IF(E51&lt;&gt;"",TRUE,FALSE),FALSE)</f>
        <v>1</v>
      </c>
      <c r="H51" s="448" t="s">
        <v>545</v>
      </c>
      <c r="I51" s="358"/>
      <c r="J51" s="310"/>
      <c r="K51" s="309"/>
      <c r="L51" s="90"/>
      <c r="M51" s="90"/>
      <c r="N51" s="90"/>
      <c r="O51" s="90"/>
      <c r="P51" s="90"/>
      <c r="Q51" s="90"/>
      <c r="R51" s="90"/>
      <c r="S51" s="90"/>
      <c r="T51" s="90"/>
      <c r="U51" s="90"/>
      <c r="V51" s="93"/>
      <c r="Y51" s="394"/>
    </row>
    <row r="52" spans="1:25" ht="47.1" customHeight="1" x14ac:dyDescent="0.25">
      <c r="A52" s="440">
        <v>2</v>
      </c>
      <c r="B52" s="440"/>
      <c r="C52" s="440"/>
      <c r="D52" s="440"/>
      <c r="E52" s="447" t="s">
        <v>546</v>
      </c>
      <c r="F52" s="448" t="s">
        <v>431</v>
      </c>
      <c r="G52" s="448" t="b">
        <f t="shared" si="5"/>
        <v>1</v>
      </c>
      <c r="H52" s="448" t="s">
        <v>547</v>
      </c>
      <c r="I52" s="358"/>
      <c r="J52" s="310"/>
      <c r="K52" s="309"/>
      <c r="L52" s="90"/>
      <c r="M52" s="90"/>
      <c r="N52" s="90"/>
      <c r="O52" s="90"/>
      <c r="P52" s="90"/>
      <c r="Q52" s="90"/>
      <c r="R52" s="90"/>
      <c r="S52" s="90"/>
      <c r="T52" s="90"/>
      <c r="U52" s="90"/>
      <c r="V52" s="93"/>
      <c r="Y52" s="394"/>
    </row>
    <row r="53" spans="1:25" ht="47.1" customHeight="1" x14ac:dyDescent="0.25">
      <c r="A53" s="440">
        <v>3</v>
      </c>
      <c r="B53" s="440"/>
      <c r="C53" s="440"/>
      <c r="D53" s="440"/>
      <c r="E53" s="447" t="s">
        <v>548</v>
      </c>
      <c r="F53" s="448" t="s">
        <v>431</v>
      </c>
      <c r="G53" s="448" t="b">
        <f t="shared" si="5"/>
        <v>1</v>
      </c>
      <c r="H53" s="448" t="s">
        <v>549</v>
      </c>
      <c r="I53" s="358"/>
      <c r="J53" s="310"/>
      <c r="K53" s="309"/>
      <c r="L53" s="90"/>
      <c r="M53" s="90"/>
      <c r="N53" s="90"/>
      <c r="O53" s="90"/>
      <c r="P53" s="90"/>
      <c r="Q53" s="90"/>
      <c r="R53" s="90"/>
      <c r="S53" s="90"/>
      <c r="T53" s="90"/>
      <c r="U53" s="90"/>
      <c r="V53" s="93"/>
      <c r="Y53" s="394"/>
    </row>
    <row r="54" spans="1:25" ht="47.1" customHeight="1" x14ac:dyDescent="0.25">
      <c r="A54" s="440">
        <v>4</v>
      </c>
      <c r="B54" s="440"/>
      <c r="C54" s="440"/>
      <c r="D54" s="440"/>
      <c r="E54" s="447"/>
      <c r="F54" s="448" t="s">
        <v>431</v>
      </c>
      <c r="G54" s="448" t="b">
        <f t="shared" si="5"/>
        <v>0</v>
      </c>
      <c r="H54" s="448" t="s">
        <v>550</v>
      </c>
      <c r="I54" s="358"/>
      <c r="J54" s="310"/>
      <c r="K54" s="309"/>
      <c r="L54" s="90"/>
      <c r="M54" s="90"/>
      <c r="N54" s="90"/>
      <c r="O54" s="90"/>
      <c r="P54" s="90"/>
      <c r="Q54" s="90"/>
      <c r="R54" s="90"/>
      <c r="S54" s="90"/>
      <c r="T54" s="90"/>
      <c r="U54" s="90"/>
      <c r="V54" s="93"/>
      <c r="Y54" s="394"/>
    </row>
    <row r="55" spans="1:25" ht="47.1" customHeight="1" x14ac:dyDescent="0.25">
      <c r="A55" s="440">
        <v>5</v>
      </c>
      <c r="B55" s="440"/>
      <c r="C55" s="440"/>
      <c r="D55" s="440"/>
      <c r="E55" s="447"/>
      <c r="F55" s="448" t="s">
        <v>431</v>
      </c>
      <c r="G55" s="448" t="b">
        <f t="shared" si="5"/>
        <v>0</v>
      </c>
      <c r="H55" s="448" t="s">
        <v>551</v>
      </c>
      <c r="I55" s="358"/>
      <c r="J55" s="310"/>
      <c r="K55" s="309"/>
      <c r="L55" s="90"/>
      <c r="M55" s="90"/>
      <c r="N55" s="90"/>
      <c r="O55" s="90"/>
      <c r="P55" s="90"/>
      <c r="Q55" s="90"/>
      <c r="R55" s="90"/>
      <c r="S55" s="90"/>
      <c r="T55" s="90"/>
      <c r="U55" s="90"/>
      <c r="V55" s="93"/>
      <c r="Y55" s="394"/>
    </row>
    <row r="56" spans="1:25" ht="47.1" customHeight="1" x14ac:dyDescent="0.25">
      <c r="A56" s="440">
        <v>6</v>
      </c>
      <c r="B56" s="440"/>
      <c r="C56" s="440"/>
      <c r="D56" s="440"/>
      <c r="E56" s="447"/>
      <c r="F56" s="448" t="s">
        <v>431</v>
      </c>
      <c r="G56" s="448" t="b">
        <f t="shared" si="5"/>
        <v>0</v>
      </c>
      <c r="H56" s="448" t="s">
        <v>552</v>
      </c>
      <c r="I56" s="358"/>
      <c r="J56" s="310"/>
      <c r="K56" s="309"/>
      <c r="L56" s="90"/>
      <c r="M56" s="90"/>
      <c r="N56" s="90"/>
      <c r="O56" s="90"/>
      <c r="P56" s="90"/>
      <c r="Q56" s="90"/>
      <c r="R56" s="90"/>
      <c r="S56" s="90"/>
      <c r="T56" s="90"/>
      <c r="U56" s="90"/>
      <c r="V56" s="93"/>
      <c r="Y56" s="394"/>
    </row>
    <row r="57" spans="1:25" ht="47.1" customHeight="1" x14ac:dyDescent="0.25">
      <c r="A57" s="440">
        <v>7</v>
      </c>
      <c r="B57" s="440"/>
      <c r="C57" s="440"/>
      <c r="D57" s="440"/>
      <c r="E57" s="447"/>
      <c r="F57" s="448" t="s">
        <v>431</v>
      </c>
      <c r="G57" s="448" t="b">
        <f t="shared" si="5"/>
        <v>0</v>
      </c>
      <c r="H57" s="448" t="s">
        <v>553</v>
      </c>
      <c r="I57" s="358"/>
      <c r="J57" s="310"/>
      <c r="K57" s="309"/>
      <c r="L57" s="90"/>
      <c r="M57" s="90"/>
      <c r="N57" s="90"/>
      <c r="O57" s="90"/>
      <c r="P57" s="90"/>
      <c r="Q57" s="90"/>
      <c r="R57" s="90"/>
      <c r="S57" s="90"/>
      <c r="T57" s="90"/>
      <c r="U57" s="90"/>
      <c r="V57" s="93"/>
      <c r="Y57" s="394"/>
    </row>
    <row r="58" spans="1:25" ht="47.1" customHeight="1" x14ac:dyDescent="0.25">
      <c r="A58" s="440">
        <v>8</v>
      </c>
      <c r="B58" s="440"/>
      <c r="C58" s="440"/>
      <c r="D58" s="440"/>
      <c r="E58" s="447"/>
      <c r="F58" s="448" t="s">
        <v>431</v>
      </c>
      <c r="G58" s="448" t="b">
        <f t="shared" si="5"/>
        <v>0</v>
      </c>
      <c r="H58" s="448" t="s">
        <v>554</v>
      </c>
      <c r="I58" s="358"/>
      <c r="J58" s="310"/>
      <c r="K58" s="309"/>
      <c r="L58" s="90"/>
      <c r="M58" s="90"/>
      <c r="N58" s="90"/>
      <c r="O58" s="90"/>
      <c r="P58" s="90"/>
      <c r="Q58" s="90"/>
      <c r="R58" s="90"/>
      <c r="S58" s="90"/>
      <c r="T58" s="90"/>
      <c r="U58" s="90"/>
      <c r="V58" s="93"/>
      <c r="Y58" s="394"/>
    </row>
    <row r="59" spans="1:25" ht="47.1" customHeight="1" x14ac:dyDescent="0.25">
      <c r="A59" s="440">
        <v>9</v>
      </c>
      <c r="B59" s="440"/>
      <c r="C59" s="440"/>
      <c r="D59" s="440"/>
      <c r="E59" s="447"/>
      <c r="F59" s="448" t="s">
        <v>431</v>
      </c>
      <c r="G59" s="448" t="b">
        <f t="shared" si="5"/>
        <v>0</v>
      </c>
      <c r="H59" s="448" t="s">
        <v>555</v>
      </c>
      <c r="I59" s="358"/>
      <c r="J59" s="310"/>
      <c r="K59" s="309"/>
      <c r="L59" s="90"/>
      <c r="M59" s="90"/>
      <c r="N59" s="90"/>
      <c r="O59" s="90"/>
      <c r="P59" s="90"/>
      <c r="Q59" s="90"/>
      <c r="R59" s="90"/>
      <c r="S59" s="90"/>
      <c r="T59" s="90"/>
      <c r="U59" s="90"/>
      <c r="V59" s="93"/>
      <c r="Y59" s="394"/>
    </row>
    <row r="60" spans="1:25" ht="47.1" customHeight="1" x14ac:dyDescent="0.25">
      <c r="A60" s="440">
        <v>10</v>
      </c>
      <c r="B60" s="440"/>
      <c r="C60" s="440"/>
      <c r="D60" s="440"/>
      <c r="E60" s="447"/>
      <c r="F60" s="448" t="s">
        <v>431</v>
      </c>
      <c r="G60" s="448" t="b">
        <f t="shared" si="5"/>
        <v>0</v>
      </c>
      <c r="H60" s="448" t="s">
        <v>556</v>
      </c>
      <c r="I60" s="358"/>
      <c r="J60" s="310"/>
      <c r="K60" s="309"/>
      <c r="L60" s="90"/>
      <c r="M60" s="90"/>
      <c r="N60" s="90"/>
      <c r="O60" s="90"/>
      <c r="P60" s="90"/>
      <c r="Q60" s="90"/>
      <c r="R60" s="90"/>
      <c r="S60" s="90"/>
      <c r="T60" s="90"/>
      <c r="U60" s="90"/>
      <c r="V60" s="93"/>
      <c r="Y60" s="394"/>
    </row>
    <row r="61" spans="1:25" ht="47.1" customHeight="1" x14ac:dyDescent="0.25">
      <c r="A61" s="440">
        <v>11</v>
      </c>
      <c r="B61" s="440"/>
      <c r="C61" s="440"/>
      <c r="D61" s="440"/>
      <c r="E61" s="447"/>
      <c r="F61" s="448" t="s">
        <v>431</v>
      </c>
      <c r="G61" s="448" t="b">
        <f t="shared" si="5"/>
        <v>0</v>
      </c>
      <c r="H61" s="448" t="s">
        <v>557</v>
      </c>
      <c r="I61" s="358"/>
      <c r="J61" s="310"/>
      <c r="K61" s="309"/>
      <c r="L61" s="90"/>
      <c r="M61" s="90"/>
      <c r="N61" s="90"/>
      <c r="O61" s="90"/>
      <c r="P61" s="90"/>
      <c r="Q61" s="90"/>
      <c r="R61" s="90"/>
      <c r="S61" s="90"/>
      <c r="T61" s="90"/>
      <c r="U61" s="90"/>
      <c r="V61" s="93"/>
      <c r="Y61" s="394"/>
    </row>
    <row r="62" spans="1:25" ht="47.1" customHeight="1" x14ac:dyDescent="0.25">
      <c r="A62" s="440">
        <v>12</v>
      </c>
      <c r="B62" s="440"/>
      <c r="C62" s="440"/>
      <c r="D62" s="440"/>
      <c r="E62" s="447"/>
      <c r="F62" s="448" t="s">
        <v>431</v>
      </c>
      <c r="G62" s="448" t="b">
        <f t="shared" si="5"/>
        <v>0</v>
      </c>
      <c r="H62" s="448" t="s">
        <v>558</v>
      </c>
      <c r="I62" s="358"/>
      <c r="J62" s="310"/>
      <c r="K62" s="309"/>
      <c r="L62" s="90"/>
      <c r="M62" s="90"/>
      <c r="N62" s="90"/>
      <c r="O62" s="90"/>
      <c r="P62" s="90"/>
      <c r="Q62" s="90"/>
      <c r="R62" s="90"/>
      <c r="S62" s="90"/>
      <c r="T62" s="90"/>
      <c r="U62" s="90"/>
      <c r="V62" s="93"/>
      <c r="Y62" s="394"/>
    </row>
    <row r="63" spans="1:25" ht="2.85" customHeight="1" thickBot="1" x14ac:dyDescent="0.3">
      <c r="A63" s="96"/>
      <c r="B63" s="97"/>
      <c r="C63" s="97"/>
      <c r="D63" s="97"/>
      <c r="E63" s="97"/>
      <c r="F63" s="97"/>
      <c r="G63" s="97"/>
      <c r="H63" s="97"/>
      <c r="I63" s="97"/>
      <c r="J63" s="98"/>
      <c r="K63" s="100"/>
      <c r="L63" s="90"/>
      <c r="M63" s="90"/>
      <c r="N63" s="90"/>
      <c r="O63" s="90"/>
      <c r="P63" s="90"/>
      <c r="Q63" s="90"/>
      <c r="R63" s="90"/>
      <c r="S63" s="90"/>
      <c r="T63" s="90"/>
      <c r="U63" s="90"/>
      <c r="V63" s="93"/>
      <c r="Y63" s="99"/>
    </row>
    <row r="64" spans="1:25" ht="29.25" customHeight="1" x14ac:dyDescent="0.25">
      <c r="A64" s="100"/>
      <c r="B64" s="100"/>
      <c r="C64" s="100"/>
      <c r="D64" s="100"/>
      <c r="E64" s="100"/>
      <c r="F64" s="100"/>
      <c r="G64" s="100"/>
      <c r="H64" s="100"/>
      <c r="I64" s="100"/>
      <c r="J64" s="100"/>
      <c r="K64" s="100"/>
      <c r="L64" s="90"/>
      <c r="M64" s="90"/>
      <c r="N64" s="90"/>
      <c r="O64" s="90"/>
      <c r="P64" s="90"/>
      <c r="Q64" s="90"/>
      <c r="R64" s="90"/>
      <c r="S64" s="90"/>
      <c r="T64" s="90"/>
      <c r="U64" s="90"/>
      <c r="V64" s="93"/>
      <c r="Y64" s="99"/>
    </row>
    <row r="65" spans="1:50" s="46" customFormat="1" ht="30.75" customHeight="1" thickBot="1" x14ac:dyDescent="0.3">
      <c r="A65" s="101"/>
      <c r="B65" s="101"/>
      <c r="C65" s="101"/>
      <c r="D65" s="101"/>
      <c r="E65" s="101"/>
      <c r="F65" s="101"/>
      <c r="G65" s="101"/>
      <c r="H65" s="101"/>
      <c r="I65" s="101"/>
      <c r="J65" s="101"/>
      <c r="K65" s="101"/>
      <c r="L65" s="101"/>
      <c r="M65" s="101"/>
      <c r="N65" s="101"/>
      <c r="O65" s="101"/>
      <c r="P65" s="101"/>
      <c r="Q65" s="101"/>
      <c r="R65" s="101"/>
      <c r="S65" s="101"/>
      <c r="T65" s="101"/>
      <c r="U65" s="101"/>
      <c r="V65" s="66"/>
      <c r="W65" s="66"/>
      <c r="X65" s="66"/>
      <c r="Y65" s="66"/>
      <c r="Z65" s="66"/>
      <c r="AO65" s="3"/>
      <c r="AP65" s="3"/>
      <c r="AQ65" s="3"/>
      <c r="AR65" s="3"/>
      <c r="AS65" s="3"/>
      <c r="AT65" s="3"/>
      <c r="AU65" s="3"/>
      <c r="AV65" s="3"/>
      <c r="AW65" s="3"/>
      <c r="AX65" s="3"/>
    </row>
    <row r="66" spans="1:50" ht="30.75" customHeight="1" thickBot="1" x14ac:dyDescent="0.3">
      <c r="A66" s="578" t="s">
        <v>242</v>
      </c>
      <c r="B66" s="577"/>
      <c r="C66" s="577"/>
      <c r="D66" s="577"/>
      <c r="E66" s="570"/>
      <c r="F66" s="128"/>
      <c r="G66" s="128"/>
      <c r="H66" s="128"/>
      <c r="I66" s="128"/>
      <c r="J66" s="129"/>
      <c r="K66" s="306"/>
      <c r="L66" s="90"/>
      <c r="M66" s="90"/>
      <c r="N66" s="90"/>
      <c r="O66" s="90"/>
      <c r="P66" s="90"/>
      <c r="Q66" s="90"/>
      <c r="R66" s="90"/>
      <c r="S66" s="90"/>
      <c r="T66" s="90"/>
      <c r="U66" s="90"/>
      <c r="V66" s="93"/>
      <c r="W66" s="73"/>
    </row>
    <row r="67" spans="1:50" ht="30.75" customHeight="1" x14ac:dyDescent="0.25">
      <c r="A67" s="449" t="s">
        <v>251</v>
      </c>
      <c r="B67" s="444"/>
      <c r="C67" s="444"/>
      <c r="D67" s="444"/>
      <c r="E67" s="445" t="s">
        <v>252</v>
      </c>
      <c r="F67" s="446" t="s">
        <v>317</v>
      </c>
      <c r="G67" s="446" t="s">
        <v>28</v>
      </c>
      <c r="H67" s="446" t="s">
        <v>30</v>
      </c>
      <c r="I67" s="357"/>
      <c r="J67" s="94"/>
      <c r="K67" s="308"/>
      <c r="L67" s="91"/>
      <c r="M67" s="91"/>
      <c r="N67" s="91"/>
      <c r="O67" s="91"/>
      <c r="P67" s="91"/>
      <c r="Q67" s="91"/>
      <c r="R67" s="91"/>
      <c r="S67" s="91"/>
      <c r="T67" s="91"/>
      <c r="U67" s="91"/>
      <c r="V67" s="95"/>
      <c r="W67" s="73"/>
      <c r="Y67" s="575"/>
    </row>
    <row r="68" spans="1:50" ht="47.1" hidden="1" customHeight="1" x14ac:dyDescent="0.25">
      <c r="A68" s="440" t="s">
        <v>46</v>
      </c>
      <c r="B68" s="440"/>
      <c r="C68" s="440"/>
      <c r="D68" s="440"/>
      <c r="E68" s="447" t="s">
        <v>37</v>
      </c>
      <c r="F68" s="448" t="s">
        <v>29</v>
      </c>
      <c r="G68" s="448" t="b">
        <f>IFERROR(IF(E68&lt;&gt;"",TRUE,FALSE),FALSE)</f>
        <v>1</v>
      </c>
      <c r="H68" s="448" t="s">
        <v>29</v>
      </c>
      <c r="I68" s="358"/>
      <c r="J68" s="310"/>
      <c r="K68" s="309"/>
      <c r="L68" s="45"/>
      <c r="M68" s="45"/>
      <c r="N68" s="45"/>
      <c r="O68" s="45"/>
      <c r="P68" s="45"/>
      <c r="Q68" s="45"/>
      <c r="R68" s="45"/>
      <c r="S68" s="45"/>
      <c r="T68" s="45"/>
      <c r="U68" s="45"/>
      <c r="V68" s="102"/>
      <c r="Y68" s="575"/>
    </row>
    <row r="69" spans="1:50" ht="47.1" customHeight="1" x14ac:dyDescent="0.25">
      <c r="A69" s="440">
        <v>1</v>
      </c>
      <c r="B69" s="440"/>
      <c r="C69" s="440"/>
      <c r="D69" s="440"/>
      <c r="E69" s="447" t="s">
        <v>559</v>
      </c>
      <c r="F69" s="448" t="s">
        <v>431</v>
      </c>
      <c r="G69" s="448" t="b">
        <f t="shared" ref="G69:G80" si="6">IFERROR(IF(E69&lt;&gt;"",TRUE,FALSE),FALSE)</f>
        <v>1</v>
      </c>
      <c r="H69" s="448" t="s">
        <v>560</v>
      </c>
      <c r="I69" s="358"/>
      <c r="J69" s="310"/>
      <c r="K69" s="309"/>
      <c r="L69" s="45"/>
      <c r="M69" s="45"/>
      <c r="N69" s="45"/>
      <c r="O69" s="45"/>
      <c r="P69" s="45"/>
      <c r="Q69" s="45"/>
      <c r="R69" s="45"/>
      <c r="S69" s="45"/>
      <c r="T69" s="45"/>
      <c r="U69" s="45"/>
      <c r="V69" s="102"/>
      <c r="Y69" s="575"/>
    </row>
    <row r="70" spans="1:50" ht="47.1" customHeight="1" x14ac:dyDescent="0.25">
      <c r="A70" s="440">
        <v>2</v>
      </c>
      <c r="B70" s="440"/>
      <c r="C70" s="440"/>
      <c r="D70" s="440"/>
      <c r="E70" s="447" t="s">
        <v>561</v>
      </c>
      <c r="F70" s="448" t="s">
        <v>431</v>
      </c>
      <c r="G70" s="448" t="b">
        <f t="shared" si="6"/>
        <v>1</v>
      </c>
      <c r="H70" s="448" t="s">
        <v>562</v>
      </c>
      <c r="I70" s="358"/>
      <c r="J70" s="310"/>
      <c r="K70" s="309"/>
      <c r="L70" s="45"/>
      <c r="M70" s="45"/>
      <c r="N70" s="45"/>
      <c r="O70" s="45"/>
      <c r="P70" s="45"/>
      <c r="Q70" s="45"/>
      <c r="R70" s="45"/>
      <c r="S70" s="45"/>
      <c r="T70" s="45"/>
      <c r="U70" s="45"/>
      <c r="V70" s="102"/>
      <c r="Y70" s="575"/>
    </row>
    <row r="71" spans="1:50" ht="47.1" customHeight="1" x14ac:dyDescent="0.25">
      <c r="A71" s="440">
        <v>3</v>
      </c>
      <c r="B71" s="440"/>
      <c r="C71" s="440"/>
      <c r="D71" s="440"/>
      <c r="E71" s="447" t="s">
        <v>563</v>
      </c>
      <c r="F71" s="448" t="s">
        <v>431</v>
      </c>
      <c r="G71" s="448" t="b">
        <f t="shared" si="6"/>
        <v>1</v>
      </c>
      <c r="H71" s="448" t="s">
        <v>564</v>
      </c>
      <c r="I71" s="358"/>
      <c r="J71" s="310"/>
      <c r="K71" s="309"/>
      <c r="L71" s="45"/>
      <c r="M71" s="45"/>
      <c r="N71" s="45"/>
      <c r="O71" s="45"/>
      <c r="P71" s="45"/>
      <c r="Q71" s="45"/>
      <c r="R71" s="45"/>
      <c r="S71" s="45"/>
      <c r="T71" s="45"/>
      <c r="U71" s="45"/>
      <c r="V71" s="102"/>
      <c r="Y71" s="575"/>
    </row>
    <row r="72" spans="1:50" ht="47.1" customHeight="1" x14ac:dyDescent="0.25">
      <c r="A72" s="440">
        <v>4</v>
      </c>
      <c r="B72" s="440"/>
      <c r="C72" s="440"/>
      <c r="D72" s="440"/>
      <c r="E72" s="447" t="s">
        <v>565</v>
      </c>
      <c r="F72" s="448" t="s">
        <v>431</v>
      </c>
      <c r="G72" s="448" t="b">
        <f t="shared" si="6"/>
        <v>1</v>
      </c>
      <c r="H72" s="448" t="s">
        <v>566</v>
      </c>
      <c r="I72" s="358"/>
      <c r="J72" s="310"/>
      <c r="K72" s="309"/>
      <c r="L72" s="45"/>
      <c r="M72" s="45"/>
      <c r="N72" s="45"/>
      <c r="O72" s="45"/>
      <c r="P72" s="45"/>
      <c r="Q72" s="45"/>
      <c r="R72" s="45"/>
      <c r="S72" s="45"/>
      <c r="T72" s="45"/>
      <c r="U72" s="45"/>
      <c r="V72" s="102"/>
      <c r="Y72" s="575"/>
    </row>
    <row r="73" spans="1:50" ht="47.1" customHeight="1" x14ac:dyDescent="0.25">
      <c r="A73" s="440">
        <v>5</v>
      </c>
      <c r="B73" s="440"/>
      <c r="C73" s="440"/>
      <c r="D73" s="440"/>
      <c r="E73" s="447" t="s">
        <v>567</v>
      </c>
      <c r="F73" s="448" t="s">
        <v>431</v>
      </c>
      <c r="G73" s="448" t="b">
        <f t="shared" si="6"/>
        <v>1</v>
      </c>
      <c r="H73" s="448" t="s">
        <v>568</v>
      </c>
      <c r="I73" s="358"/>
      <c r="J73" s="310"/>
      <c r="K73" s="309"/>
      <c r="L73" s="45"/>
      <c r="M73" s="45"/>
      <c r="N73" s="45"/>
      <c r="O73" s="45"/>
      <c r="P73" s="45"/>
      <c r="Q73" s="45"/>
      <c r="R73" s="45"/>
      <c r="S73" s="45"/>
      <c r="T73" s="45"/>
      <c r="U73" s="45"/>
      <c r="V73" s="102"/>
      <c r="Y73" s="575"/>
    </row>
    <row r="74" spans="1:50" ht="47.1" customHeight="1" x14ac:dyDescent="0.25">
      <c r="A74" s="440">
        <v>6</v>
      </c>
      <c r="B74" s="440"/>
      <c r="C74" s="440"/>
      <c r="D74" s="440"/>
      <c r="E74" s="447" t="s">
        <v>569</v>
      </c>
      <c r="F74" s="448" t="s">
        <v>431</v>
      </c>
      <c r="G74" s="448" t="b">
        <f t="shared" si="6"/>
        <v>1</v>
      </c>
      <c r="H74" s="448" t="s">
        <v>570</v>
      </c>
      <c r="I74" s="358"/>
      <c r="J74" s="310"/>
      <c r="K74" s="309"/>
      <c r="L74" s="45"/>
      <c r="M74" s="45"/>
      <c r="N74" s="45"/>
      <c r="O74" s="45"/>
      <c r="P74" s="45"/>
      <c r="Q74" s="45"/>
      <c r="R74" s="45"/>
      <c r="S74" s="45"/>
      <c r="T74" s="45"/>
      <c r="U74" s="45"/>
      <c r="V74" s="102"/>
      <c r="Y74" s="575"/>
    </row>
    <row r="75" spans="1:50" ht="47.1" customHeight="1" x14ac:dyDescent="0.25">
      <c r="A75" s="440">
        <v>7</v>
      </c>
      <c r="B75" s="440"/>
      <c r="C75" s="440"/>
      <c r="D75" s="440"/>
      <c r="E75" s="447"/>
      <c r="F75" s="448" t="s">
        <v>431</v>
      </c>
      <c r="G75" s="448" t="b">
        <f t="shared" si="6"/>
        <v>0</v>
      </c>
      <c r="H75" s="448" t="s">
        <v>571</v>
      </c>
      <c r="I75" s="358"/>
      <c r="J75" s="310"/>
      <c r="K75" s="309"/>
      <c r="L75" s="45"/>
      <c r="M75" s="45"/>
      <c r="N75" s="45"/>
      <c r="O75" s="45"/>
      <c r="P75" s="45"/>
      <c r="Q75" s="45"/>
      <c r="R75" s="45"/>
      <c r="S75" s="45"/>
      <c r="T75" s="45"/>
      <c r="U75" s="45"/>
      <c r="V75" s="102"/>
      <c r="Y75" s="575"/>
    </row>
    <row r="76" spans="1:50" ht="47.1" customHeight="1" x14ac:dyDescent="0.25">
      <c r="A76" s="440">
        <v>8</v>
      </c>
      <c r="B76" s="440"/>
      <c r="C76" s="440"/>
      <c r="D76" s="440"/>
      <c r="E76" s="447"/>
      <c r="F76" s="448" t="s">
        <v>431</v>
      </c>
      <c r="G76" s="448" t="b">
        <f t="shared" si="6"/>
        <v>0</v>
      </c>
      <c r="H76" s="448" t="s">
        <v>572</v>
      </c>
      <c r="I76" s="358"/>
      <c r="J76" s="310"/>
      <c r="K76" s="309"/>
      <c r="L76" s="45"/>
      <c r="M76" s="45"/>
      <c r="N76" s="45"/>
      <c r="O76" s="45"/>
      <c r="P76" s="45"/>
      <c r="Q76" s="45"/>
      <c r="R76" s="45"/>
      <c r="S76" s="45"/>
      <c r="T76" s="45"/>
      <c r="U76" s="45"/>
      <c r="V76" s="102"/>
      <c r="Y76" s="575"/>
    </row>
    <row r="77" spans="1:50" ht="47.1" customHeight="1" x14ac:dyDescent="0.25">
      <c r="A77" s="440">
        <v>9</v>
      </c>
      <c r="B77" s="440"/>
      <c r="C77" s="440"/>
      <c r="D77" s="440"/>
      <c r="E77" s="447"/>
      <c r="F77" s="448" t="s">
        <v>431</v>
      </c>
      <c r="G77" s="448" t="b">
        <f t="shared" si="6"/>
        <v>0</v>
      </c>
      <c r="H77" s="448" t="s">
        <v>573</v>
      </c>
      <c r="I77" s="358"/>
      <c r="J77" s="310"/>
      <c r="K77" s="309"/>
      <c r="L77" s="45"/>
      <c r="M77" s="45"/>
      <c r="N77" s="45"/>
      <c r="O77" s="45"/>
      <c r="P77" s="45"/>
      <c r="Q77" s="45"/>
      <c r="R77" s="45"/>
      <c r="S77" s="45"/>
      <c r="T77" s="45"/>
      <c r="U77" s="45"/>
      <c r="V77" s="102"/>
      <c r="Y77" s="575"/>
    </row>
    <row r="78" spans="1:50" ht="47.1" customHeight="1" x14ac:dyDescent="0.25">
      <c r="A78" s="440">
        <v>10</v>
      </c>
      <c r="B78" s="440"/>
      <c r="C78" s="440"/>
      <c r="D78" s="440"/>
      <c r="E78" s="447"/>
      <c r="F78" s="448" t="s">
        <v>431</v>
      </c>
      <c r="G78" s="448" t="b">
        <f t="shared" si="6"/>
        <v>0</v>
      </c>
      <c r="H78" s="448" t="s">
        <v>574</v>
      </c>
      <c r="I78" s="358"/>
      <c r="J78" s="310"/>
      <c r="K78" s="309"/>
      <c r="L78" s="45"/>
      <c r="M78" s="45"/>
      <c r="N78" s="45"/>
      <c r="O78" s="45"/>
      <c r="P78" s="45"/>
      <c r="Q78" s="45"/>
      <c r="R78" s="45"/>
      <c r="S78" s="45"/>
      <c r="T78" s="45"/>
      <c r="U78" s="45"/>
      <c r="V78" s="102"/>
      <c r="Y78" s="575"/>
    </row>
    <row r="79" spans="1:50" ht="47.1" customHeight="1" x14ac:dyDescent="0.25">
      <c r="A79" s="440">
        <v>11</v>
      </c>
      <c r="B79" s="440"/>
      <c r="C79" s="440"/>
      <c r="D79" s="440"/>
      <c r="E79" s="447"/>
      <c r="F79" s="448" t="s">
        <v>431</v>
      </c>
      <c r="G79" s="448" t="b">
        <f t="shared" si="6"/>
        <v>0</v>
      </c>
      <c r="H79" s="448" t="s">
        <v>575</v>
      </c>
      <c r="I79" s="358"/>
      <c r="J79" s="310"/>
      <c r="K79" s="309"/>
      <c r="L79" s="45"/>
      <c r="M79" s="45"/>
      <c r="N79" s="45"/>
      <c r="O79" s="45"/>
      <c r="P79" s="45"/>
      <c r="Q79" s="45"/>
      <c r="R79" s="45"/>
      <c r="S79" s="45"/>
      <c r="T79" s="45"/>
      <c r="U79" s="45"/>
      <c r="V79" s="102"/>
      <c r="Y79" s="575"/>
    </row>
    <row r="80" spans="1:50" ht="47.1" customHeight="1" x14ac:dyDescent="0.25">
      <c r="A80" s="440">
        <v>12</v>
      </c>
      <c r="B80" s="440"/>
      <c r="C80" s="440"/>
      <c r="D80" s="440"/>
      <c r="E80" s="447"/>
      <c r="F80" s="448" t="s">
        <v>431</v>
      </c>
      <c r="G80" s="448" t="b">
        <f t="shared" si="6"/>
        <v>0</v>
      </c>
      <c r="H80" s="448" t="s">
        <v>576</v>
      </c>
      <c r="I80" s="358"/>
      <c r="J80" s="310"/>
      <c r="K80" s="309"/>
      <c r="L80" s="45"/>
      <c r="M80" s="45"/>
      <c r="N80" s="45"/>
      <c r="O80" s="45"/>
      <c r="P80" s="45"/>
      <c r="Q80" s="45"/>
      <c r="R80" s="45"/>
      <c r="S80" s="45"/>
      <c r="T80" s="45"/>
      <c r="U80" s="45"/>
      <c r="V80" s="102"/>
      <c r="Y80" s="575"/>
    </row>
    <row r="81" spans="1:45" ht="2.85" customHeight="1" thickBot="1" x14ac:dyDescent="0.3">
      <c r="A81" s="63"/>
      <c r="B81" s="64"/>
      <c r="C81" s="64"/>
      <c r="D81" s="64"/>
      <c r="E81" s="64"/>
      <c r="F81" s="64"/>
      <c r="G81" s="64"/>
      <c r="H81" s="64"/>
      <c r="I81" s="64"/>
      <c r="J81" s="59"/>
      <c r="K81" s="50"/>
      <c r="L81" s="45"/>
      <c r="M81" s="45"/>
      <c r="N81" s="45"/>
      <c r="O81" s="45"/>
      <c r="P81" s="45"/>
      <c r="Q81" s="45"/>
      <c r="R81" s="45"/>
      <c r="S81" s="45"/>
      <c r="T81" s="45"/>
      <c r="U81" s="45"/>
      <c r="V81" s="102"/>
      <c r="Y81" s="575"/>
    </row>
    <row r="82" spans="1:45" ht="35.25" customHeight="1" x14ac:dyDescent="0.25">
      <c r="L82" s="45"/>
      <c r="M82" s="45"/>
      <c r="N82" s="45"/>
      <c r="O82" s="45"/>
      <c r="P82" s="45"/>
      <c r="Q82" s="45"/>
      <c r="R82" s="45"/>
      <c r="S82" s="45"/>
      <c r="T82" s="45"/>
      <c r="U82" s="45"/>
      <c r="V82" s="102"/>
      <c r="Y82" s="575"/>
    </row>
    <row r="83" spans="1:45" ht="35.25" customHeight="1" x14ac:dyDescent="0.25">
      <c r="L83" s="45"/>
      <c r="M83" s="45"/>
      <c r="N83" s="45"/>
      <c r="O83" s="45"/>
      <c r="P83" s="45"/>
      <c r="Q83" s="45"/>
      <c r="R83" s="45"/>
      <c r="S83" s="45"/>
      <c r="T83" s="45"/>
      <c r="U83" s="45"/>
      <c r="V83" s="102"/>
    </row>
    <row r="84" spans="1:45" ht="35.25" customHeight="1" x14ac:dyDescent="0.25">
      <c r="L84" s="45"/>
      <c r="M84" s="45"/>
      <c r="N84" s="45"/>
      <c r="O84" s="45"/>
      <c r="P84" s="45"/>
      <c r="Q84" s="45"/>
      <c r="R84" s="45"/>
      <c r="S84" s="45"/>
      <c r="T84" s="45"/>
      <c r="U84" s="45"/>
      <c r="V84" s="102"/>
    </row>
    <row r="85" spans="1:45" ht="35.25" customHeight="1" x14ac:dyDescent="0.25">
      <c r="L85" s="45"/>
      <c r="M85" s="45"/>
      <c r="N85" s="45"/>
      <c r="O85" s="45"/>
      <c r="P85" s="45"/>
      <c r="Q85" s="45"/>
      <c r="R85" s="45"/>
      <c r="S85" s="45"/>
      <c r="T85" s="45"/>
      <c r="U85" s="45"/>
      <c r="V85" s="102"/>
    </row>
    <row r="86" spans="1:45" ht="35.25" customHeight="1" x14ac:dyDescent="0.25">
      <c r="L86" s="45"/>
      <c r="M86" s="45"/>
      <c r="N86" s="45"/>
      <c r="O86" s="45"/>
      <c r="P86" s="45"/>
      <c r="Q86" s="45"/>
      <c r="R86" s="45"/>
      <c r="S86" s="45"/>
      <c r="T86" s="45"/>
      <c r="U86" s="45"/>
      <c r="V86" s="102"/>
    </row>
    <row r="87" spans="1:45" ht="17.25" customHeight="1" x14ac:dyDescent="0.25">
      <c r="L87" s="45"/>
      <c r="M87" s="45"/>
      <c r="N87" s="45"/>
      <c r="O87" s="45"/>
      <c r="P87" s="45"/>
      <c r="Q87" s="45"/>
      <c r="R87" s="45"/>
      <c r="S87" s="45"/>
      <c r="T87" s="45"/>
      <c r="U87" s="45"/>
      <c r="V87" s="102"/>
    </row>
    <row r="88" spans="1:45" ht="21.75" customHeight="1" x14ac:dyDescent="0.25">
      <c r="L88" s="45"/>
      <c r="M88" s="45"/>
      <c r="N88" s="45"/>
      <c r="O88" s="45"/>
      <c r="P88" s="45"/>
      <c r="Q88" s="45"/>
      <c r="R88" s="45"/>
      <c r="S88" s="45"/>
      <c r="T88" s="45"/>
      <c r="U88" s="45"/>
      <c r="V88" s="102"/>
    </row>
    <row r="89" spans="1:45" ht="29.25" customHeight="1" thickBot="1" x14ac:dyDescent="0.3">
      <c r="L89" s="45"/>
      <c r="M89" s="45"/>
      <c r="N89" s="45"/>
      <c r="O89" s="45"/>
      <c r="P89" s="45"/>
      <c r="Q89" s="45"/>
      <c r="R89" s="45"/>
      <c r="S89" s="45"/>
      <c r="T89" s="45"/>
      <c r="U89" s="45"/>
      <c r="V89" s="102"/>
    </row>
    <row r="90" spans="1:45" ht="29.25" customHeight="1" thickBot="1" x14ac:dyDescent="0.3">
      <c r="A90" s="567" t="s">
        <v>6</v>
      </c>
      <c r="B90" s="577"/>
      <c r="C90" s="577"/>
      <c r="D90" s="577"/>
      <c r="E90" s="570"/>
      <c r="F90" s="375"/>
      <c r="G90" s="375"/>
      <c r="H90" s="375"/>
      <c r="I90" s="375"/>
      <c r="J90" s="129"/>
      <c r="K90" s="306"/>
      <c r="L90" s="90"/>
      <c r="M90" s="90"/>
      <c r="N90" s="90"/>
      <c r="O90" s="90"/>
      <c r="P90" s="90"/>
      <c r="Q90" s="90"/>
      <c r="R90" s="90"/>
      <c r="S90" s="90"/>
      <c r="T90" s="90"/>
      <c r="U90" s="90"/>
      <c r="V90" s="93"/>
    </row>
    <row r="91" spans="1:45" ht="26.25" customHeight="1" x14ac:dyDescent="0.25">
      <c r="A91" s="449" t="s">
        <v>253</v>
      </c>
      <c r="B91" s="444"/>
      <c r="C91" s="444"/>
      <c r="D91" s="444"/>
      <c r="E91" s="449" t="s">
        <v>254</v>
      </c>
      <c r="F91" s="450" t="s">
        <v>132</v>
      </c>
      <c r="G91" s="450" t="s">
        <v>28</v>
      </c>
      <c r="H91" s="450" t="s">
        <v>30</v>
      </c>
      <c r="I91" s="450" t="s">
        <v>67</v>
      </c>
      <c r="J91" s="426" t="s">
        <v>317</v>
      </c>
      <c r="K91" s="306"/>
      <c r="L91" s="91"/>
      <c r="M91" s="91"/>
      <c r="N91" s="91"/>
      <c r="O91" s="91"/>
      <c r="P91" s="91"/>
      <c r="Q91" s="91"/>
      <c r="R91" s="91"/>
      <c r="S91" s="91"/>
      <c r="T91" s="91"/>
      <c r="U91" s="91"/>
      <c r="V91" s="95"/>
    </row>
    <row r="92" spans="1:45" ht="47.1" hidden="1" customHeight="1" x14ac:dyDescent="0.25">
      <c r="A92" s="440" t="s">
        <v>47</v>
      </c>
      <c r="B92" s="440"/>
      <c r="C92" s="440"/>
      <c r="D92" s="440"/>
      <c r="E92" s="451" t="str">
        <f>IFERROR(IF(F92="[Module Reference (Name)]","--Select--",VLOOKUP(F92,'Reference records(soft deleted)'!$B$84:$D$127,3,FALSE)),"")</f>
        <v>--Select--</v>
      </c>
      <c r="F92" s="452" t="s">
        <v>131</v>
      </c>
      <c r="G92" s="452" t="b">
        <f>IFERROR(IF(E92&lt;&gt;"",TRUE,FALSE),FALSE)</f>
        <v>1</v>
      </c>
      <c r="H92" s="453" t="s">
        <v>29</v>
      </c>
      <c r="I92" s="540" t="str">
        <f>IFERROR(VLOOKUP(E92,'Reference Records'!$C$131:$H$165,6,FALSE),"")</f>
        <v/>
      </c>
      <c r="J92" s="452" t="s">
        <v>29</v>
      </c>
      <c r="K92" s="307"/>
      <c r="L92" s="45"/>
      <c r="M92" s="45"/>
      <c r="N92" s="45"/>
      <c r="O92" s="45"/>
      <c r="P92" s="45"/>
      <c r="Q92" s="45"/>
      <c r="R92" s="45"/>
      <c r="S92" s="45"/>
      <c r="T92" s="45"/>
      <c r="U92" s="45"/>
      <c r="V92" s="102"/>
      <c r="Y92" s="99"/>
      <c r="AS92" s="6"/>
    </row>
    <row r="93" spans="1:45" ht="47.1" customHeight="1" x14ac:dyDescent="0.25">
      <c r="A93" s="440">
        <v>1</v>
      </c>
      <c r="B93" s="440"/>
      <c r="C93" s="440"/>
      <c r="D93" s="440"/>
      <c r="E93" s="451" t="str">
        <f>IFERROR(IF(F93="[Module Reference (Name)]","--Select--",VLOOKUP(F93,'Reference records(soft deleted)'!$B$84:$D$127,3,FALSE)),"")</f>
        <v>Prise en charge et prévention de la tuberculose</v>
      </c>
      <c r="F93" s="452" t="s">
        <v>577</v>
      </c>
      <c r="G93" s="452" t="b">
        <f t="shared" ref="G93:G120" si="7">IFERROR(IF(E93&lt;&gt;"",TRUE,FALSE),FALSE)</f>
        <v>1</v>
      </c>
      <c r="H93" s="453" t="s">
        <v>578</v>
      </c>
      <c r="I93" s="540" t="str">
        <f>IFERROR(VLOOKUP(E93,'Reference Records'!$C$131:$H$165,6,FALSE),"")</f>
        <v>a1O36000001EGFIEA4</v>
      </c>
      <c r="J93" s="452" t="s">
        <v>431</v>
      </c>
      <c r="K93" s="307"/>
      <c r="L93" s="45"/>
      <c r="M93" s="45"/>
      <c r="N93" s="45"/>
      <c r="O93" s="45"/>
      <c r="P93" s="45"/>
      <c r="Q93" s="45"/>
      <c r="R93" s="45"/>
      <c r="S93" s="45"/>
      <c r="T93" s="45"/>
      <c r="U93" s="45"/>
      <c r="V93" s="102"/>
      <c r="Y93" s="394"/>
      <c r="AS93" s="6"/>
    </row>
    <row r="94" spans="1:45" ht="47.1" customHeight="1" x14ac:dyDescent="0.25">
      <c r="A94" s="440">
        <v>2</v>
      </c>
      <c r="B94" s="440"/>
      <c r="C94" s="440"/>
      <c r="D94" s="440"/>
      <c r="E94" s="451" t="s">
        <v>2713</v>
      </c>
      <c r="F94" s="452" t="s">
        <v>580</v>
      </c>
      <c r="G94" s="452" t="b">
        <f t="shared" si="7"/>
        <v>1</v>
      </c>
      <c r="H94" s="453" t="s">
        <v>581</v>
      </c>
      <c r="I94" s="540" t="str">
        <f>IFERROR(VLOOKUP(E94,'Reference Records'!$C$131:$H$165,6,FALSE),"")</f>
        <v>a1O36000001EGFKEA4</v>
      </c>
      <c r="J94" s="452" t="s">
        <v>431</v>
      </c>
      <c r="K94" s="307"/>
      <c r="L94" s="45"/>
      <c r="M94" s="45"/>
      <c r="N94" s="45"/>
      <c r="O94" s="45"/>
      <c r="P94" s="45"/>
      <c r="Q94" s="45"/>
      <c r="R94" s="45"/>
      <c r="S94" s="45"/>
      <c r="T94" s="45"/>
      <c r="U94" s="45"/>
      <c r="V94" s="102"/>
      <c r="Y94" s="394"/>
      <c r="AS94" s="6"/>
    </row>
    <row r="95" spans="1:45" ht="47.1" customHeight="1" x14ac:dyDescent="0.25">
      <c r="A95" s="440">
        <v>3</v>
      </c>
      <c r="B95" s="440"/>
      <c r="C95" s="440"/>
      <c r="D95" s="440"/>
      <c r="E95" s="451" t="s">
        <v>2672</v>
      </c>
      <c r="F95" s="452"/>
      <c r="G95" s="452" t="b">
        <f t="shared" si="7"/>
        <v>1</v>
      </c>
      <c r="H95" s="453" t="s">
        <v>583</v>
      </c>
      <c r="I95" s="540" t="str">
        <f>IFERROR(VLOOKUP(E95,'Reference Records'!$C$131:$H$165,6,FALSE),"")</f>
        <v>a1O36000001EGFJEA4</v>
      </c>
      <c r="J95" s="452" t="s">
        <v>431</v>
      </c>
      <c r="K95" s="307"/>
      <c r="L95" s="45"/>
      <c r="M95" s="45"/>
      <c r="N95" s="45"/>
      <c r="O95" s="45"/>
      <c r="P95" s="45"/>
      <c r="Q95" s="45"/>
      <c r="R95" s="45"/>
      <c r="S95" s="45"/>
      <c r="T95" s="45"/>
      <c r="U95" s="45"/>
      <c r="V95" s="102"/>
      <c r="Y95" s="394"/>
      <c r="AS95" s="6"/>
    </row>
    <row r="96" spans="1:45" ht="47.1" customHeight="1" x14ac:dyDescent="0.25">
      <c r="A96" s="440">
        <v>4</v>
      </c>
      <c r="B96" s="440"/>
      <c r="C96" s="440"/>
      <c r="D96" s="440"/>
      <c r="E96" s="451" t="s">
        <v>2668</v>
      </c>
      <c r="F96" s="452" t="s">
        <v>584</v>
      </c>
      <c r="G96" s="452" t="b">
        <f t="shared" si="7"/>
        <v>1</v>
      </c>
      <c r="H96" s="453" t="s">
        <v>585</v>
      </c>
      <c r="I96" s="540" t="str">
        <f>IFERROR(VLOOKUP(E96,'Reference Records'!$C$131:$H$165,6,FALSE),"")</f>
        <v>a1O36000001EGFGEA4</v>
      </c>
      <c r="J96" s="452" t="s">
        <v>431</v>
      </c>
      <c r="K96" s="307"/>
      <c r="L96" s="45"/>
      <c r="M96" s="45"/>
      <c r="N96" s="45"/>
      <c r="O96" s="45"/>
      <c r="P96" s="45"/>
      <c r="Q96" s="45"/>
      <c r="R96" s="45"/>
      <c r="S96" s="45"/>
      <c r="T96" s="45"/>
      <c r="U96" s="45"/>
      <c r="V96" s="102"/>
      <c r="Y96" s="394"/>
      <c r="AS96" s="6"/>
    </row>
    <row r="97" spans="1:45" ht="47.1" customHeight="1" x14ac:dyDescent="0.25">
      <c r="A97" s="440">
        <v>5</v>
      </c>
      <c r="B97" s="440"/>
      <c r="C97" s="440"/>
      <c r="D97" s="440"/>
      <c r="E97" s="451" t="s">
        <v>2670</v>
      </c>
      <c r="F97" s="452" t="s">
        <v>587</v>
      </c>
      <c r="G97" s="452" t="b">
        <f t="shared" si="7"/>
        <v>1</v>
      </c>
      <c r="H97" s="453" t="s">
        <v>588</v>
      </c>
      <c r="I97" s="540" t="str">
        <f>IFERROR(VLOOKUP(E97,'Reference Records'!$C$131:$H$165,6,FALSE),"")</f>
        <v>a1O36000001EGFHEA4</v>
      </c>
      <c r="J97" s="452" t="s">
        <v>431</v>
      </c>
      <c r="K97" s="307"/>
      <c r="L97" s="45"/>
      <c r="M97" s="45"/>
      <c r="N97" s="45"/>
      <c r="O97" s="45"/>
      <c r="P97" s="45"/>
      <c r="Q97" s="45"/>
      <c r="R97" s="45"/>
      <c r="S97" s="45"/>
      <c r="T97" s="45"/>
      <c r="U97" s="45"/>
      <c r="V97" s="102"/>
      <c r="Y97" s="394"/>
      <c r="AS97" s="6"/>
    </row>
    <row r="98" spans="1:45" ht="47.1" customHeight="1" x14ac:dyDescent="0.25">
      <c r="A98" s="440">
        <v>6</v>
      </c>
      <c r="B98" s="440"/>
      <c r="C98" s="440"/>
      <c r="D98" s="440"/>
      <c r="E98" s="451" t="s">
        <v>2708</v>
      </c>
      <c r="F98" s="452"/>
      <c r="G98" s="452" t="b">
        <f t="shared" si="7"/>
        <v>1</v>
      </c>
      <c r="H98" s="453" t="s">
        <v>590</v>
      </c>
      <c r="I98" s="540" t="str">
        <f>IFERROR(VLOOKUP(E98,'Reference Records'!$C$131:$H$165,6,FALSE),"")</f>
        <v>a1O36000001qZ7uEAE</v>
      </c>
      <c r="J98" s="452" t="s">
        <v>431</v>
      </c>
      <c r="K98" s="307"/>
      <c r="L98" s="45"/>
      <c r="M98" s="45"/>
      <c r="N98" s="45"/>
      <c r="O98" s="45"/>
      <c r="P98" s="45"/>
      <c r="Q98" s="45"/>
      <c r="R98" s="45"/>
      <c r="S98" s="45"/>
      <c r="T98" s="45"/>
      <c r="U98" s="45"/>
      <c r="V98" s="102"/>
      <c r="Y98" s="394"/>
      <c r="AS98" s="6"/>
    </row>
    <row r="99" spans="1:45" ht="47.1" customHeight="1" x14ac:dyDescent="0.25">
      <c r="A99" s="440">
        <v>7</v>
      </c>
      <c r="B99" s="440"/>
      <c r="C99" s="440"/>
      <c r="D99" s="440"/>
      <c r="E99" s="451"/>
      <c r="F99" s="452"/>
      <c r="G99" s="452" t="b">
        <f t="shared" si="7"/>
        <v>0</v>
      </c>
      <c r="H99" s="453" t="s">
        <v>591</v>
      </c>
      <c r="I99" s="540" t="str">
        <f>IFERROR(VLOOKUP(E99,'Reference Records'!$C$131:$H$165,6,FALSE),"")</f>
        <v/>
      </c>
      <c r="J99" s="452" t="s">
        <v>431</v>
      </c>
      <c r="K99" s="307"/>
      <c r="L99" s="45"/>
      <c r="M99" s="45"/>
      <c r="N99" s="45"/>
      <c r="O99" s="45"/>
      <c r="P99" s="45"/>
      <c r="Q99" s="45"/>
      <c r="R99" s="45"/>
      <c r="S99" s="45"/>
      <c r="T99" s="45"/>
      <c r="U99" s="45"/>
      <c r="V99" s="102"/>
      <c r="Y99" s="394"/>
      <c r="AS99" s="6"/>
    </row>
    <row r="100" spans="1:45" ht="47.1" customHeight="1" x14ac:dyDescent="0.25">
      <c r="A100" s="440">
        <v>8</v>
      </c>
      <c r="B100" s="440"/>
      <c r="C100" s="440"/>
      <c r="D100" s="440"/>
      <c r="E100" s="451"/>
      <c r="F100" s="452" t="s">
        <v>592</v>
      </c>
      <c r="G100" s="452" t="b">
        <f t="shared" si="7"/>
        <v>0</v>
      </c>
      <c r="H100" s="453" t="s">
        <v>593</v>
      </c>
      <c r="I100" s="540" t="str">
        <f>IFERROR(VLOOKUP(E100,'Reference Records'!$C$131:$H$165,6,FALSE),"")</f>
        <v/>
      </c>
      <c r="J100" s="452" t="s">
        <v>431</v>
      </c>
      <c r="K100" s="307"/>
      <c r="L100" s="45"/>
      <c r="M100" s="45"/>
      <c r="N100" s="45"/>
      <c r="O100" s="45"/>
      <c r="P100" s="45"/>
      <c r="Q100" s="45"/>
      <c r="R100" s="45"/>
      <c r="S100" s="45"/>
      <c r="T100" s="45"/>
      <c r="U100" s="45"/>
      <c r="V100" s="102"/>
      <c r="Y100" s="394"/>
      <c r="AS100" s="6"/>
    </row>
    <row r="101" spans="1:45" ht="47.1" customHeight="1" x14ac:dyDescent="0.25">
      <c r="A101" s="440">
        <v>9</v>
      </c>
      <c r="B101" s="440"/>
      <c r="C101" s="440"/>
      <c r="D101" s="440"/>
      <c r="E101" s="451"/>
      <c r="F101" s="452" t="s">
        <v>595</v>
      </c>
      <c r="G101" s="452" t="b">
        <f t="shared" si="7"/>
        <v>0</v>
      </c>
      <c r="H101" s="453" t="s">
        <v>596</v>
      </c>
      <c r="I101" s="540" t="str">
        <f>IFERROR(VLOOKUP(E101,'Reference Records'!$C$131:$H$165,6,FALSE),"")</f>
        <v/>
      </c>
      <c r="J101" s="452" t="s">
        <v>431</v>
      </c>
      <c r="K101" s="307"/>
      <c r="L101" s="45"/>
      <c r="M101" s="45"/>
      <c r="N101" s="45"/>
      <c r="O101" s="45"/>
      <c r="P101" s="45"/>
      <c r="Q101" s="45"/>
      <c r="R101" s="45"/>
      <c r="S101" s="45"/>
      <c r="T101" s="45"/>
      <c r="U101" s="45"/>
      <c r="V101" s="102"/>
      <c r="Y101" s="394"/>
      <c r="AS101" s="6"/>
    </row>
    <row r="102" spans="1:45" ht="47.1" customHeight="1" x14ac:dyDescent="0.25">
      <c r="A102" s="440">
        <v>10</v>
      </c>
      <c r="B102" s="440"/>
      <c r="C102" s="440"/>
      <c r="D102" s="440"/>
      <c r="E102" s="451"/>
      <c r="F102" s="452" t="s">
        <v>598</v>
      </c>
      <c r="G102" s="452" t="b">
        <f t="shared" si="7"/>
        <v>0</v>
      </c>
      <c r="H102" s="453" t="s">
        <v>599</v>
      </c>
      <c r="I102" s="540" t="str">
        <f>IFERROR(VLOOKUP(E102,'Reference Records'!$C$131:$H$165,6,FALSE),"")</f>
        <v/>
      </c>
      <c r="J102" s="452" t="s">
        <v>431</v>
      </c>
      <c r="K102" s="307"/>
      <c r="L102" s="45"/>
      <c r="M102" s="45"/>
      <c r="N102" s="45"/>
      <c r="O102" s="45"/>
      <c r="P102" s="45"/>
      <c r="Q102" s="45"/>
      <c r="R102" s="45"/>
      <c r="S102" s="45"/>
      <c r="T102" s="45"/>
      <c r="U102" s="45"/>
      <c r="V102" s="102"/>
      <c r="Y102" s="394"/>
      <c r="AS102" s="6"/>
    </row>
    <row r="103" spans="1:45" ht="47.1" customHeight="1" x14ac:dyDescent="0.25">
      <c r="A103" s="440">
        <v>11</v>
      </c>
      <c r="B103" s="440"/>
      <c r="C103" s="440"/>
      <c r="D103" s="440"/>
      <c r="E103" s="451"/>
      <c r="F103" s="452" t="s">
        <v>601</v>
      </c>
      <c r="G103" s="452" t="b">
        <f t="shared" si="7"/>
        <v>0</v>
      </c>
      <c r="H103" s="453" t="s">
        <v>602</v>
      </c>
      <c r="I103" s="540" t="str">
        <f>IFERROR(VLOOKUP(E103,'Reference Records'!$C$131:$H$165,6,FALSE),"")</f>
        <v/>
      </c>
      <c r="J103" s="452" t="s">
        <v>431</v>
      </c>
      <c r="K103" s="307"/>
      <c r="L103" s="45"/>
      <c r="M103" s="45"/>
      <c r="N103" s="45"/>
      <c r="O103" s="45"/>
      <c r="P103" s="45"/>
      <c r="Q103" s="45"/>
      <c r="R103" s="45"/>
      <c r="S103" s="45"/>
      <c r="T103" s="45"/>
      <c r="U103" s="45"/>
      <c r="V103" s="102"/>
      <c r="Y103" s="394"/>
      <c r="AS103" s="6"/>
    </row>
    <row r="104" spans="1:45" ht="47.1" customHeight="1" x14ac:dyDescent="0.25">
      <c r="A104" s="440">
        <v>12</v>
      </c>
      <c r="B104" s="440"/>
      <c r="C104" s="440"/>
      <c r="D104" s="440"/>
      <c r="E104" s="451"/>
      <c r="F104" s="452" t="s">
        <v>604</v>
      </c>
      <c r="G104" s="452" t="b">
        <f t="shared" si="7"/>
        <v>0</v>
      </c>
      <c r="H104" s="453" t="s">
        <v>605</v>
      </c>
      <c r="I104" s="540" t="str">
        <f>IFERROR(VLOOKUP(E104,'Reference Records'!$C$131:$H$165,6,FALSE),"")</f>
        <v/>
      </c>
      <c r="J104" s="452" t="s">
        <v>431</v>
      </c>
      <c r="K104" s="307"/>
      <c r="L104" s="45"/>
      <c r="M104" s="45"/>
      <c r="N104" s="45"/>
      <c r="O104" s="45"/>
      <c r="P104" s="45"/>
      <c r="Q104" s="45"/>
      <c r="R104" s="45"/>
      <c r="S104" s="45"/>
      <c r="T104" s="45"/>
      <c r="U104" s="45"/>
      <c r="V104" s="102"/>
      <c r="Y104" s="394"/>
      <c r="AS104" s="6"/>
    </row>
    <row r="105" spans="1:45" ht="47.1" customHeight="1" x14ac:dyDescent="0.25">
      <c r="A105" s="440">
        <v>13</v>
      </c>
      <c r="B105" s="440"/>
      <c r="C105" s="440"/>
      <c r="D105" s="440"/>
      <c r="E105" s="451"/>
      <c r="F105" s="452" t="s">
        <v>607</v>
      </c>
      <c r="G105" s="452" t="b">
        <f t="shared" si="7"/>
        <v>0</v>
      </c>
      <c r="H105" s="453" t="s">
        <v>608</v>
      </c>
      <c r="I105" s="540" t="str">
        <f>IFERROR(VLOOKUP(E105,'Reference Records'!$C$131:$H$165,6,FALSE),"")</f>
        <v/>
      </c>
      <c r="J105" s="452" t="s">
        <v>431</v>
      </c>
      <c r="K105" s="307"/>
      <c r="L105" s="45"/>
      <c r="M105" s="45"/>
      <c r="N105" s="45"/>
      <c r="O105" s="45"/>
      <c r="P105" s="45"/>
      <c r="Q105" s="45"/>
      <c r="R105" s="45"/>
      <c r="S105" s="45"/>
      <c r="T105" s="45"/>
      <c r="U105" s="45"/>
      <c r="V105" s="102"/>
      <c r="Y105" s="394"/>
      <c r="AS105" s="6"/>
    </row>
    <row r="106" spans="1:45" ht="47.1" customHeight="1" x14ac:dyDescent="0.25">
      <c r="A106" s="440">
        <v>14</v>
      </c>
      <c r="B106" s="440"/>
      <c r="C106" s="440"/>
      <c r="D106" s="440"/>
      <c r="E106" s="451" t="str">
        <f>IFERROR(IF(F106="[Module Reference (Name)]","--Select--",VLOOKUP(F106,'Reference records(soft deleted)'!$B$84:$D$127,3,FALSE)),"")</f>
        <v/>
      </c>
      <c r="F106" s="452"/>
      <c r="G106" s="452" t="b">
        <f t="shared" si="7"/>
        <v>0</v>
      </c>
      <c r="H106" s="453" t="s">
        <v>610</v>
      </c>
      <c r="I106" s="540" t="str">
        <f>IFERROR(VLOOKUP(E106,'Reference Records'!$C$131:$H$165,6,FALSE),"")</f>
        <v/>
      </c>
      <c r="J106" s="452" t="s">
        <v>431</v>
      </c>
      <c r="K106" s="307"/>
      <c r="L106" s="45"/>
      <c r="M106" s="45"/>
      <c r="N106" s="45"/>
      <c r="O106" s="45"/>
      <c r="P106" s="45"/>
      <c r="Q106" s="45"/>
      <c r="R106" s="45"/>
      <c r="S106" s="45"/>
      <c r="T106" s="45"/>
      <c r="U106" s="45"/>
      <c r="V106" s="102"/>
      <c r="Y106" s="394"/>
      <c r="AS106" s="6"/>
    </row>
    <row r="107" spans="1:45" ht="47.1" customHeight="1" x14ac:dyDescent="0.25">
      <c r="A107" s="440">
        <v>15</v>
      </c>
      <c r="B107" s="440"/>
      <c r="C107" s="440"/>
      <c r="D107" s="440"/>
      <c r="E107" s="451" t="str">
        <f>IFERROR(IF(F107="[Module Reference (Name)]","--Select--",VLOOKUP(F107,'Reference records(soft deleted)'!$B$84:$D$127,3,FALSE)),"")</f>
        <v/>
      </c>
      <c r="F107" s="452"/>
      <c r="G107" s="452" t="b">
        <f t="shared" si="7"/>
        <v>0</v>
      </c>
      <c r="H107" s="453" t="s">
        <v>611</v>
      </c>
      <c r="I107" s="540" t="str">
        <f>IFERROR(VLOOKUP(E107,'Reference Records'!$C$131:$H$165,6,FALSE),"")</f>
        <v/>
      </c>
      <c r="J107" s="452" t="s">
        <v>431</v>
      </c>
      <c r="K107" s="307"/>
      <c r="L107" s="45"/>
      <c r="M107" s="45"/>
      <c r="N107" s="45"/>
      <c r="O107" s="45"/>
      <c r="P107" s="45"/>
      <c r="Q107" s="45"/>
      <c r="R107" s="45"/>
      <c r="S107" s="45"/>
      <c r="T107" s="45"/>
      <c r="U107" s="45"/>
      <c r="V107" s="102"/>
      <c r="Y107" s="394"/>
      <c r="AS107" s="6"/>
    </row>
    <row r="108" spans="1:45" ht="47.1" customHeight="1" x14ac:dyDescent="0.25">
      <c r="A108" s="440">
        <v>16</v>
      </c>
      <c r="B108" s="440"/>
      <c r="C108" s="440"/>
      <c r="D108" s="440"/>
      <c r="E108" s="451" t="str">
        <f>IFERROR(IF(F108="[Module Reference (Name)]","--Select--",VLOOKUP(F108,'Reference records(soft deleted)'!$B$84:$D$127,3,FALSE)),"")</f>
        <v/>
      </c>
      <c r="F108" s="452"/>
      <c r="G108" s="452" t="b">
        <f t="shared" si="7"/>
        <v>0</v>
      </c>
      <c r="H108" s="453" t="s">
        <v>612</v>
      </c>
      <c r="I108" s="540" t="str">
        <f>IFERROR(VLOOKUP(E108,'Reference Records'!$C$131:$H$165,6,FALSE),"")</f>
        <v/>
      </c>
      <c r="J108" s="452" t="s">
        <v>431</v>
      </c>
      <c r="K108" s="307"/>
      <c r="L108" s="45"/>
      <c r="M108" s="45"/>
      <c r="N108" s="45"/>
      <c r="O108" s="45"/>
      <c r="P108" s="45"/>
      <c r="Q108" s="45"/>
      <c r="R108" s="45"/>
      <c r="S108" s="45"/>
      <c r="T108" s="45"/>
      <c r="U108" s="45"/>
      <c r="V108" s="102"/>
      <c r="Y108" s="394"/>
      <c r="AS108" s="6"/>
    </row>
    <row r="109" spans="1:45" ht="47.1" customHeight="1" x14ac:dyDescent="0.25">
      <c r="A109" s="440">
        <v>17</v>
      </c>
      <c r="B109" s="440"/>
      <c r="C109" s="440"/>
      <c r="D109" s="440"/>
      <c r="E109" s="451" t="str">
        <f>IFERROR(IF(F109="[Module Reference (Name)]","--Select--",VLOOKUP(F109,'Reference records(soft deleted)'!$B$84:$D$127,3,FALSE)),"")</f>
        <v/>
      </c>
      <c r="F109" s="452"/>
      <c r="G109" s="452" t="b">
        <f t="shared" si="7"/>
        <v>0</v>
      </c>
      <c r="H109" s="453" t="s">
        <v>613</v>
      </c>
      <c r="I109" s="540" t="str">
        <f>IFERROR(VLOOKUP(E109,'Reference Records'!$C$131:$H$165,6,FALSE),"")</f>
        <v/>
      </c>
      <c r="J109" s="452" t="s">
        <v>431</v>
      </c>
      <c r="K109" s="307"/>
      <c r="L109" s="45"/>
      <c r="M109" s="45"/>
      <c r="N109" s="45"/>
      <c r="O109" s="45"/>
      <c r="P109" s="45"/>
      <c r="Q109" s="45"/>
      <c r="R109" s="45"/>
      <c r="S109" s="45"/>
      <c r="T109" s="45"/>
      <c r="U109" s="45"/>
      <c r="V109" s="102"/>
      <c r="Y109" s="394"/>
      <c r="AS109" s="6"/>
    </row>
    <row r="110" spans="1:45" ht="47.1" customHeight="1" x14ac:dyDescent="0.25">
      <c r="A110" s="440">
        <v>18</v>
      </c>
      <c r="B110" s="440"/>
      <c r="C110" s="440"/>
      <c r="D110" s="440"/>
      <c r="E110" s="451" t="str">
        <f>IFERROR(IF(F110="[Module Reference (Name)]","--Select--",VLOOKUP(F110,'Reference records(soft deleted)'!$B$84:$D$127,3,FALSE)),"")</f>
        <v/>
      </c>
      <c r="F110" s="452"/>
      <c r="G110" s="452" t="b">
        <f t="shared" si="7"/>
        <v>0</v>
      </c>
      <c r="H110" s="453" t="s">
        <v>614</v>
      </c>
      <c r="I110" s="540" t="str">
        <f>IFERROR(VLOOKUP(E110,'Reference Records'!$C$131:$H$165,6,FALSE),"")</f>
        <v/>
      </c>
      <c r="J110" s="452" t="s">
        <v>431</v>
      </c>
      <c r="K110" s="307"/>
      <c r="L110" s="45"/>
      <c r="M110" s="45"/>
      <c r="N110" s="45"/>
      <c r="O110" s="45"/>
      <c r="P110" s="45"/>
      <c r="Q110" s="45"/>
      <c r="R110" s="45"/>
      <c r="S110" s="45"/>
      <c r="T110" s="45"/>
      <c r="U110" s="45"/>
      <c r="V110" s="102"/>
      <c r="Y110" s="394"/>
      <c r="AS110" s="6"/>
    </row>
    <row r="111" spans="1:45" ht="47.1" customHeight="1" x14ac:dyDescent="0.25">
      <c r="A111" s="440">
        <v>19</v>
      </c>
      <c r="B111" s="440"/>
      <c r="C111" s="440"/>
      <c r="D111" s="440"/>
      <c r="E111" s="451" t="str">
        <f>IFERROR(IF(F111="[Module Reference (Name)]","--Select--",VLOOKUP(F111,'Reference records(soft deleted)'!$B$84:$D$127,3,FALSE)),"")</f>
        <v/>
      </c>
      <c r="F111" s="452"/>
      <c r="G111" s="452" t="b">
        <f t="shared" si="7"/>
        <v>0</v>
      </c>
      <c r="H111" s="453" t="s">
        <v>615</v>
      </c>
      <c r="I111" s="540" t="str">
        <f>IFERROR(VLOOKUP(E111,'Reference Records'!$C$131:$H$165,6,FALSE),"")</f>
        <v/>
      </c>
      <c r="J111" s="452" t="s">
        <v>431</v>
      </c>
      <c r="K111" s="307"/>
      <c r="L111" s="45"/>
      <c r="M111" s="45"/>
      <c r="N111" s="45"/>
      <c r="O111" s="45"/>
      <c r="P111" s="45"/>
      <c r="Q111" s="45"/>
      <c r="R111" s="45"/>
      <c r="S111" s="45"/>
      <c r="T111" s="45"/>
      <c r="U111" s="45"/>
      <c r="V111" s="102"/>
      <c r="Y111" s="394"/>
      <c r="AS111" s="6"/>
    </row>
    <row r="112" spans="1:45" ht="47.1" customHeight="1" x14ac:dyDescent="0.25">
      <c r="A112" s="440">
        <v>20</v>
      </c>
      <c r="B112" s="440"/>
      <c r="C112" s="440"/>
      <c r="D112" s="440"/>
      <c r="E112" s="451" t="str">
        <f>IFERROR(IF(F112="[Module Reference (Name)]","--Select--",VLOOKUP(F112,'Reference records(soft deleted)'!$B$84:$D$127,3,FALSE)),"")</f>
        <v/>
      </c>
      <c r="F112" s="452"/>
      <c r="G112" s="452" t="b">
        <f t="shared" si="7"/>
        <v>0</v>
      </c>
      <c r="H112" s="453" t="s">
        <v>616</v>
      </c>
      <c r="I112" s="540" t="str">
        <f>IFERROR(VLOOKUP(E112,'Reference Records'!$C$131:$H$165,6,FALSE),"")</f>
        <v/>
      </c>
      <c r="J112" s="452" t="s">
        <v>431</v>
      </c>
      <c r="K112" s="307"/>
      <c r="L112" s="45"/>
      <c r="M112" s="45"/>
      <c r="N112" s="45"/>
      <c r="O112" s="45"/>
      <c r="P112" s="45"/>
      <c r="Q112" s="45"/>
      <c r="R112" s="45"/>
      <c r="S112" s="45"/>
      <c r="T112" s="45"/>
      <c r="U112" s="45"/>
      <c r="V112" s="102"/>
      <c r="Y112" s="394"/>
      <c r="AS112" s="6"/>
    </row>
    <row r="113" spans="1:45" ht="47.1" customHeight="1" x14ac:dyDescent="0.25">
      <c r="A113" s="440">
        <v>21</v>
      </c>
      <c r="B113" s="440"/>
      <c r="C113" s="440"/>
      <c r="D113" s="440"/>
      <c r="E113" s="451" t="str">
        <f>IFERROR(IF(F113="[Module Reference (Name)]","--Select--",VLOOKUP(F113,'Reference records(soft deleted)'!$B$84:$D$127,3,FALSE)),"")</f>
        <v/>
      </c>
      <c r="F113" s="452"/>
      <c r="G113" s="452" t="b">
        <f t="shared" si="7"/>
        <v>0</v>
      </c>
      <c r="H113" s="453" t="s">
        <v>617</v>
      </c>
      <c r="I113" s="540" t="str">
        <f>IFERROR(VLOOKUP(E113,'Reference Records'!$C$131:$H$165,6,FALSE),"")</f>
        <v/>
      </c>
      <c r="J113" s="452" t="s">
        <v>431</v>
      </c>
      <c r="K113" s="307"/>
      <c r="L113" s="45"/>
      <c r="M113" s="45"/>
      <c r="N113" s="45"/>
      <c r="O113" s="45"/>
      <c r="P113" s="45"/>
      <c r="Q113" s="45"/>
      <c r="R113" s="45"/>
      <c r="S113" s="45"/>
      <c r="T113" s="45"/>
      <c r="U113" s="45"/>
      <c r="V113" s="102"/>
      <c r="Y113" s="394"/>
      <c r="AS113" s="6"/>
    </row>
    <row r="114" spans="1:45" ht="47.1" customHeight="1" x14ac:dyDescent="0.25">
      <c r="A114" s="440">
        <v>22</v>
      </c>
      <c r="B114" s="440"/>
      <c r="C114" s="440"/>
      <c r="D114" s="440"/>
      <c r="E114" s="451" t="str">
        <f>IFERROR(IF(F114="[Module Reference (Name)]","--Select--",VLOOKUP(F114,'Reference records(soft deleted)'!$B$84:$D$127,3,FALSE)),"")</f>
        <v/>
      </c>
      <c r="F114" s="452"/>
      <c r="G114" s="452" t="b">
        <f t="shared" si="7"/>
        <v>0</v>
      </c>
      <c r="H114" s="453" t="s">
        <v>618</v>
      </c>
      <c r="I114" s="540" t="str">
        <f>IFERROR(VLOOKUP(E114,'Reference Records'!$C$131:$H$165,6,FALSE),"")</f>
        <v/>
      </c>
      <c r="J114" s="452" t="s">
        <v>431</v>
      </c>
      <c r="K114" s="307"/>
      <c r="L114" s="45"/>
      <c r="M114" s="45"/>
      <c r="N114" s="45"/>
      <c r="O114" s="45"/>
      <c r="P114" s="45"/>
      <c r="Q114" s="45"/>
      <c r="R114" s="45"/>
      <c r="S114" s="45"/>
      <c r="T114" s="45"/>
      <c r="U114" s="45"/>
      <c r="V114" s="102"/>
      <c r="Y114" s="394"/>
      <c r="AS114" s="6"/>
    </row>
    <row r="115" spans="1:45" ht="47.1" customHeight="1" x14ac:dyDescent="0.25">
      <c r="A115" s="440">
        <v>23</v>
      </c>
      <c r="B115" s="440"/>
      <c r="C115" s="440"/>
      <c r="D115" s="440"/>
      <c r="E115" s="451" t="str">
        <f>IFERROR(IF(F115="[Module Reference (Name)]","--Select--",VLOOKUP(F115,'Reference records(soft deleted)'!$B$84:$D$127,3,FALSE)),"")</f>
        <v/>
      </c>
      <c r="F115" s="452"/>
      <c r="G115" s="452" t="b">
        <f t="shared" si="7"/>
        <v>0</v>
      </c>
      <c r="H115" s="453" t="s">
        <v>619</v>
      </c>
      <c r="I115" s="540" t="str">
        <f>IFERROR(VLOOKUP(E115,'Reference Records'!$C$131:$H$165,6,FALSE),"")</f>
        <v/>
      </c>
      <c r="J115" s="452" t="s">
        <v>431</v>
      </c>
      <c r="K115" s="307"/>
      <c r="L115" s="45"/>
      <c r="M115" s="45"/>
      <c r="N115" s="45"/>
      <c r="O115" s="45"/>
      <c r="P115" s="45"/>
      <c r="Q115" s="45"/>
      <c r="R115" s="45"/>
      <c r="S115" s="45"/>
      <c r="T115" s="45"/>
      <c r="U115" s="45"/>
      <c r="V115" s="102"/>
      <c r="Y115" s="394"/>
      <c r="AS115" s="6"/>
    </row>
    <row r="116" spans="1:45" ht="47.1" customHeight="1" x14ac:dyDescent="0.25">
      <c r="A116" s="440">
        <v>24</v>
      </c>
      <c r="B116" s="440"/>
      <c r="C116" s="440"/>
      <c r="D116" s="440"/>
      <c r="E116" s="451" t="str">
        <f>IFERROR(IF(F116="[Module Reference (Name)]","--Select--",VLOOKUP(F116,'Reference records(soft deleted)'!$B$84:$D$127,3,FALSE)),"")</f>
        <v/>
      </c>
      <c r="F116" s="452"/>
      <c r="G116" s="452" t="b">
        <f t="shared" si="7"/>
        <v>0</v>
      </c>
      <c r="H116" s="453" t="s">
        <v>620</v>
      </c>
      <c r="I116" s="540" t="str">
        <f>IFERROR(VLOOKUP(E116,'Reference Records'!$C$131:$H$165,6,FALSE),"")</f>
        <v/>
      </c>
      <c r="J116" s="452" t="s">
        <v>431</v>
      </c>
      <c r="K116" s="307"/>
      <c r="L116" s="45"/>
      <c r="M116" s="45"/>
      <c r="N116" s="45"/>
      <c r="O116" s="45"/>
      <c r="P116" s="45"/>
      <c r="Q116" s="45"/>
      <c r="R116" s="45"/>
      <c r="S116" s="45"/>
      <c r="T116" s="45"/>
      <c r="U116" s="45"/>
      <c r="V116" s="102"/>
      <c r="Y116" s="394"/>
      <c r="AS116" s="6"/>
    </row>
    <row r="117" spans="1:45" ht="47.1" customHeight="1" x14ac:dyDescent="0.25">
      <c r="A117" s="440">
        <v>25</v>
      </c>
      <c r="B117" s="440"/>
      <c r="C117" s="440"/>
      <c r="D117" s="440"/>
      <c r="E117" s="451" t="str">
        <f>IFERROR(IF(F117="[Module Reference (Name)]","--Select--",VLOOKUP(F117,'Reference records(soft deleted)'!$B$84:$D$127,3,FALSE)),"")</f>
        <v/>
      </c>
      <c r="F117" s="452"/>
      <c r="G117" s="452" t="b">
        <f t="shared" si="7"/>
        <v>0</v>
      </c>
      <c r="H117" s="453" t="s">
        <v>621</v>
      </c>
      <c r="I117" s="540" t="str">
        <f>IFERROR(VLOOKUP(E117,'Reference Records'!$C$131:$H$165,6,FALSE),"")</f>
        <v/>
      </c>
      <c r="J117" s="452" t="s">
        <v>431</v>
      </c>
      <c r="K117" s="307"/>
      <c r="L117" s="45"/>
      <c r="M117" s="45"/>
      <c r="N117" s="45"/>
      <c r="O117" s="45"/>
      <c r="P117" s="45"/>
      <c r="Q117" s="45"/>
      <c r="R117" s="45"/>
      <c r="S117" s="45"/>
      <c r="T117" s="45"/>
      <c r="U117" s="45"/>
      <c r="V117" s="102"/>
      <c r="Y117" s="394"/>
      <c r="AS117" s="6"/>
    </row>
    <row r="118" spans="1:45" ht="47.1" customHeight="1" x14ac:dyDescent="0.25">
      <c r="A118" s="440">
        <v>26</v>
      </c>
      <c r="B118" s="440"/>
      <c r="C118" s="440"/>
      <c r="D118" s="440"/>
      <c r="E118" s="451" t="str">
        <f>IFERROR(IF(F118="[Module Reference (Name)]","--Select--",VLOOKUP(F118,'Reference records(soft deleted)'!$B$84:$D$127,3,FALSE)),"")</f>
        <v/>
      </c>
      <c r="F118" s="452"/>
      <c r="G118" s="452" t="b">
        <f t="shared" si="7"/>
        <v>0</v>
      </c>
      <c r="H118" s="453" t="s">
        <v>622</v>
      </c>
      <c r="I118" s="540" t="str">
        <f>IFERROR(VLOOKUP(E118,'Reference Records'!$C$131:$H$165,6,FALSE),"")</f>
        <v/>
      </c>
      <c r="J118" s="452" t="s">
        <v>431</v>
      </c>
      <c r="K118" s="307"/>
      <c r="L118" s="45"/>
      <c r="M118" s="45"/>
      <c r="N118" s="45"/>
      <c r="O118" s="45"/>
      <c r="P118" s="45"/>
      <c r="Q118" s="45"/>
      <c r="R118" s="45"/>
      <c r="S118" s="45"/>
      <c r="T118" s="45"/>
      <c r="U118" s="45"/>
      <c r="V118" s="102"/>
      <c r="Y118" s="394"/>
      <c r="AS118" s="6"/>
    </row>
    <row r="119" spans="1:45" ht="47.1" customHeight="1" x14ac:dyDescent="0.25">
      <c r="A119" s="440">
        <v>27</v>
      </c>
      <c r="B119" s="440"/>
      <c r="C119" s="440"/>
      <c r="D119" s="440"/>
      <c r="E119" s="451" t="str">
        <f>IFERROR(IF(F119="[Module Reference (Name)]","--Select--",VLOOKUP(F119,'Reference records(soft deleted)'!$B$84:$D$127,3,FALSE)),"")</f>
        <v/>
      </c>
      <c r="F119" s="452"/>
      <c r="G119" s="452" t="b">
        <f t="shared" si="7"/>
        <v>0</v>
      </c>
      <c r="H119" s="453" t="s">
        <v>623</v>
      </c>
      <c r="I119" s="540" t="str">
        <f>IFERROR(VLOOKUP(E119,'Reference Records'!$C$131:$H$165,6,FALSE),"")</f>
        <v/>
      </c>
      <c r="J119" s="452" t="s">
        <v>431</v>
      </c>
      <c r="K119" s="307"/>
      <c r="L119" s="45"/>
      <c r="M119" s="45"/>
      <c r="N119" s="45"/>
      <c r="O119" s="45"/>
      <c r="P119" s="45"/>
      <c r="Q119" s="45"/>
      <c r="R119" s="45"/>
      <c r="S119" s="45"/>
      <c r="T119" s="45"/>
      <c r="U119" s="45"/>
      <c r="V119" s="102"/>
      <c r="Y119" s="394"/>
      <c r="AS119" s="6"/>
    </row>
    <row r="120" spans="1:45" ht="47.1" customHeight="1" x14ac:dyDescent="0.25">
      <c r="A120" s="440">
        <v>28</v>
      </c>
      <c r="B120" s="440"/>
      <c r="C120" s="440"/>
      <c r="D120" s="440"/>
      <c r="E120" s="451" t="str">
        <f>IFERROR(IF(F120="[Module Reference (Name)]","--Select--",VLOOKUP(F120,'Reference records(soft deleted)'!$B$84:$D$127,3,FALSE)),"")</f>
        <v/>
      </c>
      <c r="F120" s="452"/>
      <c r="G120" s="452" t="b">
        <f t="shared" si="7"/>
        <v>0</v>
      </c>
      <c r="H120" s="453" t="s">
        <v>624</v>
      </c>
      <c r="I120" s="540" t="str">
        <f>IFERROR(VLOOKUP(E120,'Reference Records'!$C$131:$H$165,6,FALSE),"")</f>
        <v/>
      </c>
      <c r="J120" s="452" t="s">
        <v>431</v>
      </c>
      <c r="K120" s="307"/>
      <c r="L120" s="45"/>
      <c r="M120" s="45"/>
      <c r="N120" s="45"/>
      <c r="O120" s="45"/>
      <c r="P120" s="45"/>
      <c r="Q120" s="45"/>
      <c r="R120" s="45"/>
      <c r="S120" s="45"/>
      <c r="T120" s="45"/>
      <c r="U120" s="45"/>
      <c r="V120" s="102"/>
      <c r="Y120" s="394"/>
      <c r="AS120" s="6"/>
    </row>
    <row r="121" spans="1:45" ht="2.85" customHeight="1" thickBot="1" x14ac:dyDescent="0.3">
      <c r="A121" s="63"/>
      <c r="B121" s="64"/>
      <c r="C121" s="64"/>
      <c r="D121" s="64"/>
      <c r="E121" s="64"/>
      <c r="F121" s="64"/>
      <c r="G121" s="64"/>
      <c r="H121" s="64"/>
      <c r="I121" s="64"/>
      <c r="J121" s="59"/>
      <c r="K121" s="50"/>
      <c r="L121" s="45"/>
      <c r="M121" s="45"/>
      <c r="N121" s="45"/>
      <c r="O121" s="45"/>
      <c r="P121" s="45"/>
      <c r="Q121" s="45"/>
      <c r="R121" s="45"/>
      <c r="S121" s="45"/>
      <c r="T121" s="45"/>
      <c r="U121" s="45"/>
      <c r="V121" s="102"/>
    </row>
    <row r="122" spans="1:45" ht="35.25" customHeight="1" x14ac:dyDescent="0.25">
      <c r="L122" s="45"/>
      <c r="M122" s="45"/>
      <c r="N122" s="45"/>
      <c r="O122" s="45"/>
      <c r="P122" s="45"/>
      <c r="Q122" s="45"/>
      <c r="R122" s="45"/>
      <c r="S122" s="45"/>
      <c r="T122" s="45"/>
      <c r="U122" s="45"/>
      <c r="V122" s="102"/>
    </row>
    <row r="123" spans="1:45" ht="35.25" customHeight="1" x14ac:dyDescent="0.25">
      <c r="L123" s="45"/>
      <c r="M123" s="45"/>
      <c r="N123" s="45"/>
      <c r="O123" s="45"/>
      <c r="P123" s="45"/>
      <c r="Q123" s="45"/>
      <c r="R123" s="45"/>
      <c r="S123" s="45"/>
      <c r="T123" s="45"/>
      <c r="U123" s="45"/>
      <c r="V123" s="102"/>
    </row>
    <row r="124" spans="1:45" ht="35.25" customHeight="1" x14ac:dyDescent="0.25">
      <c r="L124" s="45"/>
      <c r="M124" s="45"/>
      <c r="N124" s="45"/>
      <c r="O124" s="45"/>
      <c r="P124" s="45"/>
      <c r="Q124" s="45"/>
      <c r="R124" s="45"/>
      <c r="S124" s="45"/>
      <c r="T124" s="45"/>
      <c r="U124" s="45"/>
      <c r="V124" s="102"/>
    </row>
    <row r="125" spans="1:45" ht="35.25" customHeight="1" x14ac:dyDescent="0.25">
      <c r="L125" s="45"/>
      <c r="M125" s="45"/>
      <c r="N125" s="45"/>
      <c r="O125" s="45"/>
      <c r="P125" s="45"/>
      <c r="Q125" s="45"/>
      <c r="R125" s="45"/>
      <c r="S125" s="45"/>
      <c r="T125" s="45"/>
      <c r="U125" s="45"/>
      <c r="V125" s="102"/>
    </row>
    <row r="126" spans="1:45" ht="35.25" customHeight="1" x14ac:dyDescent="0.25">
      <c r="L126" s="45"/>
      <c r="M126" s="45"/>
      <c r="N126" s="45"/>
      <c r="O126" s="45"/>
      <c r="P126" s="45"/>
      <c r="Q126" s="45"/>
      <c r="R126" s="45"/>
      <c r="S126" s="45"/>
      <c r="U126" s="45"/>
      <c r="V126" s="102"/>
    </row>
    <row r="127" spans="1:45" ht="35.25" customHeight="1" x14ac:dyDescent="0.25">
      <c r="L127" s="45"/>
      <c r="M127" s="45"/>
      <c r="N127" s="45"/>
      <c r="O127" s="45"/>
      <c r="P127" s="45"/>
      <c r="Q127" s="45"/>
      <c r="R127" s="45"/>
      <c r="S127" s="45"/>
      <c r="T127" s="45"/>
      <c r="U127" s="45"/>
      <c r="V127" s="102"/>
    </row>
    <row r="128" spans="1:45" ht="27.75" customHeight="1" thickBot="1" x14ac:dyDescent="0.3">
      <c r="A128" s="103"/>
      <c r="B128" s="44"/>
      <c r="C128" s="44"/>
      <c r="D128" s="44"/>
      <c r="E128" s="45"/>
      <c r="F128" s="45"/>
      <c r="G128" s="45"/>
      <c r="H128" s="45"/>
      <c r="I128" s="45"/>
      <c r="J128" s="45"/>
      <c r="K128" s="45"/>
      <c r="L128" s="45"/>
      <c r="M128" s="45"/>
      <c r="N128" s="45"/>
      <c r="O128" s="45"/>
      <c r="P128" s="45"/>
      <c r="Q128" s="45"/>
      <c r="R128" s="45"/>
      <c r="S128" s="45"/>
      <c r="T128" s="45"/>
      <c r="U128" s="45"/>
      <c r="V128" s="102"/>
    </row>
    <row r="129" spans="1:33" ht="16.5" customHeight="1" thickBot="1" x14ac:dyDescent="0.3">
      <c r="A129" s="571" t="s">
        <v>13</v>
      </c>
      <c r="B129" s="572"/>
      <c r="C129" s="572"/>
      <c r="D129" s="572"/>
      <c r="E129" s="573"/>
      <c r="F129" s="573"/>
      <c r="G129" s="573"/>
      <c r="H129" s="573"/>
      <c r="I129" s="573"/>
      <c r="J129" s="573"/>
      <c r="K129" s="574"/>
      <c r="L129" s="574"/>
      <c r="M129" s="574"/>
      <c r="N129" s="574"/>
      <c r="O129" s="574"/>
      <c r="P129" s="574"/>
      <c r="Q129" s="574"/>
      <c r="R129" s="574"/>
      <c r="S129" s="574"/>
      <c r="T129" s="574"/>
      <c r="U129" s="104"/>
      <c r="V129" s="105"/>
      <c r="W129" s="105"/>
      <c r="X129" s="105"/>
      <c r="Y129" s="105"/>
      <c r="Z129" s="105"/>
      <c r="AA129" s="106"/>
      <c r="AB129" s="106"/>
      <c r="AC129" s="107"/>
    </row>
    <row r="130" spans="1:33" ht="30" customHeight="1" thickBot="1" x14ac:dyDescent="0.3">
      <c r="A130" s="567" t="s">
        <v>12</v>
      </c>
      <c r="B130" s="568"/>
      <c r="C130" s="568"/>
      <c r="D130" s="568"/>
      <c r="E130" s="569"/>
      <c r="F130" s="569"/>
      <c r="G130" s="569"/>
      <c r="H130" s="569"/>
      <c r="I130" s="569"/>
      <c r="J130" s="569"/>
      <c r="K130" s="569"/>
      <c r="L130" s="570"/>
      <c r="M130" s="570"/>
      <c r="N130" s="570"/>
      <c r="O130" s="570"/>
      <c r="P130" s="570"/>
      <c r="Q130" s="570"/>
      <c r="R130" s="570"/>
      <c r="S130" s="570"/>
      <c r="T130" s="570"/>
      <c r="U130" s="108"/>
      <c r="V130" s="109"/>
      <c r="W130" s="110"/>
      <c r="X130" s="110"/>
      <c r="Y130" s="110"/>
      <c r="Z130" s="110"/>
      <c r="AA130" s="47"/>
      <c r="AB130" s="47"/>
      <c r="AC130" s="48"/>
    </row>
    <row r="131" spans="1:33" ht="32.25" customHeight="1" x14ac:dyDescent="0.25">
      <c r="A131" s="449" t="s">
        <v>255</v>
      </c>
      <c r="B131" s="444"/>
      <c r="C131" s="444"/>
      <c r="D131" s="444"/>
      <c r="E131" s="454" t="s">
        <v>1</v>
      </c>
      <c r="F131" s="454" t="s">
        <v>93</v>
      </c>
      <c r="G131" s="454" t="s">
        <v>105</v>
      </c>
      <c r="H131" s="454" t="s">
        <v>106</v>
      </c>
      <c r="I131" s="454" t="s">
        <v>107</v>
      </c>
      <c r="J131" s="454" t="s">
        <v>118</v>
      </c>
      <c r="K131" s="454" t="s">
        <v>256</v>
      </c>
      <c r="L131" s="454" t="s">
        <v>91</v>
      </c>
      <c r="M131" s="455" t="s">
        <v>119</v>
      </c>
      <c r="N131" s="455" t="s">
        <v>120</v>
      </c>
      <c r="O131" s="455" t="s">
        <v>121</v>
      </c>
      <c r="P131" s="455" t="s">
        <v>122</v>
      </c>
      <c r="Q131" s="455" t="s">
        <v>132</v>
      </c>
      <c r="R131" s="454" t="s">
        <v>192</v>
      </c>
      <c r="S131" s="454" t="s">
        <v>191</v>
      </c>
      <c r="T131" s="454" t="s">
        <v>257</v>
      </c>
      <c r="U131" s="456" t="s">
        <v>90</v>
      </c>
      <c r="V131" s="457" t="s">
        <v>92</v>
      </c>
      <c r="W131" s="458" t="s">
        <v>99</v>
      </c>
      <c r="X131" s="459" t="s">
        <v>57</v>
      </c>
      <c r="Y131" s="459" t="s">
        <v>28</v>
      </c>
      <c r="Z131" s="459" t="s">
        <v>61</v>
      </c>
      <c r="AA131" s="459" t="s">
        <v>63</v>
      </c>
      <c r="AB131" s="459" t="s">
        <v>30</v>
      </c>
      <c r="AC131" s="460"/>
      <c r="AD131" s="461" t="s">
        <v>357</v>
      </c>
      <c r="AE131" s="462" t="s">
        <v>358</v>
      </c>
      <c r="AF131" s="461"/>
      <c r="AG131" s="461" t="s">
        <v>359</v>
      </c>
    </row>
    <row r="132" spans="1:33" ht="47.1" hidden="1" customHeight="1" x14ac:dyDescent="0.25">
      <c r="A132" s="440" t="s">
        <v>48</v>
      </c>
      <c r="B132" s="463"/>
      <c r="C132" s="463"/>
      <c r="D132" s="463"/>
      <c r="E132" s="464" t="str">
        <f>IFERROR(IF(AND(K132="",T132=""),"",(VLOOKUP(Q132,'Reference records(soft deleted)'!$B$84:$D$127,3,FALSE))),"")</f>
        <v/>
      </c>
      <c r="F132" s="465"/>
      <c r="G132" s="465"/>
      <c r="H132" s="465"/>
      <c r="I132" s="465"/>
      <c r="J132" s="465"/>
      <c r="K132" s="464" t="str">
        <f>IFERROR(VLOOKUP(R132,'Reference records(soft deleted)'!$B$235:$D$426,3,FALSE),"")</f>
        <v/>
      </c>
      <c r="L132" s="465"/>
      <c r="M132" s="465"/>
      <c r="N132" s="465"/>
      <c r="O132" s="465"/>
      <c r="P132" s="465"/>
      <c r="Q132" s="466" t="s">
        <v>131</v>
      </c>
      <c r="R132" s="465" t="s">
        <v>133</v>
      </c>
      <c r="S132" s="465"/>
      <c r="T132" s="467"/>
      <c r="U132" s="468" t="str">
        <f>IFERROR(IF(VLOOKUP(E132,'Reference Records'!$C$131:$D$166,2,FALSE)=0,"",VLOOKUP(E132,'Reference Records'!$C$131:$D$166,2,FALSE)),"")</f>
        <v/>
      </c>
      <c r="V132" s="468"/>
      <c r="W132" s="468" t="str">
        <f>K132&amp;T132</f>
        <v/>
      </c>
      <c r="X132" s="469" t="str">
        <f>IFERROR(VLOOKUP(E132,$E$92:$H$122,4,FALSE),"")</f>
        <v>a1P360000030FUAEA2</v>
      </c>
      <c r="Y132" s="469" t="b">
        <f>IFERROR(IF(OR(K132&lt;&gt;"",T132&lt;&gt;""),TRUE,FALSE),FALSE)</f>
        <v>0</v>
      </c>
      <c r="Z132" s="469" t="b">
        <f>IFERROR(TRUE,FALSE)</f>
        <v>1</v>
      </c>
      <c r="AA132" s="469" t="str">
        <f>IFERROR(VLOOKUP(K132,'Reference Records'!$C$169:$E$334,3,FALSE),"")</f>
        <v/>
      </c>
      <c r="AB132" s="469" t="s">
        <v>29</v>
      </c>
      <c r="AC132" s="460"/>
      <c r="AD132" s="460" t="str">
        <f t="array" ref="AD132">IFERROR(INDEX($E$132:$E$224,MATCH(SMALL(NOT($E$132:$E$224="")*IF(ISNUMBER($E$132:$E$224),COUNTIF($E$132:$E$224,"&lt;="&amp;$E$132:$E$224),COUNTIF($E$132:$E$224,"&lt;="&amp;$E$132:$E$224)+SUM(--ISNUMBER($E$132:$E$224))),ROWS($E$131:E131)+SUM(--ISBLANK($E$132:$E$224))),NOT($E$132:$E$224="")*IF(ISNUMBER($E$132:$E$224),COUNTIF($E$132:$E$224,"&lt;="&amp;$E$132:$E$224),COUNTIF($E$132:$E$224,"&lt;="&amp;$E$132:$E$224)+SUM(--ISNUMBER($E$132:$E$224))),0)),"")</f>
        <v/>
      </c>
      <c r="AE132" s="460" t="str">
        <f t="array" ref="AE132">IFERROR(IF(INDEX($W$132:$W$224, MATCH(0, IF(AD132=$E$132:$E$224, COUNTIF($AE$131:$AE131, $W$132:$W$224), ""), 0))=0,"",INDEX($W$132:$W$224, MATCH(0, IF(AD132=$E$132:$E$224, COUNTIF($AE$131:$AE131, $W$132:$W$224), ""), 0))),"")</f>
        <v/>
      </c>
      <c r="AF132" s="460"/>
      <c r="AG132" s="470" t="s">
        <v>356</v>
      </c>
    </row>
    <row r="133" spans="1:33" ht="47.1" customHeight="1" x14ac:dyDescent="0.25">
      <c r="A133" s="440">
        <v>1</v>
      </c>
      <c r="B133" s="463"/>
      <c r="C133" s="463"/>
      <c r="D133" s="463"/>
      <c r="E133" s="464" t="str">
        <f>IFERROR(IF(AND(K133="",T133=""),"",(VLOOKUP(Q133,'Reference records(soft deleted)'!$B$84:$D$127,3,FALSE))),"")</f>
        <v/>
      </c>
      <c r="F133" s="465"/>
      <c r="G133" s="465"/>
      <c r="H133" s="465"/>
      <c r="I133" s="465"/>
      <c r="J133" s="465"/>
      <c r="K133" s="464" t="str">
        <f>IFERROR(VLOOKUP(R133,'Reference records(soft deleted)'!$B$235:$D$426,3,FALSE),"")</f>
        <v/>
      </c>
      <c r="L133" s="465"/>
      <c r="M133" s="465"/>
      <c r="N133" s="465"/>
      <c r="O133" s="465"/>
      <c r="P133" s="465"/>
      <c r="Q133" s="466"/>
      <c r="R133" s="465"/>
      <c r="S133" s="465"/>
      <c r="T133" s="467"/>
      <c r="U133" s="468" t="str">
        <f>IFERROR(IF(VLOOKUP(E133,'Reference Records'!$C$131:$D$166,2,FALSE)=0,"",VLOOKUP(E133,'Reference Records'!$C$131:$D$166,2,FALSE)),"")</f>
        <v/>
      </c>
      <c r="V133" s="468"/>
      <c r="W133" s="468" t="str">
        <f t="shared" ref="W133:W196" si="8">K133&amp;T133</f>
        <v/>
      </c>
      <c r="X133" s="469" t="str">
        <f t="shared" ref="X133:X196" si="9">IFERROR(VLOOKUP(E133,$E$92:$H$122,4,FALSE),"")</f>
        <v>a1P360000030FUAEA2</v>
      </c>
      <c r="Y133" s="469" t="b">
        <f t="shared" ref="Y133:Y196" si="10">IFERROR(IF(OR(K133&lt;&gt;"",T133&lt;&gt;""),TRUE,FALSE),FALSE)</f>
        <v>0</v>
      </c>
      <c r="Z133" s="469" t="b">
        <f t="shared" ref="Z133:Z196" si="11">IFERROR(TRUE,FALSE)</f>
        <v>1</v>
      </c>
      <c r="AA133" s="469" t="str">
        <f>IFERROR(VLOOKUP(K133,'Reference Records'!$C$169:$E$334,3,FALSE),"")</f>
        <v/>
      </c>
      <c r="AB133" s="469" t="s">
        <v>625</v>
      </c>
      <c r="AC133" s="460"/>
      <c r="AD133" s="460" t="str">
        <f t="array" ref="AD133">IFERROR(INDEX($E$132:$E$224,MATCH(SMALL(NOT($E$132:$E$224="")*IF(ISNUMBER($E$132:$E$224),COUNTIF($E$132:$E$224,"&lt;="&amp;$E$132:$E$224),COUNTIF($E$132:$E$224,"&lt;="&amp;$E$132:$E$224)+SUM(--ISNUMBER($E$132:$E$224))),ROWS($E$131:E132)+SUM(--ISBLANK($E$132:$E$224))),NOT($E$132:$E$224="")*IF(ISNUMBER($E$132:$E$224),COUNTIF($E$132:$E$224,"&lt;="&amp;$E$132:$E$224),COUNTIF($E$132:$E$224,"&lt;="&amp;$E$132:$E$224)+SUM(--ISNUMBER($E$132:$E$224))),0)),"")</f>
        <v/>
      </c>
      <c r="AE133" s="460" t="str">
        <f t="array" ref="AE133">IFERROR(IF(INDEX($W$132:$W$224, MATCH(0, IF(AD133=$E$132:$E$224, COUNTIF($AE$131:$AE132, $W$132:$W$224), ""), 0))=0,"",INDEX($W$132:$W$224, MATCH(0, IF(AD133=$E$132:$E$224, COUNTIF($AE$131:$AE132, $W$132:$W$224), ""), 0))),"")</f>
        <v/>
      </c>
      <c r="AF133" s="460"/>
      <c r="AG133" s="470" t="s">
        <v>626</v>
      </c>
    </row>
    <row r="134" spans="1:33" ht="47.1" customHeight="1" x14ac:dyDescent="0.25">
      <c r="A134" s="440">
        <v>2</v>
      </c>
      <c r="B134" s="463"/>
      <c r="C134" s="463"/>
      <c r="D134" s="463"/>
      <c r="E134" s="464" t="str">
        <f>IFERROR(IF(AND(K134="",T134=""),"",(VLOOKUP(Q134,'Reference records(soft deleted)'!$B$84:$D$127,3,FALSE))),"")</f>
        <v/>
      </c>
      <c r="F134" s="465"/>
      <c r="G134" s="465"/>
      <c r="H134" s="465"/>
      <c r="I134" s="465"/>
      <c r="J134" s="465"/>
      <c r="K134" s="464"/>
      <c r="L134" s="465"/>
      <c r="M134" s="465"/>
      <c r="N134" s="465"/>
      <c r="O134" s="465"/>
      <c r="P134" s="465"/>
      <c r="Q134" s="466" t="s">
        <v>580</v>
      </c>
      <c r="R134" s="465" t="s">
        <v>627</v>
      </c>
      <c r="S134" s="465"/>
      <c r="T134" s="467"/>
      <c r="U134" s="468" t="str">
        <f>IFERROR(IF(VLOOKUP(E134,'Reference Records'!$C$131:$D$166,2,FALSE)=0,"",VLOOKUP(E134,'Reference Records'!$C$131:$D$166,2,FALSE)),"")</f>
        <v/>
      </c>
      <c r="V134" s="468"/>
      <c r="W134" s="468" t="str">
        <f t="shared" si="8"/>
        <v/>
      </c>
      <c r="X134" s="469" t="str">
        <f t="shared" si="9"/>
        <v>a1P360000030FUAEA2</v>
      </c>
      <c r="Y134" s="469" t="b">
        <f t="shared" si="10"/>
        <v>0</v>
      </c>
      <c r="Z134" s="469" t="b">
        <f t="shared" si="11"/>
        <v>1</v>
      </c>
      <c r="AA134" s="469" t="str">
        <f>IFERROR(VLOOKUP(K134,'Reference Records'!$C$169:$E$334,3,FALSE),"")</f>
        <v/>
      </c>
      <c r="AB134" s="469" t="s">
        <v>629</v>
      </c>
      <c r="AC134" s="460"/>
      <c r="AD134" s="460" t="str">
        <f t="array" ref="AD134">IFERROR(INDEX($E$132:$E$224,MATCH(SMALL(NOT($E$132:$E$224="")*IF(ISNUMBER($E$132:$E$224),COUNTIF($E$132:$E$224,"&lt;="&amp;$E$132:$E$224),COUNTIF($E$132:$E$224,"&lt;="&amp;$E$132:$E$224)+SUM(--ISNUMBER($E$132:$E$224))),ROWS($E$131:E133)+SUM(--ISBLANK($E$132:$E$224))),NOT($E$132:$E$224="")*IF(ISNUMBER($E$132:$E$224),COUNTIF($E$132:$E$224,"&lt;="&amp;$E$132:$E$224),COUNTIF($E$132:$E$224,"&lt;="&amp;$E$132:$E$224)+SUM(--ISNUMBER($E$132:$E$224))),0)),"")</f>
        <v/>
      </c>
      <c r="AE134" s="460" t="str">
        <f t="array" ref="AE134">IFERROR(IF(INDEX($W$132:$W$224, MATCH(0, IF(AD134=$E$132:$E$224, COUNTIF($AE$131:$AE133, $W$132:$W$224), ""), 0))=0,"",INDEX($W$132:$W$224, MATCH(0, IF(AD134=$E$132:$E$224, COUNTIF($AE$131:$AE133, $W$132:$W$224), ""), 0))),"")</f>
        <v/>
      </c>
      <c r="AF134" s="460"/>
      <c r="AG134" s="470" t="s">
        <v>630</v>
      </c>
    </row>
    <row r="135" spans="1:33" ht="47.1" customHeight="1" x14ac:dyDescent="0.25">
      <c r="A135" s="440">
        <v>3</v>
      </c>
      <c r="B135" s="463"/>
      <c r="C135" s="463"/>
      <c r="D135" s="463"/>
      <c r="E135" s="464" t="str">
        <f>IFERROR(IF(AND(K135="",T135=""),"",(VLOOKUP(Q135,'Reference records(soft deleted)'!$B$84:$D$127,3,FALSE))),"")</f>
        <v/>
      </c>
      <c r="F135" s="465"/>
      <c r="G135" s="465"/>
      <c r="H135" s="465"/>
      <c r="I135" s="465"/>
      <c r="J135" s="465"/>
      <c r="K135" s="464" t="str">
        <f>IFERROR(VLOOKUP(R135,'Reference records(soft deleted)'!$B$235:$D$426,3,FALSE),"")</f>
        <v/>
      </c>
      <c r="L135" s="465"/>
      <c r="M135" s="465"/>
      <c r="N135" s="465"/>
      <c r="O135" s="465"/>
      <c r="P135" s="465"/>
      <c r="Q135" s="466"/>
      <c r="R135" s="465"/>
      <c r="S135" s="465"/>
      <c r="T135" s="467"/>
      <c r="U135" s="468" t="str">
        <f>IFERROR(IF(VLOOKUP(E135,'Reference Records'!$C$131:$D$166,2,FALSE)=0,"",VLOOKUP(E135,'Reference Records'!$C$131:$D$166,2,FALSE)),"")</f>
        <v/>
      </c>
      <c r="V135" s="468"/>
      <c r="W135" s="468" t="str">
        <f t="shared" si="8"/>
        <v/>
      </c>
      <c r="X135" s="469" t="str">
        <f t="shared" si="9"/>
        <v>a1P360000030FUAEA2</v>
      </c>
      <c r="Y135" s="469" t="b">
        <f t="shared" si="10"/>
        <v>0</v>
      </c>
      <c r="Z135" s="469" t="b">
        <f t="shared" si="11"/>
        <v>1</v>
      </c>
      <c r="AA135" s="469" t="str">
        <f>IFERROR(VLOOKUP(K135,'Reference Records'!$C$169:$E$334,3,FALSE),"")</f>
        <v/>
      </c>
      <c r="AB135" s="469" t="s">
        <v>631</v>
      </c>
      <c r="AC135" s="460"/>
      <c r="AD135" s="460" t="str">
        <f t="array" ref="AD135">IFERROR(INDEX($E$132:$E$224,MATCH(SMALL(NOT($E$132:$E$224="")*IF(ISNUMBER($E$132:$E$224),COUNTIF($E$132:$E$224,"&lt;="&amp;$E$132:$E$224),COUNTIF($E$132:$E$224,"&lt;="&amp;$E$132:$E$224)+SUM(--ISNUMBER($E$132:$E$224))),ROWS($E$131:E134)+SUM(--ISBLANK($E$132:$E$224))),NOT($E$132:$E$224="")*IF(ISNUMBER($E$132:$E$224),COUNTIF($E$132:$E$224,"&lt;="&amp;$E$132:$E$224),COUNTIF($E$132:$E$224,"&lt;="&amp;$E$132:$E$224)+SUM(--ISNUMBER($E$132:$E$224))),0)),"")</f>
        <v/>
      </c>
      <c r="AE135" s="460" t="str">
        <f t="array" ref="AE135">IFERROR(IF(INDEX($W$132:$W$224, MATCH(0, IF(AD135=$E$132:$E$224, COUNTIF($AE$131:$AE134, $W$132:$W$224), ""), 0))=0,"",INDEX($W$132:$W$224, MATCH(0, IF(AD135=$E$132:$E$224, COUNTIF($AE$131:$AE134, $W$132:$W$224), ""), 0))),"")</f>
        <v/>
      </c>
      <c r="AF135" s="460"/>
      <c r="AG135" s="470" t="s">
        <v>632</v>
      </c>
    </row>
    <row r="136" spans="1:33" ht="47.1" customHeight="1" x14ac:dyDescent="0.25">
      <c r="A136" s="440">
        <v>4</v>
      </c>
      <c r="B136" s="463"/>
      <c r="C136" s="463"/>
      <c r="D136" s="463"/>
      <c r="E136" s="464" t="str">
        <f>IFERROR(IF(AND(K136="",T136=""),"",(VLOOKUP(Q136,'Reference records(soft deleted)'!$B$84:$D$127,3,FALSE))),"")</f>
        <v/>
      </c>
      <c r="F136" s="465"/>
      <c r="G136" s="465"/>
      <c r="H136" s="465"/>
      <c r="I136" s="465"/>
      <c r="J136" s="465"/>
      <c r="K136" s="464" t="str">
        <f>IFERROR(VLOOKUP(R136,'Reference records(soft deleted)'!$B$235:$D$426,3,FALSE),"")</f>
        <v/>
      </c>
      <c r="L136" s="465"/>
      <c r="M136" s="465"/>
      <c r="N136" s="465"/>
      <c r="O136" s="465"/>
      <c r="P136" s="465"/>
      <c r="Q136" s="466"/>
      <c r="R136" s="465"/>
      <c r="S136" s="465"/>
      <c r="T136" s="467"/>
      <c r="U136" s="468" t="str">
        <f>IFERROR(IF(VLOOKUP(E136,'Reference Records'!$C$131:$D$166,2,FALSE)=0,"",VLOOKUP(E136,'Reference Records'!$C$131:$D$166,2,FALSE)),"")</f>
        <v/>
      </c>
      <c r="V136" s="468"/>
      <c r="W136" s="468" t="str">
        <f t="shared" si="8"/>
        <v/>
      </c>
      <c r="X136" s="469" t="str">
        <f t="shared" si="9"/>
        <v>a1P360000030FUAEA2</v>
      </c>
      <c r="Y136" s="469" t="b">
        <f t="shared" si="10"/>
        <v>0</v>
      </c>
      <c r="Z136" s="469" t="b">
        <f t="shared" si="11"/>
        <v>1</v>
      </c>
      <c r="AA136" s="469" t="str">
        <f>IFERROR(VLOOKUP(K136,'Reference Records'!$C$169:$E$334,3,FALSE),"")</f>
        <v/>
      </c>
      <c r="AB136" s="469" t="s">
        <v>633</v>
      </c>
      <c r="AC136" s="460"/>
      <c r="AD136" s="460" t="str">
        <f t="array" ref="AD136">IFERROR(INDEX($E$132:$E$224,MATCH(SMALL(NOT($E$132:$E$224="")*IF(ISNUMBER($E$132:$E$224),COUNTIF($E$132:$E$224,"&lt;="&amp;$E$132:$E$224),COUNTIF($E$132:$E$224,"&lt;="&amp;$E$132:$E$224)+SUM(--ISNUMBER($E$132:$E$224))),ROWS($E$131:E135)+SUM(--ISBLANK($E$132:$E$224))),NOT($E$132:$E$224="")*IF(ISNUMBER($E$132:$E$224),COUNTIF($E$132:$E$224,"&lt;="&amp;$E$132:$E$224),COUNTIF($E$132:$E$224,"&lt;="&amp;$E$132:$E$224)+SUM(--ISNUMBER($E$132:$E$224))),0)),"")</f>
        <v/>
      </c>
      <c r="AE136" s="460" t="str">
        <f t="array" ref="AE136">IFERROR(IF(INDEX($W$132:$W$224, MATCH(0, IF(AD136=$E$132:$E$224, COUNTIF($AE$131:$AE135, $W$132:$W$224), ""), 0))=0,"",INDEX($W$132:$W$224, MATCH(0, IF(AD136=$E$132:$E$224, COUNTIF($AE$131:$AE135, $W$132:$W$224), ""), 0))),"")</f>
        <v/>
      </c>
      <c r="AF136" s="460"/>
      <c r="AG136" s="470" t="s">
        <v>634</v>
      </c>
    </row>
    <row r="137" spans="1:33" ht="47.1" customHeight="1" x14ac:dyDescent="0.25">
      <c r="A137" s="440">
        <v>5</v>
      </c>
      <c r="B137" s="463"/>
      <c r="C137" s="463"/>
      <c r="D137" s="463"/>
      <c r="E137" s="464" t="str">
        <f>IFERROR(IF(AND(K137="",T137=""),"",(VLOOKUP(Q137,'Reference records(soft deleted)'!$B$84:$D$127,3,FALSE))),"")</f>
        <v/>
      </c>
      <c r="F137" s="465"/>
      <c r="G137" s="465"/>
      <c r="H137" s="465"/>
      <c r="I137" s="465"/>
      <c r="J137" s="465"/>
      <c r="K137" s="464" t="str">
        <f>IFERROR(VLOOKUP(R137,'Reference records(soft deleted)'!$B$235:$D$426,3,FALSE),"")</f>
        <v/>
      </c>
      <c r="L137" s="465"/>
      <c r="M137" s="465"/>
      <c r="N137" s="465"/>
      <c r="O137" s="465"/>
      <c r="P137" s="465"/>
      <c r="Q137" s="466"/>
      <c r="R137" s="465"/>
      <c r="S137" s="465"/>
      <c r="T137" s="467"/>
      <c r="U137" s="468" t="str">
        <f>IFERROR(IF(VLOOKUP(E137,'Reference Records'!$C$131:$D$166,2,FALSE)=0,"",VLOOKUP(E137,'Reference Records'!$C$131:$D$166,2,FALSE)),"")</f>
        <v/>
      </c>
      <c r="V137" s="468"/>
      <c r="W137" s="468" t="str">
        <f t="shared" si="8"/>
        <v/>
      </c>
      <c r="X137" s="469" t="str">
        <f t="shared" si="9"/>
        <v>a1P360000030FUAEA2</v>
      </c>
      <c r="Y137" s="469" t="b">
        <f t="shared" si="10"/>
        <v>0</v>
      </c>
      <c r="Z137" s="469" t="b">
        <f t="shared" si="11"/>
        <v>1</v>
      </c>
      <c r="AA137" s="469" t="str">
        <f>IFERROR(VLOOKUP(K137,'Reference Records'!$C$169:$E$334,3,FALSE),"")</f>
        <v/>
      </c>
      <c r="AB137" s="469" t="s">
        <v>635</v>
      </c>
      <c r="AC137" s="460"/>
      <c r="AD137" s="460" t="str">
        <f t="array" ref="AD137">IFERROR(INDEX($E$132:$E$224,MATCH(SMALL(NOT($E$132:$E$224="")*IF(ISNUMBER($E$132:$E$224),COUNTIF($E$132:$E$224,"&lt;="&amp;$E$132:$E$224),COUNTIF($E$132:$E$224,"&lt;="&amp;$E$132:$E$224)+SUM(--ISNUMBER($E$132:$E$224))),ROWS($E$131:E136)+SUM(--ISBLANK($E$132:$E$224))),NOT($E$132:$E$224="")*IF(ISNUMBER($E$132:$E$224),COUNTIF($E$132:$E$224,"&lt;="&amp;$E$132:$E$224),COUNTIF($E$132:$E$224,"&lt;="&amp;$E$132:$E$224)+SUM(--ISNUMBER($E$132:$E$224))),0)),"")</f>
        <v/>
      </c>
      <c r="AE137" s="460" t="str">
        <f t="array" ref="AE137">IFERROR(IF(INDEX($W$132:$W$224, MATCH(0, IF(AD137=$E$132:$E$224, COUNTIF($AE$131:$AE136, $W$132:$W$224), ""), 0))=0,"",INDEX($W$132:$W$224, MATCH(0, IF(AD137=$E$132:$E$224, COUNTIF($AE$131:$AE136, $W$132:$W$224), ""), 0))),"")</f>
        <v/>
      </c>
      <c r="AF137" s="460"/>
      <c r="AG137" s="470" t="s">
        <v>636</v>
      </c>
    </row>
    <row r="138" spans="1:33" ht="47.1" customHeight="1" x14ac:dyDescent="0.25">
      <c r="A138" s="440">
        <v>6</v>
      </c>
      <c r="B138" s="463"/>
      <c r="C138" s="463"/>
      <c r="D138" s="463"/>
      <c r="E138" s="464" t="str">
        <f>IFERROR(IF(AND(K138="",T138=""),"",(VLOOKUP(Q138,'Reference records(soft deleted)'!$B$84:$D$127,3,FALSE))),"")</f>
        <v/>
      </c>
      <c r="F138" s="465"/>
      <c r="G138" s="465"/>
      <c r="H138" s="465"/>
      <c r="I138" s="465"/>
      <c r="J138" s="465"/>
      <c r="K138" s="464" t="str">
        <f>IFERROR(VLOOKUP(R138,'Reference records(soft deleted)'!$B$235:$D$426,3,FALSE),"")</f>
        <v/>
      </c>
      <c r="L138" s="465"/>
      <c r="M138" s="465"/>
      <c r="N138" s="465"/>
      <c r="O138" s="465"/>
      <c r="P138" s="465"/>
      <c r="Q138" s="466"/>
      <c r="R138" s="465"/>
      <c r="S138" s="465"/>
      <c r="T138" s="467"/>
      <c r="U138" s="468" t="str">
        <f>IFERROR(IF(VLOOKUP(E138,'Reference Records'!$C$131:$D$166,2,FALSE)=0,"",VLOOKUP(E138,'Reference Records'!$C$131:$D$166,2,FALSE)),"")</f>
        <v/>
      </c>
      <c r="V138" s="468"/>
      <c r="W138" s="468" t="str">
        <f t="shared" si="8"/>
        <v/>
      </c>
      <c r="X138" s="469" t="str">
        <f t="shared" si="9"/>
        <v>a1P360000030FUAEA2</v>
      </c>
      <c r="Y138" s="469" t="b">
        <f t="shared" si="10"/>
        <v>0</v>
      </c>
      <c r="Z138" s="469" t="b">
        <f t="shared" si="11"/>
        <v>1</v>
      </c>
      <c r="AA138" s="469" t="str">
        <f>IFERROR(VLOOKUP(K138,'Reference Records'!$C$169:$E$334,3,FALSE),"")</f>
        <v/>
      </c>
      <c r="AB138" s="469" t="s">
        <v>637</v>
      </c>
      <c r="AC138" s="460"/>
      <c r="AD138" s="460" t="str">
        <f t="array" ref="AD138">IFERROR(INDEX($E$132:$E$224,MATCH(SMALL(NOT($E$132:$E$224="")*IF(ISNUMBER($E$132:$E$224),COUNTIF($E$132:$E$224,"&lt;="&amp;$E$132:$E$224),COUNTIF($E$132:$E$224,"&lt;="&amp;$E$132:$E$224)+SUM(--ISNUMBER($E$132:$E$224))),ROWS($E$131:E137)+SUM(--ISBLANK($E$132:$E$224))),NOT($E$132:$E$224="")*IF(ISNUMBER($E$132:$E$224),COUNTIF($E$132:$E$224,"&lt;="&amp;$E$132:$E$224),COUNTIF($E$132:$E$224,"&lt;="&amp;$E$132:$E$224)+SUM(--ISNUMBER($E$132:$E$224))),0)),"")</f>
        <v/>
      </c>
      <c r="AE138" s="460" t="str">
        <f t="array" ref="AE138">IFERROR(IF(INDEX($W$132:$W$224, MATCH(0, IF(AD138=$E$132:$E$224, COUNTIF($AE$131:$AE137, $W$132:$W$224), ""), 0))=0,"",INDEX($W$132:$W$224, MATCH(0, IF(AD138=$E$132:$E$224, COUNTIF($AE$131:$AE137, $W$132:$W$224), ""), 0))),"")</f>
        <v/>
      </c>
      <c r="AF138" s="460"/>
      <c r="AG138" s="470" t="s">
        <v>638</v>
      </c>
    </row>
    <row r="139" spans="1:33" ht="47.1" customHeight="1" x14ac:dyDescent="0.25">
      <c r="A139" s="440">
        <v>7</v>
      </c>
      <c r="B139" s="463"/>
      <c r="C139" s="463"/>
      <c r="D139" s="463"/>
      <c r="E139" s="464" t="str">
        <f>IFERROR(IF(AND(K139="",T139=""),"",(VLOOKUP(Q139,'Reference records(soft deleted)'!$B$84:$D$127,3,FALSE))),"")</f>
        <v/>
      </c>
      <c r="F139" s="465"/>
      <c r="G139" s="465"/>
      <c r="H139" s="465"/>
      <c r="I139" s="465"/>
      <c r="J139" s="465"/>
      <c r="K139" s="464" t="str">
        <f>IFERROR(VLOOKUP(R139,'Reference records(soft deleted)'!$B$235:$D$426,3,FALSE),"")</f>
        <v/>
      </c>
      <c r="L139" s="465"/>
      <c r="M139" s="465"/>
      <c r="N139" s="465"/>
      <c r="O139" s="465"/>
      <c r="P139" s="465"/>
      <c r="Q139" s="466"/>
      <c r="R139" s="465"/>
      <c r="S139" s="465"/>
      <c r="T139" s="467"/>
      <c r="U139" s="468" t="str">
        <f>IFERROR(IF(VLOOKUP(E139,'Reference Records'!$C$131:$D$166,2,FALSE)=0,"",VLOOKUP(E139,'Reference Records'!$C$131:$D$166,2,FALSE)),"")</f>
        <v/>
      </c>
      <c r="V139" s="468"/>
      <c r="W139" s="468" t="str">
        <f t="shared" si="8"/>
        <v/>
      </c>
      <c r="X139" s="469" t="str">
        <f t="shared" si="9"/>
        <v>a1P360000030FUAEA2</v>
      </c>
      <c r="Y139" s="469" t="b">
        <f t="shared" si="10"/>
        <v>0</v>
      </c>
      <c r="Z139" s="469" t="b">
        <f t="shared" si="11"/>
        <v>1</v>
      </c>
      <c r="AA139" s="469" t="str">
        <f>IFERROR(VLOOKUP(K139,'Reference Records'!$C$169:$E$334,3,FALSE),"")</f>
        <v/>
      </c>
      <c r="AB139" s="469" t="s">
        <v>639</v>
      </c>
      <c r="AC139" s="460"/>
      <c r="AD139" s="460" t="str">
        <f t="array" ref="AD139">IFERROR(INDEX($E$132:$E$224,MATCH(SMALL(NOT($E$132:$E$224="")*IF(ISNUMBER($E$132:$E$224),COUNTIF($E$132:$E$224,"&lt;="&amp;$E$132:$E$224),COUNTIF($E$132:$E$224,"&lt;="&amp;$E$132:$E$224)+SUM(--ISNUMBER($E$132:$E$224))),ROWS($E$131:E138)+SUM(--ISBLANK($E$132:$E$224))),NOT($E$132:$E$224="")*IF(ISNUMBER($E$132:$E$224),COUNTIF($E$132:$E$224,"&lt;="&amp;$E$132:$E$224),COUNTIF($E$132:$E$224,"&lt;="&amp;$E$132:$E$224)+SUM(--ISNUMBER($E$132:$E$224))),0)),"")</f>
        <v/>
      </c>
      <c r="AE139" s="460" t="str">
        <f t="array" ref="AE139">IFERROR(IF(INDEX($W$132:$W$224, MATCH(0, IF(AD139=$E$132:$E$224, COUNTIF($AE$131:$AE138, $W$132:$W$224), ""), 0))=0,"",INDEX($W$132:$W$224, MATCH(0, IF(AD139=$E$132:$E$224, COUNTIF($AE$131:$AE138, $W$132:$W$224), ""), 0))),"")</f>
        <v/>
      </c>
      <c r="AF139" s="460"/>
      <c r="AG139" s="470" t="s">
        <v>640</v>
      </c>
    </row>
    <row r="140" spans="1:33" ht="47.1" customHeight="1" x14ac:dyDescent="0.25">
      <c r="A140" s="440">
        <v>8</v>
      </c>
      <c r="B140" s="463"/>
      <c r="C140" s="463"/>
      <c r="D140" s="463"/>
      <c r="E140" s="464" t="str">
        <f>IFERROR(IF(AND(K140="",T140=""),"",(VLOOKUP(Q140,'Reference records(soft deleted)'!$B$84:$D$127,3,FALSE))),"")</f>
        <v/>
      </c>
      <c r="F140" s="465"/>
      <c r="G140" s="465"/>
      <c r="H140" s="465"/>
      <c r="I140" s="465"/>
      <c r="J140" s="465"/>
      <c r="K140" s="464" t="str">
        <f>IFERROR(VLOOKUP(R140,'Reference records(soft deleted)'!$B$235:$D$426,3,FALSE),"")</f>
        <v/>
      </c>
      <c r="L140" s="465"/>
      <c r="M140" s="465"/>
      <c r="N140" s="465"/>
      <c r="O140" s="465"/>
      <c r="P140" s="465"/>
      <c r="Q140" s="466"/>
      <c r="R140" s="465"/>
      <c r="S140" s="465"/>
      <c r="T140" s="467"/>
      <c r="U140" s="468" t="str">
        <f>IFERROR(IF(VLOOKUP(E140,'Reference Records'!$C$131:$D$166,2,FALSE)=0,"",VLOOKUP(E140,'Reference Records'!$C$131:$D$166,2,FALSE)),"")</f>
        <v/>
      </c>
      <c r="V140" s="468"/>
      <c r="W140" s="468" t="str">
        <f t="shared" si="8"/>
        <v/>
      </c>
      <c r="X140" s="469" t="str">
        <f t="shared" si="9"/>
        <v>a1P360000030FUAEA2</v>
      </c>
      <c r="Y140" s="469" t="b">
        <f t="shared" si="10"/>
        <v>0</v>
      </c>
      <c r="Z140" s="469" t="b">
        <f t="shared" si="11"/>
        <v>1</v>
      </c>
      <c r="AA140" s="469" t="str">
        <f>IFERROR(VLOOKUP(K140,'Reference Records'!$C$169:$E$334,3,FALSE),"")</f>
        <v/>
      </c>
      <c r="AB140" s="469" t="s">
        <v>641</v>
      </c>
      <c r="AC140" s="460"/>
      <c r="AD140" s="460" t="str">
        <f t="array" ref="AD140">IFERROR(INDEX($E$132:$E$224,MATCH(SMALL(NOT($E$132:$E$224="")*IF(ISNUMBER($E$132:$E$224),COUNTIF($E$132:$E$224,"&lt;="&amp;$E$132:$E$224),COUNTIF($E$132:$E$224,"&lt;="&amp;$E$132:$E$224)+SUM(--ISNUMBER($E$132:$E$224))),ROWS($E$131:E139)+SUM(--ISBLANK($E$132:$E$224))),NOT($E$132:$E$224="")*IF(ISNUMBER($E$132:$E$224),COUNTIF($E$132:$E$224,"&lt;="&amp;$E$132:$E$224),COUNTIF($E$132:$E$224,"&lt;="&amp;$E$132:$E$224)+SUM(--ISNUMBER($E$132:$E$224))),0)),"")</f>
        <v/>
      </c>
      <c r="AE140" s="460" t="str">
        <f t="array" ref="AE140">IFERROR(IF(INDEX($W$132:$W$224, MATCH(0, IF(AD140=$E$132:$E$224, COUNTIF($AE$131:$AE139, $W$132:$W$224), ""), 0))=0,"",INDEX($W$132:$W$224, MATCH(0, IF(AD140=$E$132:$E$224, COUNTIF($AE$131:$AE139, $W$132:$W$224), ""), 0))),"")</f>
        <v/>
      </c>
      <c r="AF140" s="460"/>
      <c r="AG140" s="470" t="s">
        <v>642</v>
      </c>
    </row>
    <row r="141" spans="1:33" ht="47.1" customHeight="1" x14ac:dyDescent="0.25">
      <c r="A141" s="440">
        <v>9</v>
      </c>
      <c r="B141" s="463"/>
      <c r="C141" s="463"/>
      <c r="D141" s="463"/>
      <c r="E141" s="464" t="str">
        <f>IFERROR(IF(AND(K141="",T141=""),"",(VLOOKUP(Q141,'Reference records(soft deleted)'!$B$84:$D$127,3,FALSE))),"")</f>
        <v/>
      </c>
      <c r="F141" s="465"/>
      <c r="G141" s="465"/>
      <c r="H141" s="465"/>
      <c r="I141" s="465"/>
      <c r="J141" s="465"/>
      <c r="K141" s="464" t="str">
        <f>IFERROR(VLOOKUP(R141,'Reference records(soft deleted)'!$B$235:$D$426,3,FALSE),"")</f>
        <v/>
      </c>
      <c r="L141" s="465"/>
      <c r="M141" s="465"/>
      <c r="N141" s="465"/>
      <c r="O141" s="465"/>
      <c r="P141" s="465"/>
      <c r="Q141" s="466"/>
      <c r="R141" s="465"/>
      <c r="S141" s="465"/>
      <c r="T141" s="467"/>
      <c r="U141" s="468" t="str">
        <f>IFERROR(IF(VLOOKUP(E141,'Reference Records'!$C$131:$D$166,2,FALSE)=0,"",VLOOKUP(E141,'Reference Records'!$C$131:$D$166,2,FALSE)),"")</f>
        <v/>
      </c>
      <c r="V141" s="468"/>
      <c r="W141" s="468" t="str">
        <f t="shared" si="8"/>
        <v/>
      </c>
      <c r="X141" s="469" t="str">
        <f t="shared" si="9"/>
        <v>a1P360000030FUAEA2</v>
      </c>
      <c r="Y141" s="469" t="b">
        <f t="shared" si="10"/>
        <v>0</v>
      </c>
      <c r="Z141" s="469" t="b">
        <f t="shared" si="11"/>
        <v>1</v>
      </c>
      <c r="AA141" s="469" t="str">
        <f>IFERROR(VLOOKUP(K141,'Reference Records'!$C$169:$E$334,3,FALSE),"")</f>
        <v/>
      </c>
      <c r="AB141" s="469" t="s">
        <v>643</v>
      </c>
      <c r="AC141" s="460"/>
      <c r="AD141" s="460" t="str">
        <f t="array" ref="AD141">IFERROR(INDEX($E$132:$E$224,MATCH(SMALL(NOT($E$132:$E$224="")*IF(ISNUMBER($E$132:$E$224),COUNTIF($E$132:$E$224,"&lt;="&amp;$E$132:$E$224),COUNTIF($E$132:$E$224,"&lt;="&amp;$E$132:$E$224)+SUM(--ISNUMBER($E$132:$E$224))),ROWS($E$131:E140)+SUM(--ISBLANK($E$132:$E$224))),NOT($E$132:$E$224="")*IF(ISNUMBER($E$132:$E$224),COUNTIF($E$132:$E$224,"&lt;="&amp;$E$132:$E$224),COUNTIF($E$132:$E$224,"&lt;="&amp;$E$132:$E$224)+SUM(--ISNUMBER($E$132:$E$224))),0)),"")</f>
        <v/>
      </c>
      <c r="AE141" s="460" t="str">
        <f t="array" ref="AE141">IFERROR(IF(INDEX($W$132:$W$224, MATCH(0, IF(AD141=$E$132:$E$224, COUNTIF($AE$131:$AE140, $W$132:$W$224), ""), 0))=0,"",INDEX($W$132:$W$224, MATCH(0, IF(AD141=$E$132:$E$224, COUNTIF($AE$131:$AE140, $W$132:$W$224), ""), 0))),"")</f>
        <v/>
      </c>
      <c r="AF141" s="460"/>
      <c r="AG141" s="470" t="s">
        <v>644</v>
      </c>
    </row>
    <row r="142" spans="1:33" ht="47.1" customHeight="1" x14ac:dyDescent="0.25">
      <c r="A142" s="440">
        <v>10</v>
      </c>
      <c r="B142" s="463"/>
      <c r="C142" s="463"/>
      <c r="D142" s="463"/>
      <c r="E142" s="464" t="str">
        <f>IFERROR(IF(AND(K142="",T142=""),"",(VLOOKUP(Q142,'Reference records(soft deleted)'!$B$84:$D$127,3,FALSE))),"")</f>
        <v/>
      </c>
      <c r="F142" s="465"/>
      <c r="G142" s="465"/>
      <c r="H142" s="465"/>
      <c r="I142" s="465"/>
      <c r="J142" s="465"/>
      <c r="K142" s="464" t="str">
        <f>IFERROR(VLOOKUP(R142,'Reference records(soft deleted)'!$B$235:$D$426,3,FALSE),"")</f>
        <v/>
      </c>
      <c r="L142" s="465"/>
      <c r="M142" s="465"/>
      <c r="N142" s="465"/>
      <c r="O142" s="465"/>
      <c r="P142" s="465"/>
      <c r="Q142" s="466"/>
      <c r="R142" s="465"/>
      <c r="S142" s="465"/>
      <c r="T142" s="467"/>
      <c r="U142" s="468" t="str">
        <f>IFERROR(IF(VLOOKUP(E142,'Reference Records'!$C$131:$D$166,2,FALSE)=0,"",VLOOKUP(E142,'Reference Records'!$C$131:$D$166,2,FALSE)),"")</f>
        <v/>
      </c>
      <c r="V142" s="468"/>
      <c r="W142" s="468" t="str">
        <f t="shared" si="8"/>
        <v/>
      </c>
      <c r="X142" s="469" t="str">
        <f t="shared" si="9"/>
        <v>a1P360000030FUAEA2</v>
      </c>
      <c r="Y142" s="469" t="b">
        <f t="shared" si="10"/>
        <v>0</v>
      </c>
      <c r="Z142" s="469" t="b">
        <f t="shared" si="11"/>
        <v>1</v>
      </c>
      <c r="AA142" s="469" t="str">
        <f>IFERROR(VLOOKUP(K142,'Reference Records'!$C$169:$E$334,3,FALSE),"")</f>
        <v/>
      </c>
      <c r="AB142" s="469" t="s">
        <v>645</v>
      </c>
      <c r="AC142" s="460"/>
      <c r="AD142" s="460" t="str">
        <f t="array" ref="AD142">IFERROR(INDEX($E$132:$E$224,MATCH(SMALL(NOT($E$132:$E$224="")*IF(ISNUMBER($E$132:$E$224),COUNTIF($E$132:$E$224,"&lt;="&amp;$E$132:$E$224),COUNTIF($E$132:$E$224,"&lt;="&amp;$E$132:$E$224)+SUM(--ISNUMBER($E$132:$E$224))),ROWS($E$131:E141)+SUM(--ISBLANK($E$132:$E$224))),NOT($E$132:$E$224="")*IF(ISNUMBER($E$132:$E$224),COUNTIF($E$132:$E$224,"&lt;="&amp;$E$132:$E$224),COUNTIF($E$132:$E$224,"&lt;="&amp;$E$132:$E$224)+SUM(--ISNUMBER($E$132:$E$224))),0)),"")</f>
        <v/>
      </c>
      <c r="AE142" s="460" t="str">
        <f t="array" ref="AE142">IFERROR(IF(INDEX($W$132:$W$224, MATCH(0, IF(AD142=$E$132:$E$224, COUNTIF($AE$131:$AE141, $W$132:$W$224), ""), 0))=0,"",INDEX($W$132:$W$224, MATCH(0, IF(AD142=$E$132:$E$224, COUNTIF($AE$131:$AE141, $W$132:$W$224), ""), 0))),"")</f>
        <v/>
      </c>
      <c r="AF142" s="460"/>
      <c r="AG142" s="470" t="s">
        <v>646</v>
      </c>
    </row>
    <row r="143" spans="1:33" ht="47.1" customHeight="1" x14ac:dyDescent="0.25">
      <c r="A143" s="440">
        <v>11</v>
      </c>
      <c r="B143" s="463"/>
      <c r="C143" s="463"/>
      <c r="D143" s="463"/>
      <c r="E143" s="464" t="str">
        <f>IFERROR(IF(AND(K143="",T143=""),"",(VLOOKUP(Q143,'Reference records(soft deleted)'!$B$84:$D$127,3,FALSE))),"")</f>
        <v/>
      </c>
      <c r="F143" s="465"/>
      <c r="G143" s="465"/>
      <c r="H143" s="465"/>
      <c r="I143" s="465"/>
      <c r="J143" s="465"/>
      <c r="K143" s="464" t="str">
        <f>IFERROR(VLOOKUP(R143,'Reference records(soft deleted)'!$B$235:$D$426,3,FALSE),"")</f>
        <v/>
      </c>
      <c r="L143" s="465"/>
      <c r="M143" s="465"/>
      <c r="N143" s="465"/>
      <c r="O143" s="465"/>
      <c r="P143" s="465"/>
      <c r="Q143" s="466"/>
      <c r="R143" s="465"/>
      <c r="S143" s="465"/>
      <c r="T143" s="467"/>
      <c r="U143" s="468" t="str">
        <f>IFERROR(IF(VLOOKUP(E143,'Reference Records'!$C$131:$D$166,2,FALSE)=0,"",VLOOKUP(E143,'Reference Records'!$C$131:$D$166,2,FALSE)),"")</f>
        <v/>
      </c>
      <c r="V143" s="468"/>
      <c r="W143" s="468" t="str">
        <f t="shared" si="8"/>
        <v/>
      </c>
      <c r="X143" s="469" t="str">
        <f t="shared" si="9"/>
        <v>a1P360000030FUAEA2</v>
      </c>
      <c r="Y143" s="469" t="b">
        <f t="shared" si="10"/>
        <v>0</v>
      </c>
      <c r="Z143" s="469" t="b">
        <f t="shared" si="11"/>
        <v>1</v>
      </c>
      <c r="AA143" s="469" t="str">
        <f>IFERROR(VLOOKUP(K143,'Reference Records'!$C$169:$E$334,3,FALSE),"")</f>
        <v/>
      </c>
      <c r="AB143" s="469" t="s">
        <v>647</v>
      </c>
      <c r="AC143" s="460"/>
      <c r="AD143" s="460" t="str">
        <f t="array" ref="AD143">IFERROR(INDEX($E$132:$E$224,MATCH(SMALL(NOT($E$132:$E$224="")*IF(ISNUMBER($E$132:$E$224),COUNTIF($E$132:$E$224,"&lt;="&amp;$E$132:$E$224),COUNTIF($E$132:$E$224,"&lt;="&amp;$E$132:$E$224)+SUM(--ISNUMBER($E$132:$E$224))),ROWS($E$131:E142)+SUM(--ISBLANK($E$132:$E$224))),NOT($E$132:$E$224="")*IF(ISNUMBER($E$132:$E$224),COUNTIF($E$132:$E$224,"&lt;="&amp;$E$132:$E$224),COUNTIF($E$132:$E$224,"&lt;="&amp;$E$132:$E$224)+SUM(--ISNUMBER($E$132:$E$224))),0)),"")</f>
        <v/>
      </c>
      <c r="AE143" s="460" t="str">
        <f t="array" ref="AE143">IFERROR(IF(INDEX($W$132:$W$224, MATCH(0, IF(AD143=$E$132:$E$224, COUNTIF($AE$131:$AE142, $W$132:$W$224), ""), 0))=0,"",INDEX($W$132:$W$224, MATCH(0, IF(AD143=$E$132:$E$224, COUNTIF($AE$131:$AE142, $W$132:$W$224), ""), 0))),"")</f>
        <v/>
      </c>
      <c r="AF143" s="460"/>
      <c r="AG143" s="470" t="s">
        <v>648</v>
      </c>
    </row>
    <row r="144" spans="1:33" ht="47.1" customHeight="1" x14ac:dyDescent="0.25">
      <c r="A144" s="440">
        <v>12</v>
      </c>
      <c r="B144" s="463"/>
      <c r="C144" s="463"/>
      <c r="D144" s="463"/>
      <c r="E144" s="464" t="str">
        <f>IFERROR(IF(AND(K144="",T144=""),"",(VLOOKUP(Q144,'Reference records(soft deleted)'!$B$84:$D$127,3,FALSE))),"")</f>
        <v/>
      </c>
      <c r="F144" s="465"/>
      <c r="G144" s="465"/>
      <c r="H144" s="465"/>
      <c r="I144" s="465"/>
      <c r="J144" s="465"/>
      <c r="K144" s="464" t="str">
        <f>IFERROR(VLOOKUP(R144,'Reference records(soft deleted)'!$B$235:$D$426,3,FALSE),"")</f>
        <v/>
      </c>
      <c r="L144" s="465"/>
      <c r="M144" s="465"/>
      <c r="N144" s="465"/>
      <c r="O144" s="465"/>
      <c r="P144" s="465"/>
      <c r="Q144" s="466"/>
      <c r="R144" s="465"/>
      <c r="S144" s="465"/>
      <c r="T144" s="467"/>
      <c r="U144" s="468" t="str">
        <f>IFERROR(IF(VLOOKUP(E144,'Reference Records'!$C$131:$D$166,2,FALSE)=0,"",VLOOKUP(E144,'Reference Records'!$C$131:$D$166,2,FALSE)),"")</f>
        <v/>
      </c>
      <c r="V144" s="468"/>
      <c r="W144" s="468" t="str">
        <f t="shared" si="8"/>
        <v/>
      </c>
      <c r="X144" s="469" t="str">
        <f t="shared" si="9"/>
        <v>a1P360000030FUAEA2</v>
      </c>
      <c r="Y144" s="469" t="b">
        <f t="shared" si="10"/>
        <v>0</v>
      </c>
      <c r="Z144" s="469" t="b">
        <f t="shared" si="11"/>
        <v>1</v>
      </c>
      <c r="AA144" s="469" t="str">
        <f>IFERROR(VLOOKUP(K144,'Reference Records'!$C$169:$E$334,3,FALSE),"")</f>
        <v/>
      </c>
      <c r="AB144" s="469" t="s">
        <v>649</v>
      </c>
      <c r="AC144" s="460"/>
      <c r="AD144" s="460" t="str">
        <f t="array" ref="AD144">IFERROR(INDEX($E$132:$E$224,MATCH(SMALL(NOT($E$132:$E$224="")*IF(ISNUMBER($E$132:$E$224),COUNTIF($E$132:$E$224,"&lt;="&amp;$E$132:$E$224),COUNTIF($E$132:$E$224,"&lt;="&amp;$E$132:$E$224)+SUM(--ISNUMBER($E$132:$E$224))),ROWS($E$131:E143)+SUM(--ISBLANK($E$132:$E$224))),NOT($E$132:$E$224="")*IF(ISNUMBER($E$132:$E$224),COUNTIF($E$132:$E$224,"&lt;="&amp;$E$132:$E$224),COUNTIF($E$132:$E$224,"&lt;="&amp;$E$132:$E$224)+SUM(--ISNUMBER($E$132:$E$224))),0)),"")</f>
        <v/>
      </c>
      <c r="AE144" s="460" t="str">
        <f t="array" ref="AE144">IFERROR(IF(INDEX($W$132:$W$224, MATCH(0, IF(AD144=$E$132:$E$224, COUNTIF($AE$131:$AE143, $W$132:$W$224), ""), 0))=0,"",INDEX($W$132:$W$224, MATCH(0, IF(AD144=$E$132:$E$224, COUNTIF($AE$131:$AE143, $W$132:$W$224), ""), 0))),"")</f>
        <v/>
      </c>
      <c r="AF144" s="460"/>
      <c r="AG144" s="470" t="s">
        <v>650</v>
      </c>
    </row>
    <row r="145" spans="1:33" ht="47.1" customHeight="1" x14ac:dyDescent="0.25">
      <c r="A145" s="440">
        <v>13</v>
      </c>
      <c r="B145" s="463"/>
      <c r="C145" s="463"/>
      <c r="D145" s="463"/>
      <c r="E145" s="464" t="str">
        <f>IFERROR(IF(AND(K145="",T145=""),"",(VLOOKUP(Q145,'Reference records(soft deleted)'!$B$84:$D$127,3,FALSE))),"")</f>
        <v/>
      </c>
      <c r="F145" s="465"/>
      <c r="G145" s="465"/>
      <c r="H145" s="465"/>
      <c r="I145" s="465"/>
      <c r="J145" s="465"/>
      <c r="K145" s="464" t="str">
        <f>IFERROR(VLOOKUP(R145,'Reference records(soft deleted)'!$B$235:$D$426,3,FALSE),"")</f>
        <v/>
      </c>
      <c r="L145" s="465"/>
      <c r="M145" s="465"/>
      <c r="N145" s="465"/>
      <c r="O145" s="465"/>
      <c r="P145" s="465"/>
      <c r="Q145" s="466"/>
      <c r="R145" s="465"/>
      <c r="S145" s="465"/>
      <c r="T145" s="467"/>
      <c r="U145" s="468" t="str">
        <f>IFERROR(IF(VLOOKUP(E145,'Reference Records'!$C$131:$D$166,2,FALSE)=0,"",VLOOKUP(E145,'Reference Records'!$C$131:$D$166,2,FALSE)),"")</f>
        <v/>
      </c>
      <c r="V145" s="468"/>
      <c r="W145" s="468" t="str">
        <f t="shared" si="8"/>
        <v/>
      </c>
      <c r="X145" s="469" t="str">
        <f t="shared" si="9"/>
        <v>a1P360000030FUAEA2</v>
      </c>
      <c r="Y145" s="469" t="b">
        <f t="shared" si="10"/>
        <v>0</v>
      </c>
      <c r="Z145" s="469" t="b">
        <f t="shared" si="11"/>
        <v>1</v>
      </c>
      <c r="AA145" s="469" t="str">
        <f>IFERROR(VLOOKUP(K145,'Reference Records'!$C$169:$E$334,3,FALSE),"")</f>
        <v/>
      </c>
      <c r="AB145" s="469" t="s">
        <v>651</v>
      </c>
      <c r="AC145" s="460"/>
      <c r="AD145" s="460" t="str">
        <f t="array" ref="AD145">IFERROR(INDEX($E$132:$E$224,MATCH(SMALL(NOT($E$132:$E$224="")*IF(ISNUMBER($E$132:$E$224),COUNTIF($E$132:$E$224,"&lt;="&amp;$E$132:$E$224),COUNTIF($E$132:$E$224,"&lt;="&amp;$E$132:$E$224)+SUM(--ISNUMBER($E$132:$E$224))),ROWS($E$131:E144)+SUM(--ISBLANK($E$132:$E$224))),NOT($E$132:$E$224="")*IF(ISNUMBER($E$132:$E$224),COUNTIF($E$132:$E$224,"&lt;="&amp;$E$132:$E$224),COUNTIF($E$132:$E$224,"&lt;="&amp;$E$132:$E$224)+SUM(--ISNUMBER($E$132:$E$224))),0)),"")</f>
        <v/>
      </c>
      <c r="AE145" s="460" t="str">
        <f t="array" ref="AE145">IFERROR(IF(INDEX($W$132:$W$224, MATCH(0, IF(AD145=$E$132:$E$224, COUNTIF($AE$131:$AE144, $W$132:$W$224), ""), 0))=0,"",INDEX($W$132:$W$224, MATCH(0, IF(AD145=$E$132:$E$224, COUNTIF($AE$131:$AE144, $W$132:$W$224), ""), 0))),"")</f>
        <v/>
      </c>
      <c r="AF145" s="460"/>
      <c r="AG145" s="470" t="s">
        <v>652</v>
      </c>
    </row>
    <row r="146" spans="1:33" ht="47.1" customHeight="1" x14ac:dyDescent="0.25">
      <c r="A146" s="440">
        <v>14</v>
      </c>
      <c r="B146" s="463"/>
      <c r="C146" s="463"/>
      <c r="D146" s="463"/>
      <c r="E146" s="464" t="str">
        <f>IFERROR(IF(AND(K146="",T146=""),"",(VLOOKUP(Q146,'Reference records(soft deleted)'!$B$84:$D$127,3,FALSE))),"")</f>
        <v/>
      </c>
      <c r="F146" s="465"/>
      <c r="G146" s="465"/>
      <c r="H146" s="465"/>
      <c r="I146" s="465"/>
      <c r="J146" s="465"/>
      <c r="K146" s="464" t="str">
        <f>IFERROR(VLOOKUP(R146,'Reference records(soft deleted)'!$B$235:$D$426,3,FALSE),"")</f>
        <v/>
      </c>
      <c r="L146" s="465"/>
      <c r="M146" s="465"/>
      <c r="N146" s="465"/>
      <c r="O146" s="465"/>
      <c r="P146" s="465"/>
      <c r="Q146" s="466"/>
      <c r="R146" s="465"/>
      <c r="S146" s="465"/>
      <c r="T146" s="467"/>
      <c r="U146" s="468" t="str">
        <f>IFERROR(IF(VLOOKUP(E146,'Reference Records'!$C$131:$D$166,2,FALSE)=0,"",VLOOKUP(E146,'Reference Records'!$C$131:$D$166,2,FALSE)),"")</f>
        <v/>
      </c>
      <c r="V146" s="468"/>
      <c r="W146" s="468" t="str">
        <f t="shared" si="8"/>
        <v/>
      </c>
      <c r="X146" s="469" t="str">
        <f t="shared" si="9"/>
        <v>a1P360000030FUAEA2</v>
      </c>
      <c r="Y146" s="469" t="b">
        <f t="shared" si="10"/>
        <v>0</v>
      </c>
      <c r="Z146" s="469" t="b">
        <f t="shared" si="11"/>
        <v>1</v>
      </c>
      <c r="AA146" s="469" t="str">
        <f>IFERROR(VLOOKUP(K146,'Reference Records'!$C$169:$E$334,3,FALSE),"")</f>
        <v/>
      </c>
      <c r="AB146" s="469" t="s">
        <v>653</v>
      </c>
      <c r="AC146" s="460"/>
      <c r="AD146" s="460" t="str">
        <f t="array" ref="AD146">IFERROR(INDEX($E$132:$E$224,MATCH(SMALL(NOT($E$132:$E$224="")*IF(ISNUMBER($E$132:$E$224),COUNTIF($E$132:$E$224,"&lt;="&amp;$E$132:$E$224),COUNTIF($E$132:$E$224,"&lt;="&amp;$E$132:$E$224)+SUM(--ISNUMBER($E$132:$E$224))),ROWS($E$131:E145)+SUM(--ISBLANK($E$132:$E$224))),NOT($E$132:$E$224="")*IF(ISNUMBER($E$132:$E$224),COUNTIF($E$132:$E$224,"&lt;="&amp;$E$132:$E$224),COUNTIF($E$132:$E$224,"&lt;="&amp;$E$132:$E$224)+SUM(--ISNUMBER($E$132:$E$224))),0)),"")</f>
        <v/>
      </c>
      <c r="AE146" s="460" t="str">
        <f t="array" ref="AE146">IFERROR(IF(INDEX($W$132:$W$224, MATCH(0, IF(AD146=$E$132:$E$224, COUNTIF($AE$131:$AE145, $W$132:$W$224), ""), 0))=0,"",INDEX($W$132:$W$224, MATCH(0, IF(AD146=$E$132:$E$224, COUNTIF($AE$131:$AE145, $W$132:$W$224), ""), 0))),"")</f>
        <v/>
      </c>
      <c r="AF146" s="460"/>
      <c r="AG146" s="470" t="s">
        <v>654</v>
      </c>
    </row>
    <row r="147" spans="1:33" ht="47.1" customHeight="1" x14ac:dyDescent="0.25">
      <c r="A147" s="440">
        <v>15</v>
      </c>
      <c r="B147" s="463"/>
      <c r="C147" s="463"/>
      <c r="D147" s="463"/>
      <c r="E147" s="464" t="str">
        <f>IFERROR(IF(AND(K147="",T147=""),"",(VLOOKUP(Q147,'Reference records(soft deleted)'!$B$84:$D$127,3,FALSE))),"")</f>
        <v/>
      </c>
      <c r="F147" s="465"/>
      <c r="G147" s="465"/>
      <c r="H147" s="465"/>
      <c r="I147" s="465"/>
      <c r="J147" s="465"/>
      <c r="K147" s="464" t="str">
        <f>IFERROR(VLOOKUP(R147,'Reference records(soft deleted)'!$B$235:$D$426,3,FALSE),"")</f>
        <v/>
      </c>
      <c r="L147" s="465"/>
      <c r="M147" s="465"/>
      <c r="N147" s="465"/>
      <c r="O147" s="465"/>
      <c r="P147" s="465"/>
      <c r="Q147" s="466"/>
      <c r="R147" s="465"/>
      <c r="S147" s="465"/>
      <c r="T147" s="467"/>
      <c r="U147" s="468" t="str">
        <f>IFERROR(IF(VLOOKUP(E147,'Reference Records'!$C$131:$D$166,2,FALSE)=0,"",VLOOKUP(E147,'Reference Records'!$C$131:$D$166,2,FALSE)),"")</f>
        <v/>
      </c>
      <c r="V147" s="468"/>
      <c r="W147" s="468" t="str">
        <f t="shared" si="8"/>
        <v/>
      </c>
      <c r="X147" s="469" t="str">
        <f t="shared" si="9"/>
        <v>a1P360000030FUAEA2</v>
      </c>
      <c r="Y147" s="469" t="b">
        <f t="shared" si="10"/>
        <v>0</v>
      </c>
      <c r="Z147" s="469" t="b">
        <f t="shared" si="11"/>
        <v>1</v>
      </c>
      <c r="AA147" s="469" t="str">
        <f>IFERROR(VLOOKUP(K147,'Reference Records'!$C$169:$E$334,3,FALSE),"")</f>
        <v/>
      </c>
      <c r="AB147" s="469" t="s">
        <v>655</v>
      </c>
      <c r="AC147" s="460"/>
      <c r="AD147" s="460" t="str">
        <f t="array" ref="AD147">IFERROR(INDEX($E$132:$E$224,MATCH(SMALL(NOT($E$132:$E$224="")*IF(ISNUMBER($E$132:$E$224),COUNTIF($E$132:$E$224,"&lt;="&amp;$E$132:$E$224),COUNTIF($E$132:$E$224,"&lt;="&amp;$E$132:$E$224)+SUM(--ISNUMBER($E$132:$E$224))),ROWS($E$131:E146)+SUM(--ISBLANK($E$132:$E$224))),NOT($E$132:$E$224="")*IF(ISNUMBER($E$132:$E$224),COUNTIF($E$132:$E$224,"&lt;="&amp;$E$132:$E$224),COUNTIF($E$132:$E$224,"&lt;="&amp;$E$132:$E$224)+SUM(--ISNUMBER($E$132:$E$224))),0)),"")</f>
        <v/>
      </c>
      <c r="AE147" s="460" t="str">
        <f t="array" ref="AE147">IFERROR(IF(INDEX($W$132:$W$224, MATCH(0, IF(AD147=$E$132:$E$224, COUNTIF($AE$131:$AE146, $W$132:$W$224), ""), 0))=0,"",INDEX($W$132:$W$224, MATCH(0, IF(AD147=$E$132:$E$224, COUNTIF($AE$131:$AE146, $W$132:$W$224), ""), 0))),"")</f>
        <v/>
      </c>
      <c r="AF147" s="460"/>
      <c r="AG147" s="470" t="s">
        <v>656</v>
      </c>
    </row>
    <row r="148" spans="1:33" ht="47.1" customHeight="1" x14ac:dyDescent="0.25">
      <c r="A148" s="440">
        <v>16</v>
      </c>
      <c r="B148" s="463"/>
      <c r="C148" s="463"/>
      <c r="D148" s="463"/>
      <c r="E148" s="464" t="str">
        <f>IFERROR(IF(AND(K148="",T148=""),"",(VLOOKUP(Q148,'Reference records(soft deleted)'!$B$84:$D$127,3,FALSE))),"")</f>
        <v/>
      </c>
      <c r="F148" s="465"/>
      <c r="G148" s="465"/>
      <c r="H148" s="465"/>
      <c r="I148" s="465"/>
      <c r="J148" s="465"/>
      <c r="K148" s="464" t="str">
        <f>IFERROR(VLOOKUP(R148,'Reference records(soft deleted)'!$B$235:$D$426,3,FALSE),"")</f>
        <v/>
      </c>
      <c r="L148" s="465"/>
      <c r="M148" s="465"/>
      <c r="N148" s="465"/>
      <c r="O148" s="465"/>
      <c r="P148" s="465"/>
      <c r="Q148" s="466"/>
      <c r="R148" s="465"/>
      <c r="S148" s="465"/>
      <c r="T148" s="467"/>
      <c r="U148" s="468" t="str">
        <f>IFERROR(IF(VLOOKUP(E148,'Reference Records'!$C$131:$D$166,2,FALSE)=0,"",VLOOKUP(E148,'Reference Records'!$C$131:$D$166,2,FALSE)),"")</f>
        <v/>
      </c>
      <c r="V148" s="468"/>
      <c r="W148" s="468" t="str">
        <f t="shared" si="8"/>
        <v/>
      </c>
      <c r="X148" s="469" t="str">
        <f t="shared" si="9"/>
        <v>a1P360000030FUAEA2</v>
      </c>
      <c r="Y148" s="469" t="b">
        <f t="shared" si="10"/>
        <v>0</v>
      </c>
      <c r="Z148" s="469" t="b">
        <f t="shared" si="11"/>
        <v>1</v>
      </c>
      <c r="AA148" s="469" t="str">
        <f>IFERROR(VLOOKUP(K148,'Reference Records'!$C$169:$E$334,3,FALSE),"")</f>
        <v/>
      </c>
      <c r="AB148" s="469" t="s">
        <v>657</v>
      </c>
      <c r="AC148" s="460"/>
      <c r="AD148" s="460" t="str">
        <f t="array" ref="AD148">IFERROR(INDEX($E$132:$E$224,MATCH(SMALL(NOT($E$132:$E$224="")*IF(ISNUMBER($E$132:$E$224),COUNTIF($E$132:$E$224,"&lt;="&amp;$E$132:$E$224),COUNTIF($E$132:$E$224,"&lt;="&amp;$E$132:$E$224)+SUM(--ISNUMBER($E$132:$E$224))),ROWS($E$131:E147)+SUM(--ISBLANK($E$132:$E$224))),NOT($E$132:$E$224="")*IF(ISNUMBER($E$132:$E$224),COUNTIF($E$132:$E$224,"&lt;="&amp;$E$132:$E$224),COUNTIF($E$132:$E$224,"&lt;="&amp;$E$132:$E$224)+SUM(--ISNUMBER($E$132:$E$224))),0)),"")</f>
        <v/>
      </c>
      <c r="AE148" s="460" t="str">
        <f t="array" ref="AE148">IFERROR(IF(INDEX($W$132:$W$224, MATCH(0, IF(AD148=$E$132:$E$224, COUNTIF($AE$131:$AE147, $W$132:$W$224), ""), 0))=0,"",INDEX($W$132:$W$224, MATCH(0, IF(AD148=$E$132:$E$224, COUNTIF($AE$131:$AE147, $W$132:$W$224), ""), 0))),"")</f>
        <v/>
      </c>
      <c r="AF148" s="460"/>
      <c r="AG148" s="470" t="s">
        <v>658</v>
      </c>
    </row>
    <row r="149" spans="1:33" ht="47.1" customHeight="1" x14ac:dyDescent="0.25">
      <c r="A149" s="440">
        <v>17</v>
      </c>
      <c r="B149" s="463"/>
      <c r="C149" s="463"/>
      <c r="D149" s="463"/>
      <c r="E149" s="464" t="str">
        <f>IFERROR(IF(AND(K149="",T149=""),"",(VLOOKUP(Q149,'Reference records(soft deleted)'!$B$84:$D$127,3,FALSE))),"")</f>
        <v/>
      </c>
      <c r="F149" s="465"/>
      <c r="G149" s="465"/>
      <c r="H149" s="465"/>
      <c r="I149" s="465"/>
      <c r="J149" s="465"/>
      <c r="K149" s="464" t="str">
        <f>IFERROR(VLOOKUP(R149,'Reference records(soft deleted)'!$B$235:$D$426,3,FALSE),"")</f>
        <v/>
      </c>
      <c r="L149" s="465"/>
      <c r="M149" s="465"/>
      <c r="N149" s="465"/>
      <c r="O149" s="465"/>
      <c r="P149" s="465"/>
      <c r="Q149" s="466"/>
      <c r="R149" s="465"/>
      <c r="S149" s="465"/>
      <c r="T149" s="467"/>
      <c r="U149" s="468" t="str">
        <f>IFERROR(IF(VLOOKUP(E149,'Reference Records'!$C$131:$D$166,2,FALSE)=0,"",VLOOKUP(E149,'Reference Records'!$C$131:$D$166,2,FALSE)),"")</f>
        <v/>
      </c>
      <c r="V149" s="468"/>
      <c r="W149" s="468" t="str">
        <f t="shared" si="8"/>
        <v/>
      </c>
      <c r="X149" s="469" t="str">
        <f t="shared" si="9"/>
        <v>a1P360000030FUAEA2</v>
      </c>
      <c r="Y149" s="469" t="b">
        <f t="shared" si="10"/>
        <v>0</v>
      </c>
      <c r="Z149" s="469" t="b">
        <f t="shared" si="11"/>
        <v>1</v>
      </c>
      <c r="AA149" s="469" t="str">
        <f>IFERROR(VLOOKUP(K149,'Reference Records'!$C$169:$E$334,3,FALSE),"")</f>
        <v/>
      </c>
      <c r="AB149" s="469" t="s">
        <v>659</v>
      </c>
      <c r="AC149" s="460"/>
      <c r="AD149" s="460" t="str">
        <f t="array" ref="AD149">IFERROR(INDEX($E$132:$E$224,MATCH(SMALL(NOT($E$132:$E$224="")*IF(ISNUMBER($E$132:$E$224),COUNTIF($E$132:$E$224,"&lt;="&amp;$E$132:$E$224),COUNTIF($E$132:$E$224,"&lt;="&amp;$E$132:$E$224)+SUM(--ISNUMBER($E$132:$E$224))),ROWS($E$131:E148)+SUM(--ISBLANK($E$132:$E$224))),NOT($E$132:$E$224="")*IF(ISNUMBER($E$132:$E$224),COUNTIF($E$132:$E$224,"&lt;="&amp;$E$132:$E$224),COUNTIF($E$132:$E$224,"&lt;="&amp;$E$132:$E$224)+SUM(--ISNUMBER($E$132:$E$224))),0)),"")</f>
        <v/>
      </c>
      <c r="AE149" s="460" t="str">
        <f t="array" ref="AE149">IFERROR(IF(INDEX($W$132:$W$224, MATCH(0, IF(AD149=$E$132:$E$224, COUNTIF($AE$131:$AE148, $W$132:$W$224), ""), 0))=0,"",INDEX($W$132:$W$224, MATCH(0, IF(AD149=$E$132:$E$224, COUNTIF($AE$131:$AE148, $W$132:$W$224), ""), 0))),"")</f>
        <v/>
      </c>
      <c r="AF149" s="460"/>
      <c r="AG149" s="470" t="s">
        <v>660</v>
      </c>
    </row>
    <row r="150" spans="1:33" ht="47.1" customHeight="1" x14ac:dyDescent="0.25">
      <c r="A150" s="440">
        <v>18</v>
      </c>
      <c r="B150" s="463"/>
      <c r="C150" s="463"/>
      <c r="D150" s="463"/>
      <c r="E150" s="464" t="str">
        <f>IFERROR(IF(AND(K150="",T150=""),"",(VLOOKUP(Q150,'Reference records(soft deleted)'!$B$84:$D$127,3,FALSE))),"")</f>
        <v/>
      </c>
      <c r="F150" s="465"/>
      <c r="G150" s="465"/>
      <c r="H150" s="465"/>
      <c r="I150" s="465"/>
      <c r="J150" s="465"/>
      <c r="K150" s="464" t="str">
        <f>IFERROR(VLOOKUP(R150,'Reference records(soft deleted)'!$B$235:$D$426,3,FALSE),"")</f>
        <v/>
      </c>
      <c r="L150" s="465"/>
      <c r="M150" s="465"/>
      <c r="N150" s="465"/>
      <c r="O150" s="465"/>
      <c r="P150" s="465"/>
      <c r="Q150" s="466" t="s">
        <v>577</v>
      </c>
      <c r="R150" s="465"/>
      <c r="S150" s="465"/>
      <c r="T150" s="467"/>
      <c r="U150" s="468" t="str">
        <f>IFERROR(IF(VLOOKUP(E150,'Reference Records'!$C$131:$D$166,2,FALSE)=0,"",VLOOKUP(E150,'Reference Records'!$C$131:$D$166,2,FALSE)),"")</f>
        <v/>
      </c>
      <c r="V150" s="468"/>
      <c r="W150" s="468" t="str">
        <f t="shared" si="8"/>
        <v/>
      </c>
      <c r="X150" s="469" t="str">
        <f t="shared" si="9"/>
        <v>a1P360000030FUAEA2</v>
      </c>
      <c r="Y150" s="469" t="b">
        <f t="shared" si="10"/>
        <v>0</v>
      </c>
      <c r="Z150" s="469" t="b">
        <f t="shared" si="11"/>
        <v>1</v>
      </c>
      <c r="AA150" s="469" t="str">
        <f>IFERROR(VLOOKUP(K150,'Reference Records'!$C$169:$E$334,3,FALSE),"")</f>
        <v/>
      </c>
      <c r="AB150" s="469" t="s">
        <v>661</v>
      </c>
      <c r="AC150" s="460"/>
      <c r="AD150" s="460" t="str">
        <f t="array" ref="AD150">IFERROR(INDEX($E$132:$E$224,MATCH(SMALL(NOT($E$132:$E$224="")*IF(ISNUMBER($E$132:$E$224),COUNTIF($E$132:$E$224,"&lt;="&amp;$E$132:$E$224),COUNTIF($E$132:$E$224,"&lt;="&amp;$E$132:$E$224)+SUM(--ISNUMBER($E$132:$E$224))),ROWS($E$131:E149)+SUM(--ISBLANK($E$132:$E$224))),NOT($E$132:$E$224="")*IF(ISNUMBER($E$132:$E$224),COUNTIF($E$132:$E$224,"&lt;="&amp;$E$132:$E$224),COUNTIF($E$132:$E$224,"&lt;="&amp;$E$132:$E$224)+SUM(--ISNUMBER($E$132:$E$224))),0)),"")</f>
        <v/>
      </c>
      <c r="AE150" s="460" t="str">
        <f t="array" ref="AE150">IFERROR(IF(INDEX($W$132:$W$224, MATCH(0, IF(AD150=$E$132:$E$224, COUNTIF($AE$131:$AE149, $W$132:$W$224), ""), 0))=0,"",INDEX($W$132:$W$224, MATCH(0, IF(AD150=$E$132:$E$224, COUNTIF($AE$131:$AE149, $W$132:$W$224), ""), 0))),"")</f>
        <v/>
      </c>
      <c r="AF150" s="460"/>
      <c r="AG150" s="470" t="s">
        <v>662</v>
      </c>
    </row>
    <row r="151" spans="1:33" ht="47.1" customHeight="1" x14ac:dyDescent="0.25">
      <c r="A151" s="440">
        <v>19</v>
      </c>
      <c r="B151" s="463"/>
      <c r="C151" s="463"/>
      <c r="D151" s="463"/>
      <c r="E151" s="464"/>
      <c r="F151" s="465"/>
      <c r="G151" s="465"/>
      <c r="H151" s="465"/>
      <c r="I151" s="465"/>
      <c r="J151" s="465"/>
      <c r="K151" s="464"/>
      <c r="L151" s="465"/>
      <c r="M151" s="465"/>
      <c r="N151" s="465"/>
      <c r="O151" s="465"/>
      <c r="P151" s="465"/>
      <c r="Q151" s="466" t="s">
        <v>577</v>
      </c>
      <c r="R151" s="465" t="s">
        <v>663</v>
      </c>
      <c r="S151" s="465"/>
      <c r="T151" s="467"/>
      <c r="U151" s="468" t="str">
        <f>IFERROR(IF(VLOOKUP(E151,'Reference Records'!$C$131:$D$166,2,FALSE)=0,"",VLOOKUP(E151,'Reference Records'!$C$131:$D$166,2,FALSE)),"")</f>
        <v/>
      </c>
      <c r="V151" s="468"/>
      <c r="W151" s="468" t="str">
        <f t="shared" si="8"/>
        <v/>
      </c>
      <c r="X151" s="469" t="str">
        <f t="shared" si="9"/>
        <v/>
      </c>
      <c r="Y151" s="469" t="b">
        <f t="shared" si="10"/>
        <v>0</v>
      </c>
      <c r="Z151" s="469" t="b">
        <f t="shared" si="11"/>
        <v>1</v>
      </c>
      <c r="AA151" s="469" t="str">
        <f>IFERROR(VLOOKUP(K151,'Reference Records'!$C$169:$E$334,3,FALSE),"")</f>
        <v/>
      </c>
      <c r="AB151" s="469" t="s">
        <v>665</v>
      </c>
      <c r="AC151" s="460"/>
      <c r="AD151" s="460" t="str">
        <f t="array" ref="AD151">IFERROR(INDEX($E$132:$E$224,MATCH(SMALL(NOT($E$132:$E$224="")*IF(ISNUMBER($E$132:$E$224),COUNTIF($E$132:$E$224,"&lt;="&amp;$E$132:$E$224),COUNTIF($E$132:$E$224,"&lt;="&amp;$E$132:$E$224)+SUM(--ISNUMBER($E$132:$E$224))),ROWS($E$131:E150)+SUM(--ISBLANK($E$132:$E$224))),NOT($E$132:$E$224="")*IF(ISNUMBER($E$132:$E$224),COUNTIF($E$132:$E$224,"&lt;="&amp;$E$132:$E$224),COUNTIF($E$132:$E$224,"&lt;="&amp;$E$132:$E$224)+SUM(--ISNUMBER($E$132:$E$224))),0)),"")</f>
        <v/>
      </c>
      <c r="AE151" s="460" t="str">
        <f t="array" ref="AE151">IFERROR(IF(INDEX($W$132:$W$224, MATCH(0, IF(AD151=$E$132:$E$224, COUNTIF($AE$131:$AE150, $W$132:$W$224), ""), 0))=0,"",INDEX($W$132:$W$224, MATCH(0, IF(AD151=$E$132:$E$224, COUNTIF($AE$131:$AE150, $W$132:$W$224), ""), 0))),"")</f>
        <v/>
      </c>
      <c r="AF151" s="460"/>
      <c r="AG151" s="470" t="s">
        <v>666</v>
      </c>
    </row>
    <row r="152" spans="1:33" ht="47.1" customHeight="1" x14ac:dyDescent="0.25">
      <c r="A152" s="440">
        <v>20</v>
      </c>
      <c r="B152" s="463"/>
      <c r="C152" s="463"/>
      <c r="D152" s="463"/>
      <c r="E152" s="464"/>
      <c r="F152" s="465"/>
      <c r="G152" s="465"/>
      <c r="H152" s="465"/>
      <c r="I152" s="465"/>
      <c r="J152" s="465"/>
      <c r="K152" s="464"/>
      <c r="L152" s="465"/>
      <c r="M152" s="465"/>
      <c r="N152" s="465"/>
      <c r="O152" s="465"/>
      <c r="P152" s="465"/>
      <c r="Q152" s="466" t="s">
        <v>577</v>
      </c>
      <c r="R152" s="465" t="s">
        <v>667</v>
      </c>
      <c r="S152" s="465"/>
      <c r="T152" s="467"/>
      <c r="U152" s="468" t="str">
        <f>IFERROR(IF(VLOOKUP(E152,'Reference Records'!$C$131:$D$166,2,FALSE)=0,"",VLOOKUP(E152,'Reference Records'!$C$131:$D$166,2,FALSE)),"")</f>
        <v/>
      </c>
      <c r="V152" s="468"/>
      <c r="W152" s="468" t="str">
        <f t="shared" si="8"/>
        <v/>
      </c>
      <c r="X152" s="469" t="str">
        <f t="shared" si="9"/>
        <v/>
      </c>
      <c r="Y152" s="469" t="b">
        <f t="shared" si="10"/>
        <v>0</v>
      </c>
      <c r="Z152" s="469" t="b">
        <f t="shared" si="11"/>
        <v>1</v>
      </c>
      <c r="AA152" s="469" t="str">
        <f>IFERROR(VLOOKUP(K152,'Reference Records'!$C$169:$E$334,3,FALSE),"")</f>
        <v/>
      </c>
      <c r="AB152" s="469" t="s">
        <v>669</v>
      </c>
      <c r="AC152" s="460"/>
      <c r="AD152" s="460" t="str">
        <f t="array" ref="AD152">IFERROR(INDEX($E$132:$E$224,MATCH(SMALL(NOT($E$132:$E$224="")*IF(ISNUMBER($E$132:$E$224),COUNTIF($E$132:$E$224,"&lt;="&amp;$E$132:$E$224),COUNTIF($E$132:$E$224,"&lt;="&amp;$E$132:$E$224)+SUM(--ISNUMBER($E$132:$E$224))),ROWS($E$131:E151)+SUM(--ISBLANK($E$132:$E$224))),NOT($E$132:$E$224="")*IF(ISNUMBER($E$132:$E$224),COUNTIF($E$132:$E$224,"&lt;="&amp;$E$132:$E$224),COUNTIF($E$132:$E$224,"&lt;="&amp;$E$132:$E$224)+SUM(--ISNUMBER($E$132:$E$224))),0)),"")</f>
        <v/>
      </c>
      <c r="AE152" s="460" t="str">
        <f t="array" ref="AE152">IFERROR(IF(INDEX($W$132:$W$224, MATCH(0, IF(AD152=$E$132:$E$224, COUNTIF($AE$131:$AE151, $W$132:$W$224), ""), 0))=0,"",INDEX($W$132:$W$224, MATCH(0, IF(AD152=$E$132:$E$224, COUNTIF($AE$131:$AE151, $W$132:$W$224), ""), 0))),"")</f>
        <v/>
      </c>
      <c r="AF152" s="460"/>
      <c r="AG152" s="470" t="s">
        <v>670</v>
      </c>
    </row>
    <row r="153" spans="1:33" ht="47.1" customHeight="1" x14ac:dyDescent="0.25">
      <c r="A153" s="440">
        <v>21</v>
      </c>
      <c r="B153" s="463"/>
      <c r="C153" s="463"/>
      <c r="D153" s="463"/>
      <c r="E153" s="464"/>
      <c r="F153" s="465"/>
      <c r="G153" s="465"/>
      <c r="H153" s="465"/>
      <c r="I153" s="465"/>
      <c r="J153" s="465"/>
      <c r="K153" s="464"/>
      <c r="L153" s="465"/>
      <c r="M153" s="465"/>
      <c r="N153" s="465"/>
      <c r="O153" s="465"/>
      <c r="P153" s="465"/>
      <c r="Q153" s="466" t="s">
        <v>577</v>
      </c>
      <c r="R153" s="465" t="s">
        <v>671</v>
      </c>
      <c r="S153" s="465"/>
      <c r="T153" s="467"/>
      <c r="U153" s="468" t="str">
        <f>IFERROR(IF(VLOOKUP(E153,'Reference Records'!$C$131:$D$166,2,FALSE)=0,"",VLOOKUP(E153,'Reference Records'!$C$131:$D$166,2,FALSE)),"")</f>
        <v/>
      </c>
      <c r="V153" s="468"/>
      <c r="W153" s="468" t="str">
        <f t="shared" si="8"/>
        <v/>
      </c>
      <c r="X153" s="469" t="str">
        <f t="shared" si="9"/>
        <v/>
      </c>
      <c r="Y153" s="469" t="b">
        <f t="shared" si="10"/>
        <v>0</v>
      </c>
      <c r="Z153" s="469" t="b">
        <f t="shared" si="11"/>
        <v>1</v>
      </c>
      <c r="AA153" s="469" t="str">
        <f>IFERROR(VLOOKUP(K153,'Reference Records'!$C$169:$E$334,3,FALSE),"")</f>
        <v/>
      </c>
      <c r="AB153" s="469" t="s">
        <v>673</v>
      </c>
      <c r="AC153" s="460"/>
      <c r="AD153" s="460" t="str">
        <f t="array" ref="AD153">IFERROR(INDEX($E$132:$E$224,MATCH(SMALL(NOT($E$132:$E$224="")*IF(ISNUMBER($E$132:$E$224),COUNTIF($E$132:$E$224,"&lt;="&amp;$E$132:$E$224),COUNTIF($E$132:$E$224,"&lt;="&amp;$E$132:$E$224)+SUM(--ISNUMBER($E$132:$E$224))),ROWS($E$131:E152)+SUM(--ISBLANK($E$132:$E$224))),NOT($E$132:$E$224="")*IF(ISNUMBER($E$132:$E$224),COUNTIF($E$132:$E$224,"&lt;="&amp;$E$132:$E$224),COUNTIF($E$132:$E$224,"&lt;="&amp;$E$132:$E$224)+SUM(--ISNUMBER($E$132:$E$224))),0)),"")</f>
        <v/>
      </c>
      <c r="AE153" s="460" t="str">
        <f t="array" ref="AE153">IFERROR(IF(INDEX($W$132:$W$224, MATCH(0, IF(AD153=$E$132:$E$224, COUNTIF($AE$131:$AE152, $W$132:$W$224), ""), 0))=0,"",INDEX($W$132:$W$224, MATCH(0, IF(AD153=$E$132:$E$224, COUNTIF($AE$131:$AE152, $W$132:$W$224), ""), 0))),"")</f>
        <v/>
      </c>
      <c r="AF153" s="460"/>
      <c r="AG153" s="470" t="s">
        <v>674</v>
      </c>
    </row>
    <row r="154" spans="1:33" ht="47.1" customHeight="1" x14ac:dyDescent="0.25">
      <c r="A154" s="440">
        <v>22</v>
      </c>
      <c r="B154" s="463"/>
      <c r="C154" s="463"/>
      <c r="D154" s="463"/>
      <c r="E154" s="464"/>
      <c r="F154" s="465"/>
      <c r="G154" s="465"/>
      <c r="H154" s="465"/>
      <c r="I154" s="465"/>
      <c r="J154" s="465"/>
      <c r="K154" s="464"/>
      <c r="L154" s="465"/>
      <c r="M154" s="465"/>
      <c r="N154" s="465"/>
      <c r="O154" s="465"/>
      <c r="P154" s="465"/>
      <c r="Q154" s="466" t="s">
        <v>607</v>
      </c>
      <c r="R154" s="465" t="s">
        <v>675</v>
      </c>
      <c r="S154" s="465"/>
      <c r="T154" s="467"/>
      <c r="U154" s="468" t="str">
        <f>IFERROR(IF(VLOOKUP(E154,'Reference Records'!$C$131:$D$166,2,FALSE)=0,"",VLOOKUP(E154,'Reference Records'!$C$131:$D$166,2,FALSE)),"")</f>
        <v/>
      </c>
      <c r="V154" s="468"/>
      <c r="W154" s="468" t="str">
        <f t="shared" si="8"/>
        <v/>
      </c>
      <c r="X154" s="469" t="str">
        <f t="shared" si="9"/>
        <v/>
      </c>
      <c r="Y154" s="469" t="b">
        <f t="shared" si="10"/>
        <v>0</v>
      </c>
      <c r="Z154" s="469" t="b">
        <f t="shared" si="11"/>
        <v>1</v>
      </c>
      <c r="AA154" s="469" t="str">
        <f>IFERROR(VLOOKUP(K154,'Reference Records'!$C$169:$E$334,3,FALSE),"")</f>
        <v/>
      </c>
      <c r="AB154" s="469" t="s">
        <v>677</v>
      </c>
      <c r="AC154" s="460"/>
      <c r="AD154" s="460" t="str">
        <f t="array" ref="AD154">IFERROR(INDEX($E$132:$E$224,MATCH(SMALL(NOT($E$132:$E$224="")*IF(ISNUMBER($E$132:$E$224),COUNTIF($E$132:$E$224,"&lt;="&amp;$E$132:$E$224),COUNTIF($E$132:$E$224,"&lt;="&amp;$E$132:$E$224)+SUM(--ISNUMBER($E$132:$E$224))),ROWS($E$131:E153)+SUM(--ISBLANK($E$132:$E$224))),NOT($E$132:$E$224="")*IF(ISNUMBER($E$132:$E$224),COUNTIF($E$132:$E$224,"&lt;="&amp;$E$132:$E$224),COUNTIF($E$132:$E$224,"&lt;="&amp;$E$132:$E$224)+SUM(--ISNUMBER($E$132:$E$224))),0)),"")</f>
        <v/>
      </c>
      <c r="AE154" s="460" t="str">
        <f t="array" ref="AE154">IFERROR(IF(INDEX($W$132:$W$224, MATCH(0, IF(AD154=$E$132:$E$224, COUNTIF($AE$131:$AE153, $W$132:$W$224), ""), 0))=0,"",INDEX($W$132:$W$224, MATCH(0, IF(AD154=$E$132:$E$224, COUNTIF($AE$131:$AE153, $W$132:$W$224), ""), 0))),"")</f>
        <v/>
      </c>
      <c r="AF154" s="460"/>
      <c r="AG154" s="470" t="s">
        <v>678</v>
      </c>
    </row>
    <row r="155" spans="1:33" ht="47.1" customHeight="1" x14ac:dyDescent="0.25">
      <c r="A155" s="440">
        <v>23</v>
      </c>
      <c r="B155" s="463"/>
      <c r="C155" s="463"/>
      <c r="D155" s="463"/>
      <c r="E155" s="464"/>
      <c r="F155" s="465"/>
      <c r="G155" s="465"/>
      <c r="H155" s="465"/>
      <c r="I155" s="465"/>
      <c r="J155" s="465"/>
      <c r="K155" s="464"/>
      <c r="L155" s="465"/>
      <c r="M155" s="465"/>
      <c r="N155" s="465"/>
      <c r="O155" s="465"/>
      <c r="P155" s="465"/>
      <c r="Q155" s="466" t="s">
        <v>607</v>
      </c>
      <c r="R155" s="465" t="s">
        <v>679</v>
      </c>
      <c r="S155" s="465"/>
      <c r="T155" s="467"/>
      <c r="U155" s="468" t="str">
        <f>IFERROR(IF(VLOOKUP(E155,'Reference Records'!$C$131:$D$166,2,FALSE)=0,"",VLOOKUP(E155,'Reference Records'!$C$131:$D$166,2,FALSE)),"")</f>
        <v/>
      </c>
      <c r="V155" s="468"/>
      <c r="W155" s="468" t="str">
        <f t="shared" si="8"/>
        <v/>
      </c>
      <c r="X155" s="469" t="str">
        <f t="shared" si="9"/>
        <v/>
      </c>
      <c r="Y155" s="469" t="b">
        <f t="shared" si="10"/>
        <v>0</v>
      </c>
      <c r="Z155" s="469" t="b">
        <f t="shared" si="11"/>
        <v>1</v>
      </c>
      <c r="AA155" s="469" t="str">
        <f>IFERROR(VLOOKUP(K155,'Reference Records'!$C$169:$E$334,3,FALSE),"")</f>
        <v/>
      </c>
      <c r="AB155" s="469" t="s">
        <v>681</v>
      </c>
      <c r="AC155" s="460"/>
      <c r="AD155" s="460" t="str">
        <f t="array" ref="AD155">IFERROR(INDEX($E$132:$E$224,MATCH(SMALL(NOT($E$132:$E$224="")*IF(ISNUMBER($E$132:$E$224),COUNTIF($E$132:$E$224,"&lt;="&amp;$E$132:$E$224),COUNTIF($E$132:$E$224,"&lt;="&amp;$E$132:$E$224)+SUM(--ISNUMBER($E$132:$E$224))),ROWS($E$131:E154)+SUM(--ISBLANK($E$132:$E$224))),NOT($E$132:$E$224="")*IF(ISNUMBER($E$132:$E$224),COUNTIF($E$132:$E$224,"&lt;="&amp;$E$132:$E$224),COUNTIF($E$132:$E$224,"&lt;="&amp;$E$132:$E$224)+SUM(--ISNUMBER($E$132:$E$224))),0)),"")</f>
        <v/>
      </c>
      <c r="AE155" s="460" t="str">
        <f t="array" ref="AE155">IFERROR(IF(INDEX($W$132:$W$224, MATCH(0, IF(AD155=$E$132:$E$224, COUNTIF($AE$131:$AE154, $W$132:$W$224), ""), 0))=0,"",INDEX($W$132:$W$224, MATCH(0, IF(AD155=$E$132:$E$224, COUNTIF($AE$131:$AE154, $W$132:$W$224), ""), 0))),"")</f>
        <v/>
      </c>
      <c r="AF155" s="460"/>
      <c r="AG155" s="470" t="s">
        <v>682</v>
      </c>
    </row>
    <row r="156" spans="1:33" ht="47.1" customHeight="1" x14ac:dyDescent="0.25">
      <c r="A156" s="440">
        <v>24</v>
      </c>
      <c r="B156" s="463"/>
      <c r="C156" s="463"/>
      <c r="D156" s="463"/>
      <c r="E156" s="464"/>
      <c r="F156" s="465"/>
      <c r="G156" s="465"/>
      <c r="H156" s="465"/>
      <c r="I156" s="465"/>
      <c r="J156" s="465"/>
      <c r="K156" s="464"/>
      <c r="L156" s="465"/>
      <c r="M156" s="465"/>
      <c r="N156" s="465"/>
      <c r="O156" s="465"/>
      <c r="P156" s="465"/>
      <c r="Q156" s="466" t="s">
        <v>604</v>
      </c>
      <c r="R156" s="465" t="s">
        <v>683</v>
      </c>
      <c r="S156" s="465"/>
      <c r="T156" s="467"/>
      <c r="U156" s="468" t="str">
        <f>IFERROR(IF(VLOOKUP(E156,'Reference Records'!$C$131:$D$166,2,FALSE)=0,"",VLOOKUP(E156,'Reference Records'!$C$131:$D$166,2,FALSE)),"")</f>
        <v/>
      </c>
      <c r="V156" s="468"/>
      <c r="W156" s="468" t="str">
        <f t="shared" si="8"/>
        <v/>
      </c>
      <c r="X156" s="469" t="str">
        <f t="shared" si="9"/>
        <v/>
      </c>
      <c r="Y156" s="469" t="b">
        <f t="shared" si="10"/>
        <v>0</v>
      </c>
      <c r="Z156" s="469" t="b">
        <f t="shared" si="11"/>
        <v>1</v>
      </c>
      <c r="AA156" s="469" t="str">
        <f>IFERROR(VLOOKUP(K156,'Reference Records'!$C$169:$E$334,3,FALSE),"")</f>
        <v/>
      </c>
      <c r="AB156" s="469" t="s">
        <v>685</v>
      </c>
      <c r="AC156" s="460"/>
      <c r="AD156" s="460" t="str">
        <f t="array" ref="AD156">IFERROR(INDEX($E$132:$E$224,MATCH(SMALL(NOT($E$132:$E$224="")*IF(ISNUMBER($E$132:$E$224),COUNTIF($E$132:$E$224,"&lt;="&amp;$E$132:$E$224),COUNTIF($E$132:$E$224,"&lt;="&amp;$E$132:$E$224)+SUM(--ISNUMBER($E$132:$E$224))),ROWS($E$131:E155)+SUM(--ISBLANK($E$132:$E$224))),NOT($E$132:$E$224="")*IF(ISNUMBER($E$132:$E$224),COUNTIF($E$132:$E$224,"&lt;="&amp;$E$132:$E$224),COUNTIF($E$132:$E$224,"&lt;="&amp;$E$132:$E$224)+SUM(--ISNUMBER($E$132:$E$224))),0)),"")</f>
        <v/>
      </c>
      <c r="AE156" s="460" t="str">
        <f t="array" ref="AE156">IFERROR(IF(INDEX($W$132:$W$224, MATCH(0, IF(AD156=$E$132:$E$224, COUNTIF($AE$131:$AE155, $W$132:$W$224), ""), 0))=0,"",INDEX($W$132:$W$224, MATCH(0, IF(AD156=$E$132:$E$224, COUNTIF($AE$131:$AE155, $W$132:$W$224), ""), 0))),"")</f>
        <v/>
      </c>
      <c r="AF156" s="460"/>
      <c r="AG156" s="470" t="s">
        <v>686</v>
      </c>
    </row>
    <row r="157" spans="1:33" ht="47.1" customHeight="1" x14ac:dyDescent="0.25">
      <c r="A157" s="440">
        <v>25</v>
      </c>
      <c r="B157" s="463"/>
      <c r="C157" s="463"/>
      <c r="D157" s="463"/>
      <c r="E157" s="464"/>
      <c r="F157" s="465"/>
      <c r="G157" s="465"/>
      <c r="H157" s="465"/>
      <c r="I157" s="465"/>
      <c r="J157" s="465"/>
      <c r="K157" s="464"/>
      <c r="L157" s="465"/>
      <c r="M157" s="465"/>
      <c r="N157" s="465"/>
      <c r="O157" s="465"/>
      <c r="P157" s="465"/>
      <c r="Q157" s="466" t="s">
        <v>604</v>
      </c>
      <c r="R157" s="465" t="s">
        <v>687</v>
      </c>
      <c r="S157" s="465"/>
      <c r="T157" s="467"/>
      <c r="U157" s="468" t="str">
        <f>IFERROR(IF(VLOOKUP(E157,'Reference Records'!$C$131:$D$166,2,FALSE)=0,"",VLOOKUP(E157,'Reference Records'!$C$131:$D$166,2,FALSE)),"")</f>
        <v/>
      </c>
      <c r="V157" s="468"/>
      <c r="W157" s="468" t="str">
        <f t="shared" si="8"/>
        <v/>
      </c>
      <c r="X157" s="469" t="str">
        <f t="shared" si="9"/>
        <v/>
      </c>
      <c r="Y157" s="469" t="b">
        <f t="shared" si="10"/>
        <v>0</v>
      </c>
      <c r="Z157" s="469" t="b">
        <f t="shared" si="11"/>
        <v>1</v>
      </c>
      <c r="AA157" s="469" t="str">
        <f>IFERROR(VLOOKUP(K157,'Reference Records'!$C$169:$E$334,3,FALSE),"")</f>
        <v/>
      </c>
      <c r="AB157" s="469" t="s">
        <v>689</v>
      </c>
      <c r="AC157" s="460"/>
      <c r="AD157" s="460" t="str">
        <f t="array" ref="AD157">IFERROR(INDEX($E$132:$E$224,MATCH(SMALL(NOT($E$132:$E$224="")*IF(ISNUMBER($E$132:$E$224),COUNTIF($E$132:$E$224,"&lt;="&amp;$E$132:$E$224),COUNTIF($E$132:$E$224,"&lt;="&amp;$E$132:$E$224)+SUM(--ISNUMBER($E$132:$E$224))),ROWS($E$131:E156)+SUM(--ISBLANK($E$132:$E$224))),NOT($E$132:$E$224="")*IF(ISNUMBER($E$132:$E$224),COUNTIF($E$132:$E$224,"&lt;="&amp;$E$132:$E$224),COUNTIF($E$132:$E$224,"&lt;="&amp;$E$132:$E$224)+SUM(--ISNUMBER($E$132:$E$224))),0)),"")</f>
        <v/>
      </c>
      <c r="AE157" s="460" t="str">
        <f t="array" ref="AE157">IFERROR(IF(INDEX($W$132:$W$224, MATCH(0, IF(AD157=$E$132:$E$224, COUNTIF($AE$131:$AE156, $W$132:$W$224), ""), 0))=0,"",INDEX($W$132:$W$224, MATCH(0, IF(AD157=$E$132:$E$224, COUNTIF($AE$131:$AE156, $W$132:$W$224), ""), 0))),"")</f>
        <v/>
      </c>
      <c r="AF157" s="460"/>
      <c r="AG157" s="470" t="s">
        <v>690</v>
      </c>
    </row>
    <row r="158" spans="1:33" ht="47.1" customHeight="1" x14ac:dyDescent="0.25">
      <c r="A158" s="440">
        <v>26</v>
      </c>
      <c r="B158" s="463"/>
      <c r="C158" s="463"/>
      <c r="D158" s="463"/>
      <c r="E158" s="464"/>
      <c r="F158" s="465"/>
      <c r="G158" s="465"/>
      <c r="H158" s="465"/>
      <c r="I158" s="465"/>
      <c r="J158" s="465"/>
      <c r="K158" s="464"/>
      <c r="L158" s="465"/>
      <c r="M158" s="465"/>
      <c r="N158" s="465"/>
      <c r="O158" s="465"/>
      <c r="P158" s="465"/>
      <c r="Q158" s="466" t="s">
        <v>604</v>
      </c>
      <c r="R158" s="465" t="s">
        <v>691</v>
      </c>
      <c r="S158" s="465"/>
      <c r="T158" s="467"/>
      <c r="U158" s="468" t="str">
        <f>IFERROR(IF(VLOOKUP(E158,'Reference Records'!$C$131:$D$166,2,FALSE)=0,"",VLOOKUP(E158,'Reference Records'!$C$131:$D$166,2,FALSE)),"")</f>
        <v/>
      </c>
      <c r="V158" s="468"/>
      <c r="W158" s="468" t="str">
        <f t="shared" si="8"/>
        <v/>
      </c>
      <c r="X158" s="469" t="str">
        <f t="shared" si="9"/>
        <v/>
      </c>
      <c r="Y158" s="469" t="b">
        <f t="shared" si="10"/>
        <v>0</v>
      </c>
      <c r="Z158" s="469" t="b">
        <f t="shared" si="11"/>
        <v>1</v>
      </c>
      <c r="AA158" s="469" t="str">
        <f>IFERROR(VLOOKUP(K158,'Reference Records'!$C$169:$E$334,3,FALSE),"")</f>
        <v/>
      </c>
      <c r="AB158" s="469" t="s">
        <v>693</v>
      </c>
      <c r="AC158" s="460"/>
      <c r="AD158" s="460" t="str">
        <f t="array" ref="AD158">IFERROR(INDEX($E$132:$E$224,MATCH(SMALL(NOT($E$132:$E$224="")*IF(ISNUMBER($E$132:$E$224),COUNTIF($E$132:$E$224,"&lt;="&amp;$E$132:$E$224),COUNTIF($E$132:$E$224,"&lt;="&amp;$E$132:$E$224)+SUM(--ISNUMBER($E$132:$E$224))),ROWS($E$131:E157)+SUM(--ISBLANK($E$132:$E$224))),NOT($E$132:$E$224="")*IF(ISNUMBER($E$132:$E$224),COUNTIF($E$132:$E$224,"&lt;="&amp;$E$132:$E$224),COUNTIF($E$132:$E$224,"&lt;="&amp;$E$132:$E$224)+SUM(--ISNUMBER($E$132:$E$224))),0)),"")</f>
        <v/>
      </c>
      <c r="AE158" s="460" t="str">
        <f t="array" ref="AE158">IFERROR(IF(INDEX($W$132:$W$224, MATCH(0, IF(AD158=$E$132:$E$224, COUNTIF($AE$131:$AE157, $W$132:$W$224), ""), 0))=0,"",INDEX($W$132:$W$224, MATCH(0, IF(AD158=$E$132:$E$224, COUNTIF($AE$131:$AE157, $W$132:$W$224), ""), 0))),"")</f>
        <v/>
      </c>
      <c r="AF158" s="460"/>
      <c r="AG158" s="470" t="s">
        <v>694</v>
      </c>
    </row>
    <row r="159" spans="1:33" ht="47.1" customHeight="1" x14ac:dyDescent="0.25">
      <c r="A159" s="440">
        <v>27</v>
      </c>
      <c r="B159" s="463"/>
      <c r="C159" s="463"/>
      <c r="D159" s="463"/>
      <c r="E159" s="464"/>
      <c r="F159" s="465"/>
      <c r="G159" s="465"/>
      <c r="H159" s="465"/>
      <c r="I159" s="465"/>
      <c r="J159" s="465"/>
      <c r="K159" s="464"/>
      <c r="L159" s="465"/>
      <c r="M159" s="465"/>
      <c r="N159" s="465"/>
      <c r="O159" s="465"/>
      <c r="P159" s="465"/>
      <c r="Q159" s="466" t="s">
        <v>604</v>
      </c>
      <c r="R159" s="465" t="s">
        <v>695</v>
      </c>
      <c r="S159" s="465"/>
      <c r="T159" s="467"/>
      <c r="U159" s="468" t="str">
        <f>IFERROR(IF(VLOOKUP(E159,'Reference Records'!$C$131:$D$166,2,FALSE)=0,"",VLOOKUP(E159,'Reference Records'!$C$131:$D$166,2,FALSE)),"")</f>
        <v/>
      </c>
      <c r="V159" s="468"/>
      <c r="W159" s="468" t="str">
        <f t="shared" si="8"/>
        <v/>
      </c>
      <c r="X159" s="469" t="str">
        <f t="shared" si="9"/>
        <v/>
      </c>
      <c r="Y159" s="469" t="b">
        <f t="shared" si="10"/>
        <v>0</v>
      </c>
      <c r="Z159" s="469" t="b">
        <f t="shared" si="11"/>
        <v>1</v>
      </c>
      <c r="AA159" s="469" t="str">
        <f>IFERROR(VLOOKUP(K159,'Reference Records'!$C$169:$E$334,3,FALSE),"")</f>
        <v/>
      </c>
      <c r="AB159" s="469" t="s">
        <v>697</v>
      </c>
      <c r="AC159" s="460"/>
      <c r="AD159" s="460" t="str">
        <f t="array" ref="AD159">IFERROR(INDEX($E$132:$E$224,MATCH(SMALL(NOT($E$132:$E$224="")*IF(ISNUMBER($E$132:$E$224),COUNTIF($E$132:$E$224,"&lt;="&amp;$E$132:$E$224),COUNTIF($E$132:$E$224,"&lt;="&amp;$E$132:$E$224)+SUM(--ISNUMBER($E$132:$E$224))),ROWS($E$131:E158)+SUM(--ISBLANK($E$132:$E$224))),NOT($E$132:$E$224="")*IF(ISNUMBER($E$132:$E$224),COUNTIF($E$132:$E$224,"&lt;="&amp;$E$132:$E$224),COUNTIF($E$132:$E$224,"&lt;="&amp;$E$132:$E$224)+SUM(--ISNUMBER($E$132:$E$224))),0)),"")</f>
        <v/>
      </c>
      <c r="AE159" s="460" t="str">
        <f t="array" ref="AE159">IFERROR(IF(INDEX($W$132:$W$224, MATCH(0, IF(AD159=$E$132:$E$224, COUNTIF($AE$131:$AE158, $W$132:$W$224), ""), 0))=0,"",INDEX($W$132:$W$224, MATCH(0, IF(AD159=$E$132:$E$224, COUNTIF($AE$131:$AE158, $W$132:$W$224), ""), 0))),"")</f>
        <v/>
      </c>
      <c r="AF159" s="460"/>
      <c r="AG159" s="470" t="s">
        <v>698</v>
      </c>
    </row>
    <row r="160" spans="1:33" ht="47.1" customHeight="1" x14ac:dyDescent="0.25">
      <c r="A160" s="440">
        <v>28</v>
      </c>
      <c r="B160" s="463"/>
      <c r="C160" s="463"/>
      <c r="D160" s="463"/>
      <c r="E160" s="464"/>
      <c r="F160" s="465"/>
      <c r="G160" s="465"/>
      <c r="H160" s="465"/>
      <c r="I160" s="465"/>
      <c r="J160" s="465"/>
      <c r="K160" s="464"/>
      <c r="L160" s="465"/>
      <c r="M160" s="465"/>
      <c r="N160" s="465"/>
      <c r="O160" s="465"/>
      <c r="P160" s="465"/>
      <c r="Q160" s="466" t="s">
        <v>601</v>
      </c>
      <c r="R160" s="465" t="s">
        <v>699</v>
      </c>
      <c r="S160" s="465"/>
      <c r="T160" s="467"/>
      <c r="U160" s="468" t="str">
        <f>IFERROR(IF(VLOOKUP(E160,'Reference Records'!$C$131:$D$166,2,FALSE)=0,"",VLOOKUP(E160,'Reference Records'!$C$131:$D$166,2,FALSE)),"")</f>
        <v/>
      </c>
      <c r="V160" s="468"/>
      <c r="W160" s="468" t="str">
        <f t="shared" si="8"/>
        <v/>
      </c>
      <c r="X160" s="469" t="str">
        <f t="shared" si="9"/>
        <v/>
      </c>
      <c r="Y160" s="469" t="b">
        <f t="shared" si="10"/>
        <v>0</v>
      </c>
      <c r="Z160" s="469" t="b">
        <f t="shared" si="11"/>
        <v>1</v>
      </c>
      <c r="AA160" s="469" t="str">
        <f>IFERROR(VLOOKUP(K160,'Reference Records'!$C$169:$E$334,3,FALSE),"")</f>
        <v/>
      </c>
      <c r="AB160" s="469" t="s">
        <v>701</v>
      </c>
      <c r="AC160" s="460"/>
      <c r="AD160" s="460" t="str">
        <f t="array" ref="AD160">IFERROR(INDEX($E$132:$E$224,MATCH(SMALL(NOT($E$132:$E$224="")*IF(ISNUMBER($E$132:$E$224),COUNTIF($E$132:$E$224,"&lt;="&amp;$E$132:$E$224),COUNTIF($E$132:$E$224,"&lt;="&amp;$E$132:$E$224)+SUM(--ISNUMBER($E$132:$E$224))),ROWS($E$131:E159)+SUM(--ISBLANK($E$132:$E$224))),NOT($E$132:$E$224="")*IF(ISNUMBER($E$132:$E$224),COUNTIF($E$132:$E$224,"&lt;="&amp;$E$132:$E$224),COUNTIF($E$132:$E$224,"&lt;="&amp;$E$132:$E$224)+SUM(--ISNUMBER($E$132:$E$224))),0)),"")</f>
        <v/>
      </c>
      <c r="AE160" s="460" t="str">
        <f t="array" ref="AE160">IFERROR(IF(INDEX($W$132:$W$224, MATCH(0, IF(AD160=$E$132:$E$224, COUNTIF($AE$131:$AE159, $W$132:$W$224), ""), 0))=0,"",INDEX($W$132:$W$224, MATCH(0, IF(AD160=$E$132:$E$224, COUNTIF($AE$131:$AE159, $W$132:$W$224), ""), 0))),"")</f>
        <v/>
      </c>
      <c r="AF160" s="460"/>
      <c r="AG160" s="470" t="s">
        <v>702</v>
      </c>
    </row>
    <row r="161" spans="1:33" ht="47.1" customHeight="1" x14ac:dyDescent="0.25">
      <c r="A161" s="440">
        <v>29</v>
      </c>
      <c r="B161" s="463"/>
      <c r="C161" s="463"/>
      <c r="D161" s="463"/>
      <c r="E161" s="464"/>
      <c r="F161" s="465"/>
      <c r="G161" s="465"/>
      <c r="H161" s="465"/>
      <c r="I161" s="465"/>
      <c r="J161" s="465"/>
      <c r="K161" s="464"/>
      <c r="L161" s="465"/>
      <c r="M161" s="465"/>
      <c r="N161" s="465"/>
      <c r="O161" s="465"/>
      <c r="P161" s="465"/>
      <c r="Q161" s="466" t="s">
        <v>601</v>
      </c>
      <c r="R161" s="465" t="s">
        <v>703</v>
      </c>
      <c r="S161" s="465"/>
      <c r="T161" s="467"/>
      <c r="U161" s="468" t="str">
        <f>IFERROR(IF(VLOOKUP(E161,'Reference Records'!$C$131:$D$166,2,FALSE)=0,"",VLOOKUP(E161,'Reference Records'!$C$131:$D$166,2,FALSE)),"")</f>
        <v/>
      </c>
      <c r="V161" s="468"/>
      <c r="W161" s="468" t="str">
        <f t="shared" si="8"/>
        <v/>
      </c>
      <c r="X161" s="469" t="str">
        <f t="shared" si="9"/>
        <v/>
      </c>
      <c r="Y161" s="469" t="b">
        <f t="shared" si="10"/>
        <v>0</v>
      </c>
      <c r="Z161" s="469" t="b">
        <f t="shared" si="11"/>
        <v>1</v>
      </c>
      <c r="AA161" s="469" t="str">
        <f>IFERROR(VLOOKUP(K161,'Reference Records'!$C$169:$E$334,3,FALSE),"")</f>
        <v/>
      </c>
      <c r="AB161" s="469" t="s">
        <v>705</v>
      </c>
      <c r="AC161" s="460"/>
      <c r="AD161" s="460" t="str">
        <f t="array" ref="AD161">IFERROR(INDEX($E$132:$E$224,MATCH(SMALL(NOT($E$132:$E$224="")*IF(ISNUMBER($E$132:$E$224),COUNTIF($E$132:$E$224,"&lt;="&amp;$E$132:$E$224),COUNTIF($E$132:$E$224,"&lt;="&amp;$E$132:$E$224)+SUM(--ISNUMBER($E$132:$E$224))),ROWS($E$131:E160)+SUM(--ISBLANK($E$132:$E$224))),NOT($E$132:$E$224="")*IF(ISNUMBER($E$132:$E$224),COUNTIF($E$132:$E$224,"&lt;="&amp;$E$132:$E$224),COUNTIF($E$132:$E$224,"&lt;="&amp;$E$132:$E$224)+SUM(--ISNUMBER($E$132:$E$224))),0)),"")</f>
        <v/>
      </c>
      <c r="AE161" s="460" t="str">
        <f t="array" ref="AE161">IFERROR(IF(INDEX($W$132:$W$224, MATCH(0, IF(AD161=$E$132:$E$224, COUNTIF($AE$131:$AE160, $W$132:$W$224), ""), 0))=0,"",INDEX($W$132:$W$224, MATCH(0, IF(AD161=$E$132:$E$224, COUNTIF($AE$131:$AE160, $W$132:$W$224), ""), 0))),"")</f>
        <v/>
      </c>
      <c r="AF161" s="460"/>
      <c r="AG161" s="470" t="s">
        <v>706</v>
      </c>
    </row>
    <row r="162" spans="1:33" ht="47.1" customHeight="1" x14ac:dyDescent="0.25">
      <c r="A162" s="440">
        <v>30</v>
      </c>
      <c r="B162" s="463"/>
      <c r="C162" s="463"/>
      <c r="D162" s="463"/>
      <c r="E162" s="464"/>
      <c r="F162" s="465"/>
      <c r="G162" s="465"/>
      <c r="H162" s="465"/>
      <c r="I162" s="465"/>
      <c r="J162" s="465"/>
      <c r="K162" s="464"/>
      <c r="L162" s="465"/>
      <c r="M162" s="465"/>
      <c r="N162" s="465"/>
      <c r="O162" s="465"/>
      <c r="P162" s="465"/>
      <c r="Q162" s="466" t="s">
        <v>601</v>
      </c>
      <c r="R162" s="465" t="s">
        <v>707</v>
      </c>
      <c r="S162" s="465"/>
      <c r="T162" s="467"/>
      <c r="U162" s="468" t="str">
        <f>IFERROR(IF(VLOOKUP(E162,'Reference Records'!$C$131:$D$166,2,FALSE)=0,"",VLOOKUP(E162,'Reference Records'!$C$131:$D$166,2,FALSE)),"")</f>
        <v/>
      </c>
      <c r="V162" s="468"/>
      <c r="W162" s="468" t="str">
        <f t="shared" si="8"/>
        <v/>
      </c>
      <c r="X162" s="469" t="str">
        <f t="shared" si="9"/>
        <v/>
      </c>
      <c r="Y162" s="469" t="b">
        <f t="shared" si="10"/>
        <v>0</v>
      </c>
      <c r="Z162" s="469" t="b">
        <f t="shared" si="11"/>
        <v>1</v>
      </c>
      <c r="AA162" s="469" t="str">
        <f>IFERROR(VLOOKUP(K162,'Reference Records'!$C$169:$E$334,3,FALSE),"")</f>
        <v/>
      </c>
      <c r="AB162" s="469" t="s">
        <v>709</v>
      </c>
      <c r="AC162" s="460"/>
      <c r="AD162" s="460" t="str">
        <f t="array" ref="AD162">IFERROR(INDEX($E$132:$E$224,MATCH(SMALL(NOT($E$132:$E$224="")*IF(ISNUMBER($E$132:$E$224),COUNTIF($E$132:$E$224,"&lt;="&amp;$E$132:$E$224),COUNTIF($E$132:$E$224,"&lt;="&amp;$E$132:$E$224)+SUM(--ISNUMBER($E$132:$E$224))),ROWS($E$131:E161)+SUM(--ISBLANK($E$132:$E$224))),NOT($E$132:$E$224="")*IF(ISNUMBER($E$132:$E$224),COUNTIF($E$132:$E$224,"&lt;="&amp;$E$132:$E$224),COUNTIF($E$132:$E$224,"&lt;="&amp;$E$132:$E$224)+SUM(--ISNUMBER($E$132:$E$224))),0)),"")</f>
        <v/>
      </c>
      <c r="AE162" s="460" t="str">
        <f t="array" ref="AE162">IFERROR(IF(INDEX($W$132:$W$224, MATCH(0, IF(AD162=$E$132:$E$224, COUNTIF($AE$131:$AE161, $W$132:$W$224), ""), 0))=0,"",INDEX($W$132:$W$224, MATCH(0, IF(AD162=$E$132:$E$224, COUNTIF($AE$131:$AE161, $W$132:$W$224), ""), 0))),"")</f>
        <v/>
      </c>
      <c r="AF162" s="460"/>
      <c r="AG162" s="470" t="s">
        <v>710</v>
      </c>
    </row>
    <row r="163" spans="1:33" ht="47.1" customHeight="1" x14ac:dyDescent="0.25">
      <c r="A163" s="440">
        <v>31</v>
      </c>
      <c r="B163" s="463"/>
      <c r="C163" s="463"/>
      <c r="D163" s="463"/>
      <c r="E163" s="464"/>
      <c r="F163" s="465"/>
      <c r="G163" s="465"/>
      <c r="H163" s="465"/>
      <c r="I163" s="465"/>
      <c r="J163" s="465"/>
      <c r="K163" s="464"/>
      <c r="L163" s="465"/>
      <c r="M163" s="465"/>
      <c r="N163" s="465"/>
      <c r="O163" s="465"/>
      <c r="P163" s="465"/>
      <c r="Q163" s="466" t="s">
        <v>601</v>
      </c>
      <c r="R163" s="465" t="s">
        <v>711</v>
      </c>
      <c r="S163" s="465"/>
      <c r="T163" s="467"/>
      <c r="U163" s="468" t="str">
        <f>IFERROR(IF(VLOOKUP(E163,'Reference Records'!$C$131:$D$166,2,FALSE)=0,"",VLOOKUP(E163,'Reference Records'!$C$131:$D$166,2,FALSE)),"")</f>
        <v/>
      </c>
      <c r="V163" s="468"/>
      <c r="W163" s="468" t="str">
        <f t="shared" si="8"/>
        <v/>
      </c>
      <c r="X163" s="469" t="str">
        <f t="shared" si="9"/>
        <v/>
      </c>
      <c r="Y163" s="469" t="b">
        <f t="shared" si="10"/>
        <v>0</v>
      </c>
      <c r="Z163" s="469" t="b">
        <f t="shared" si="11"/>
        <v>1</v>
      </c>
      <c r="AA163" s="469" t="str">
        <f>IFERROR(VLOOKUP(K163,'Reference Records'!$C$169:$E$334,3,FALSE),"")</f>
        <v/>
      </c>
      <c r="AB163" s="469" t="s">
        <v>713</v>
      </c>
      <c r="AC163" s="460"/>
      <c r="AD163" s="460" t="str">
        <f t="array" ref="AD163">IFERROR(INDEX($E$132:$E$224,MATCH(SMALL(NOT($E$132:$E$224="")*IF(ISNUMBER($E$132:$E$224),COUNTIF($E$132:$E$224,"&lt;="&amp;$E$132:$E$224),COUNTIF($E$132:$E$224,"&lt;="&amp;$E$132:$E$224)+SUM(--ISNUMBER($E$132:$E$224))),ROWS($E$131:E162)+SUM(--ISBLANK($E$132:$E$224))),NOT($E$132:$E$224="")*IF(ISNUMBER($E$132:$E$224),COUNTIF($E$132:$E$224,"&lt;="&amp;$E$132:$E$224),COUNTIF($E$132:$E$224,"&lt;="&amp;$E$132:$E$224)+SUM(--ISNUMBER($E$132:$E$224))),0)),"")</f>
        <v/>
      </c>
      <c r="AE163" s="460" t="str">
        <f t="array" ref="AE163">IFERROR(IF(INDEX($W$132:$W$224, MATCH(0, IF(AD163=$E$132:$E$224, COUNTIF($AE$131:$AE162, $W$132:$W$224), ""), 0))=0,"",INDEX($W$132:$W$224, MATCH(0, IF(AD163=$E$132:$E$224, COUNTIF($AE$131:$AE162, $W$132:$W$224), ""), 0))),"")</f>
        <v/>
      </c>
      <c r="AF163" s="460"/>
      <c r="AG163" s="470" t="s">
        <v>714</v>
      </c>
    </row>
    <row r="164" spans="1:33" ht="47.1" customHeight="1" x14ac:dyDescent="0.25">
      <c r="A164" s="440">
        <v>32</v>
      </c>
      <c r="B164" s="463"/>
      <c r="C164" s="463"/>
      <c r="D164" s="463"/>
      <c r="E164" s="464"/>
      <c r="F164" s="465"/>
      <c r="G164" s="465"/>
      <c r="H164" s="465"/>
      <c r="I164" s="465"/>
      <c r="J164" s="465"/>
      <c r="K164" s="464"/>
      <c r="L164" s="465"/>
      <c r="M164" s="465"/>
      <c r="N164" s="465"/>
      <c r="O164" s="465"/>
      <c r="P164" s="465"/>
      <c r="Q164" s="466" t="s">
        <v>598</v>
      </c>
      <c r="R164" s="465"/>
      <c r="S164" s="465"/>
      <c r="T164" s="467"/>
      <c r="U164" s="468" t="str">
        <f>IFERROR(IF(VLOOKUP(E164,'Reference Records'!$C$131:$D$166,2,FALSE)=0,"",VLOOKUP(E164,'Reference Records'!$C$131:$D$166,2,FALSE)),"")</f>
        <v/>
      </c>
      <c r="V164" s="468"/>
      <c r="W164" s="468" t="str">
        <f t="shared" si="8"/>
        <v/>
      </c>
      <c r="X164" s="469" t="str">
        <f t="shared" si="9"/>
        <v/>
      </c>
      <c r="Y164" s="469" t="b">
        <f t="shared" si="10"/>
        <v>0</v>
      </c>
      <c r="Z164" s="469" t="b">
        <f t="shared" si="11"/>
        <v>1</v>
      </c>
      <c r="AA164" s="469" t="str">
        <f>IFERROR(VLOOKUP(K164,'Reference Records'!$C$169:$E$334,3,FALSE),"")</f>
        <v/>
      </c>
      <c r="AB164" s="469" t="s">
        <v>715</v>
      </c>
      <c r="AC164" s="460"/>
      <c r="AD164" s="460" t="str">
        <f t="array" ref="AD164">IFERROR(INDEX($E$132:$E$224,MATCH(SMALL(NOT($E$132:$E$224="")*IF(ISNUMBER($E$132:$E$224),COUNTIF($E$132:$E$224,"&lt;="&amp;$E$132:$E$224),COUNTIF($E$132:$E$224,"&lt;="&amp;$E$132:$E$224)+SUM(--ISNUMBER($E$132:$E$224))),ROWS($E$131:E163)+SUM(--ISBLANK($E$132:$E$224))),NOT($E$132:$E$224="")*IF(ISNUMBER($E$132:$E$224),COUNTIF($E$132:$E$224,"&lt;="&amp;$E$132:$E$224),COUNTIF($E$132:$E$224,"&lt;="&amp;$E$132:$E$224)+SUM(--ISNUMBER($E$132:$E$224))),0)),"")</f>
        <v/>
      </c>
      <c r="AE164" s="460" t="str">
        <f t="array" ref="AE164">IFERROR(IF(INDEX($W$132:$W$224, MATCH(0, IF(AD164=$E$132:$E$224, COUNTIF($AE$131:$AE163, $W$132:$W$224), ""), 0))=0,"",INDEX($W$132:$W$224, MATCH(0, IF(AD164=$E$132:$E$224, COUNTIF($AE$131:$AE163, $W$132:$W$224), ""), 0))),"")</f>
        <v/>
      </c>
      <c r="AF164" s="460"/>
      <c r="AG164" s="470" t="s">
        <v>716</v>
      </c>
    </row>
    <row r="165" spans="1:33" ht="47.1" customHeight="1" x14ac:dyDescent="0.25">
      <c r="A165" s="440">
        <v>33</v>
      </c>
      <c r="B165" s="463"/>
      <c r="C165" s="463"/>
      <c r="D165" s="463"/>
      <c r="E165" s="464"/>
      <c r="F165" s="465"/>
      <c r="G165" s="465"/>
      <c r="H165" s="465"/>
      <c r="I165" s="465"/>
      <c r="J165" s="465"/>
      <c r="K165" s="464"/>
      <c r="L165" s="465"/>
      <c r="M165" s="465"/>
      <c r="N165" s="465"/>
      <c r="O165" s="465"/>
      <c r="P165" s="465"/>
      <c r="Q165" s="466" t="s">
        <v>598</v>
      </c>
      <c r="R165" s="465" t="s">
        <v>717</v>
      </c>
      <c r="S165" s="465"/>
      <c r="T165" s="467"/>
      <c r="U165" s="468" t="str">
        <f>IFERROR(IF(VLOOKUP(E165,'Reference Records'!$C$131:$D$166,2,FALSE)=0,"",VLOOKUP(E165,'Reference Records'!$C$131:$D$166,2,FALSE)),"")</f>
        <v/>
      </c>
      <c r="V165" s="468"/>
      <c r="W165" s="468" t="str">
        <f t="shared" si="8"/>
        <v/>
      </c>
      <c r="X165" s="469" t="str">
        <f t="shared" si="9"/>
        <v/>
      </c>
      <c r="Y165" s="469" t="b">
        <f t="shared" si="10"/>
        <v>0</v>
      </c>
      <c r="Z165" s="469" t="b">
        <f t="shared" si="11"/>
        <v>1</v>
      </c>
      <c r="AA165" s="469" t="str">
        <f>IFERROR(VLOOKUP(K165,'Reference Records'!$C$169:$E$334,3,FALSE),"")</f>
        <v/>
      </c>
      <c r="AB165" s="469" t="s">
        <v>719</v>
      </c>
      <c r="AC165" s="460"/>
      <c r="AD165" s="460" t="str">
        <f t="array" ref="AD165">IFERROR(INDEX($E$132:$E$224,MATCH(SMALL(NOT($E$132:$E$224="")*IF(ISNUMBER($E$132:$E$224),COUNTIF($E$132:$E$224,"&lt;="&amp;$E$132:$E$224),COUNTIF($E$132:$E$224,"&lt;="&amp;$E$132:$E$224)+SUM(--ISNUMBER($E$132:$E$224))),ROWS($E$131:E164)+SUM(--ISBLANK($E$132:$E$224))),NOT($E$132:$E$224="")*IF(ISNUMBER($E$132:$E$224),COUNTIF($E$132:$E$224,"&lt;="&amp;$E$132:$E$224),COUNTIF($E$132:$E$224,"&lt;="&amp;$E$132:$E$224)+SUM(--ISNUMBER($E$132:$E$224))),0)),"")</f>
        <v/>
      </c>
      <c r="AE165" s="460" t="str">
        <f t="array" ref="AE165">IFERROR(IF(INDEX($W$132:$W$224, MATCH(0, IF(AD165=$E$132:$E$224, COUNTIF($AE$131:$AE164, $W$132:$W$224), ""), 0))=0,"",INDEX($W$132:$W$224, MATCH(0, IF(AD165=$E$132:$E$224, COUNTIF($AE$131:$AE164, $W$132:$W$224), ""), 0))),"")</f>
        <v/>
      </c>
      <c r="AF165" s="460"/>
      <c r="AG165" s="470" t="s">
        <v>720</v>
      </c>
    </row>
    <row r="166" spans="1:33" ht="47.1" customHeight="1" x14ac:dyDescent="0.25">
      <c r="A166" s="440">
        <v>34</v>
      </c>
      <c r="B166" s="463"/>
      <c r="C166" s="463"/>
      <c r="D166" s="463"/>
      <c r="E166" s="464"/>
      <c r="F166" s="465"/>
      <c r="G166" s="465"/>
      <c r="H166" s="465"/>
      <c r="I166" s="465"/>
      <c r="J166" s="465"/>
      <c r="K166" s="464"/>
      <c r="L166" s="465"/>
      <c r="M166" s="465"/>
      <c r="N166" s="465"/>
      <c r="O166" s="465"/>
      <c r="P166" s="465"/>
      <c r="Q166" s="466" t="s">
        <v>598</v>
      </c>
      <c r="R166" s="465" t="s">
        <v>721</v>
      </c>
      <c r="S166" s="465"/>
      <c r="T166" s="467"/>
      <c r="U166" s="468" t="str">
        <f>IFERROR(IF(VLOOKUP(E166,'Reference Records'!$C$131:$D$166,2,FALSE)=0,"",VLOOKUP(E166,'Reference Records'!$C$131:$D$166,2,FALSE)),"")</f>
        <v/>
      </c>
      <c r="V166" s="468"/>
      <c r="W166" s="468" t="str">
        <f t="shared" si="8"/>
        <v/>
      </c>
      <c r="X166" s="469" t="str">
        <f t="shared" si="9"/>
        <v/>
      </c>
      <c r="Y166" s="469" t="b">
        <f t="shared" si="10"/>
        <v>0</v>
      </c>
      <c r="Z166" s="469" t="b">
        <f t="shared" si="11"/>
        <v>1</v>
      </c>
      <c r="AA166" s="469" t="str">
        <f>IFERROR(VLOOKUP(K166,'Reference Records'!$C$169:$E$334,3,FALSE),"")</f>
        <v/>
      </c>
      <c r="AB166" s="469" t="s">
        <v>723</v>
      </c>
      <c r="AC166" s="460"/>
      <c r="AD166" s="460" t="str">
        <f t="array" ref="AD166">IFERROR(INDEX($E$132:$E$224,MATCH(SMALL(NOT($E$132:$E$224="")*IF(ISNUMBER($E$132:$E$224),COUNTIF($E$132:$E$224,"&lt;="&amp;$E$132:$E$224),COUNTIF($E$132:$E$224,"&lt;="&amp;$E$132:$E$224)+SUM(--ISNUMBER($E$132:$E$224))),ROWS($E$131:E165)+SUM(--ISBLANK($E$132:$E$224))),NOT($E$132:$E$224="")*IF(ISNUMBER($E$132:$E$224),COUNTIF($E$132:$E$224,"&lt;="&amp;$E$132:$E$224),COUNTIF($E$132:$E$224,"&lt;="&amp;$E$132:$E$224)+SUM(--ISNUMBER($E$132:$E$224))),0)),"")</f>
        <v/>
      </c>
      <c r="AE166" s="460" t="str">
        <f t="array" ref="AE166">IFERROR(IF(INDEX($W$132:$W$224, MATCH(0, IF(AD166=$E$132:$E$224, COUNTIF($AE$131:$AE165, $W$132:$W$224), ""), 0))=0,"",INDEX($W$132:$W$224, MATCH(0, IF(AD166=$E$132:$E$224, COUNTIF($AE$131:$AE165, $W$132:$W$224), ""), 0))),"")</f>
        <v/>
      </c>
      <c r="AF166" s="460"/>
      <c r="AG166" s="470" t="s">
        <v>724</v>
      </c>
    </row>
    <row r="167" spans="1:33" ht="47.1" customHeight="1" x14ac:dyDescent="0.25">
      <c r="A167" s="440">
        <v>35</v>
      </c>
      <c r="B167" s="463"/>
      <c r="C167" s="463"/>
      <c r="D167" s="463"/>
      <c r="E167" s="464"/>
      <c r="F167" s="465"/>
      <c r="G167" s="465"/>
      <c r="H167" s="465"/>
      <c r="I167" s="465"/>
      <c r="J167" s="465"/>
      <c r="K167" s="464"/>
      <c r="L167" s="465"/>
      <c r="M167" s="465"/>
      <c r="N167" s="465"/>
      <c r="O167" s="465"/>
      <c r="P167" s="465"/>
      <c r="Q167" s="466" t="s">
        <v>598</v>
      </c>
      <c r="R167" s="465" t="s">
        <v>725</v>
      </c>
      <c r="S167" s="465"/>
      <c r="T167" s="467"/>
      <c r="U167" s="468" t="str">
        <f>IFERROR(IF(VLOOKUP(E167,'Reference Records'!$C$131:$D$166,2,FALSE)=0,"",VLOOKUP(E167,'Reference Records'!$C$131:$D$166,2,FALSE)),"")</f>
        <v/>
      </c>
      <c r="V167" s="468"/>
      <c r="W167" s="468" t="str">
        <f t="shared" si="8"/>
        <v/>
      </c>
      <c r="X167" s="469" t="str">
        <f t="shared" si="9"/>
        <v/>
      </c>
      <c r="Y167" s="469" t="b">
        <f t="shared" si="10"/>
        <v>0</v>
      </c>
      <c r="Z167" s="469" t="b">
        <f t="shared" si="11"/>
        <v>1</v>
      </c>
      <c r="AA167" s="469" t="str">
        <f>IFERROR(VLOOKUP(K167,'Reference Records'!$C$169:$E$334,3,FALSE),"")</f>
        <v/>
      </c>
      <c r="AB167" s="469" t="s">
        <v>727</v>
      </c>
      <c r="AC167" s="460"/>
      <c r="AD167" s="460" t="str">
        <f t="array" ref="AD167">IFERROR(INDEX($E$132:$E$224,MATCH(SMALL(NOT($E$132:$E$224="")*IF(ISNUMBER($E$132:$E$224),COUNTIF($E$132:$E$224,"&lt;="&amp;$E$132:$E$224),COUNTIF($E$132:$E$224,"&lt;="&amp;$E$132:$E$224)+SUM(--ISNUMBER($E$132:$E$224))),ROWS($E$131:E166)+SUM(--ISBLANK($E$132:$E$224))),NOT($E$132:$E$224="")*IF(ISNUMBER($E$132:$E$224),COUNTIF($E$132:$E$224,"&lt;="&amp;$E$132:$E$224),COUNTIF($E$132:$E$224,"&lt;="&amp;$E$132:$E$224)+SUM(--ISNUMBER($E$132:$E$224))),0)),"")</f>
        <v/>
      </c>
      <c r="AE167" s="460" t="str">
        <f t="array" ref="AE167">IFERROR(IF(INDEX($W$132:$W$224, MATCH(0, IF(AD167=$E$132:$E$224, COUNTIF($AE$131:$AE166, $W$132:$W$224), ""), 0))=0,"",INDEX($W$132:$W$224, MATCH(0, IF(AD167=$E$132:$E$224, COUNTIF($AE$131:$AE166, $W$132:$W$224), ""), 0))),"")</f>
        <v/>
      </c>
      <c r="AF167" s="460"/>
      <c r="AG167" s="470" t="s">
        <v>728</v>
      </c>
    </row>
    <row r="168" spans="1:33" ht="47.1" customHeight="1" x14ac:dyDescent="0.25">
      <c r="A168" s="440">
        <v>36</v>
      </c>
      <c r="B168" s="463"/>
      <c r="C168" s="463"/>
      <c r="D168" s="463"/>
      <c r="E168" s="464"/>
      <c r="F168" s="465"/>
      <c r="G168" s="465"/>
      <c r="H168" s="465"/>
      <c r="I168" s="465"/>
      <c r="J168" s="465"/>
      <c r="K168" s="464"/>
      <c r="L168" s="465"/>
      <c r="M168" s="465"/>
      <c r="N168" s="465"/>
      <c r="O168" s="465"/>
      <c r="P168" s="465"/>
      <c r="Q168" s="466" t="s">
        <v>598</v>
      </c>
      <c r="R168" s="465"/>
      <c r="S168" s="465"/>
      <c r="T168" s="467"/>
      <c r="U168" s="468" t="str">
        <f>IFERROR(IF(VLOOKUP(E168,'Reference Records'!$C$131:$D$166,2,FALSE)=0,"",VLOOKUP(E168,'Reference Records'!$C$131:$D$166,2,FALSE)),"")</f>
        <v/>
      </c>
      <c r="V168" s="468"/>
      <c r="W168" s="468" t="str">
        <f t="shared" si="8"/>
        <v/>
      </c>
      <c r="X168" s="469" t="str">
        <f t="shared" si="9"/>
        <v/>
      </c>
      <c r="Y168" s="469" t="b">
        <f t="shared" si="10"/>
        <v>0</v>
      </c>
      <c r="Z168" s="469" t="b">
        <f t="shared" si="11"/>
        <v>1</v>
      </c>
      <c r="AA168" s="469" t="str">
        <f>IFERROR(VLOOKUP(K168,'Reference Records'!$C$169:$E$334,3,FALSE),"")</f>
        <v/>
      </c>
      <c r="AB168" s="469" t="s">
        <v>729</v>
      </c>
      <c r="AC168" s="460"/>
      <c r="AD168" s="460" t="str">
        <f t="array" ref="AD168">IFERROR(INDEX($E$132:$E$224,MATCH(SMALL(NOT($E$132:$E$224="")*IF(ISNUMBER($E$132:$E$224),COUNTIF($E$132:$E$224,"&lt;="&amp;$E$132:$E$224),COUNTIF($E$132:$E$224,"&lt;="&amp;$E$132:$E$224)+SUM(--ISNUMBER($E$132:$E$224))),ROWS($E$131:E167)+SUM(--ISBLANK($E$132:$E$224))),NOT($E$132:$E$224="")*IF(ISNUMBER($E$132:$E$224),COUNTIF($E$132:$E$224,"&lt;="&amp;$E$132:$E$224),COUNTIF($E$132:$E$224,"&lt;="&amp;$E$132:$E$224)+SUM(--ISNUMBER($E$132:$E$224))),0)),"")</f>
        <v/>
      </c>
      <c r="AE168" s="460" t="str">
        <f t="array" ref="AE168">IFERROR(IF(INDEX($W$132:$W$224, MATCH(0, IF(AD168=$E$132:$E$224, COUNTIF($AE$131:$AE167, $W$132:$W$224), ""), 0))=0,"",INDEX($W$132:$W$224, MATCH(0, IF(AD168=$E$132:$E$224, COUNTIF($AE$131:$AE167, $W$132:$W$224), ""), 0))),"")</f>
        <v/>
      </c>
      <c r="AF168" s="460"/>
      <c r="AG168" s="470" t="s">
        <v>730</v>
      </c>
    </row>
    <row r="169" spans="1:33" ht="47.1" customHeight="1" x14ac:dyDescent="0.25">
      <c r="A169" s="440">
        <v>37</v>
      </c>
      <c r="B169" s="463"/>
      <c r="C169" s="463"/>
      <c r="D169" s="463"/>
      <c r="E169" s="464"/>
      <c r="F169" s="465"/>
      <c r="G169" s="465"/>
      <c r="H169" s="465"/>
      <c r="I169" s="465"/>
      <c r="J169" s="465"/>
      <c r="K169" s="464"/>
      <c r="L169" s="465"/>
      <c r="M169" s="465"/>
      <c r="N169" s="465"/>
      <c r="O169" s="465"/>
      <c r="P169" s="465"/>
      <c r="Q169" s="466" t="s">
        <v>595</v>
      </c>
      <c r="R169" s="465"/>
      <c r="S169" s="465"/>
      <c r="T169" s="467"/>
      <c r="U169" s="468" t="str">
        <f>IFERROR(IF(VLOOKUP(E169,'Reference Records'!$C$131:$D$166,2,FALSE)=0,"",VLOOKUP(E169,'Reference Records'!$C$131:$D$166,2,FALSE)),"")</f>
        <v/>
      </c>
      <c r="V169" s="468"/>
      <c r="W169" s="468" t="str">
        <f t="shared" si="8"/>
        <v/>
      </c>
      <c r="X169" s="469" t="str">
        <f t="shared" si="9"/>
        <v/>
      </c>
      <c r="Y169" s="469" t="b">
        <f t="shared" si="10"/>
        <v>0</v>
      </c>
      <c r="Z169" s="469" t="b">
        <f t="shared" si="11"/>
        <v>1</v>
      </c>
      <c r="AA169" s="469" t="str">
        <f>IFERROR(VLOOKUP(K169,'Reference Records'!$C$169:$E$334,3,FALSE),"")</f>
        <v/>
      </c>
      <c r="AB169" s="469" t="s">
        <v>731</v>
      </c>
      <c r="AC169" s="460"/>
      <c r="AD169" s="460" t="str">
        <f t="array" ref="AD169">IFERROR(INDEX($E$132:$E$224,MATCH(SMALL(NOT($E$132:$E$224="")*IF(ISNUMBER($E$132:$E$224),COUNTIF($E$132:$E$224,"&lt;="&amp;$E$132:$E$224),COUNTIF($E$132:$E$224,"&lt;="&amp;$E$132:$E$224)+SUM(--ISNUMBER($E$132:$E$224))),ROWS($E$131:E168)+SUM(--ISBLANK($E$132:$E$224))),NOT($E$132:$E$224="")*IF(ISNUMBER($E$132:$E$224),COUNTIF($E$132:$E$224,"&lt;="&amp;$E$132:$E$224),COUNTIF($E$132:$E$224,"&lt;="&amp;$E$132:$E$224)+SUM(--ISNUMBER($E$132:$E$224))),0)),"")</f>
        <v/>
      </c>
      <c r="AE169" s="460" t="str">
        <f t="array" ref="AE169">IFERROR(IF(INDEX($W$132:$W$224, MATCH(0, IF(AD169=$E$132:$E$224, COUNTIF($AE$131:$AE168, $W$132:$W$224), ""), 0))=0,"",INDEX($W$132:$W$224, MATCH(0, IF(AD169=$E$132:$E$224, COUNTIF($AE$131:$AE168, $W$132:$W$224), ""), 0))),"")</f>
        <v/>
      </c>
      <c r="AF169" s="460"/>
      <c r="AG169" s="470" t="s">
        <v>732</v>
      </c>
    </row>
    <row r="170" spans="1:33" ht="47.1" customHeight="1" x14ac:dyDescent="0.25">
      <c r="A170" s="440">
        <v>38</v>
      </c>
      <c r="B170" s="463"/>
      <c r="C170" s="463"/>
      <c r="D170" s="463"/>
      <c r="E170" s="464"/>
      <c r="F170" s="465"/>
      <c r="G170" s="465"/>
      <c r="H170" s="465"/>
      <c r="I170" s="465"/>
      <c r="J170" s="465"/>
      <c r="K170" s="464"/>
      <c r="L170" s="465"/>
      <c r="M170" s="465"/>
      <c r="N170" s="465"/>
      <c r="O170" s="465"/>
      <c r="P170" s="465"/>
      <c r="Q170" s="466" t="s">
        <v>595</v>
      </c>
      <c r="R170" s="465" t="s">
        <v>733</v>
      </c>
      <c r="S170" s="465"/>
      <c r="T170" s="467"/>
      <c r="U170" s="468" t="str">
        <f>IFERROR(IF(VLOOKUP(E170,'Reference Records'!$C$131:$D$166,2,FALSE)=0,"",VLOOKUP(E170,'Reference Records'!$C$131:$D$166,2,FALSE)),"")</f>
        <v/>
      </c>
      <c r="V170" s="468"/>
      <c r="W170" s="468" t="str">
        <f t="shared" si="8"/>
        <v/>
      </c>
      <c r="X170" s="469" t="str">
        <f t="shared" si="9"/>
        <v/>
      </c>
      <c r="Y170" s="469" t="b">
        <f t="shared" si="10"/>
        <v>0</v>
      </c>
      <c r="Z170" s="469" t="b">
        <f t="shared" si="11"/>
        <v>1</v>
      </c>
      <c r="AA170" s="469" t="str">
        <f>IFERROR(VLOOKUP(K170,'Reference Records'!$C$169:$E$334,3,FALSE),"")</f>
        <v/>
      </c>
      <c r="AB170" s="469" t="s">
        <v>735</v>
      </c>
      <c r="AC170" s="460"/>
      <c r="AD170" s="460" t="str">
        <f t="array" ref="AD170">IFERROR(INDEX($E$132:$E$224,MATCH(SMALL(NOT($E$132:$E$224="")*IF(ISNUMBER($E$132:$E$224),COUNTIF($E$132:$E$224,"&lt;="&amp;$E$132:$E$224),COUNTIF($E$132:$E$224,"&lt;="&amp;$E$132:$E$224)+SUM(--ISNUMBER($E$132:$E$224))),ROWS($E$131:E169)+SUM(--ISBLANK($E$132:$E$224))),NOT($E$132:$E$224="")*IF(ISNUMBER($E$132:$E$224),COUNTIF($E$132:$E$224,"&lt;="&amp;$E$132:$E$224),COUNTIF($E$132:$E$224,"&lt;="&amp;$E$132:$E$224)+SUM(--ISNUMBER($E$132:$E$224))),0)),"")</f>
        <v/>
      </c>
      <c r="AE170" s="460" t="str">
        <f t="array" ref="AE170">IFERROR(IF(INDEX($W$132:$W$224, MATCH(0, IF(AD170=$E$132:$E$224, COUNTIF($AE$131:$AE169, $W$132:$W$224), ""), 0))=0,"",INDEX($W$132:$W$224, MATCH(0, IF(AD170=$E$132:$E$224, COUNTIF($AE$131:$AE169, $W$132:$W$224), ""), 0))),"")</f>
        <v/>
      </c>
      <c r="AF170" s="460"/>
      <c r="AG170" s="470" t="s">
        <v>736</v>
      </c>
    </row>
    <row r="171" spans="1:33" ht="47.1" customHeight="1" x14ac:dyDescent="0.25">
      <c r="A171" s="440">
        <v>39</v>
      </c>
      <c r="B171" s="463"/>
      <c r="C171" s="463"/>
      <c r="D171" s="463"/>
      <c r="E171" s="464"/>
      <c r="F171" s="465"/>
      <c r="G171" s="465"/>
      <c r="H171" s="465"/>
      <c r="I171" s="465"/>
      <c r="J171" s="465"/>
      <c r="K171" s="464"/>
      <c r="L171" s="465"/>
      <c r="M171" s="465"/>
      <c r="N171" s="465"/>
      <c r="O171" s="465"/>
      <c r="P171" s="465"/>
      <c r="Q171" s="466" t="s">
        <v>592</v>
      </c>
      <c r="R171" s="465" t="s">
        <v>737</v>
      </c>
      <c r="S171" s="465"/>
      <c r="T171" s="467"/>
      <c r="U171" s="468" t="str">
        <f>IFERROR(IF(VLOOKUP(E171,'Reference Records'!$C$131:$D$166,2,FALSE)=0,"",VLOOKUP(E171,'Reference Records'!$C$131:$D$166,2,FALSE)),"")</f>
        <v/>
      </c>
      <c r="V171" s="468"/>
      <c r="W171" s="468" t="str">
        <f t="shared" si="8"/>
        <v/>
      </c>
      <c r="X171" s="469" t="str">
        <f t="shared" si="9"/>
        <v/>
      </c>
      <c r="Y171" s="469" t="b">
        <f t="shared" si="10"/>
        <v>0</v>
      </c>
      <c r="Z171" s="469" t="b">
        <f t="shared" si="11"/>
        <v>1</v>
      </c>
      <c r="AA171" s="469" t="str">
        <f>IFERROR(VLOOKUP(K171,'Reference Records'!$C$169:$E$334,3,FALSE),"")</f>
        <v/>
      </c>
      <c r="AB171" s="469" t="s">
        <v>739</v>
      </c>
      <c r="AC171" s="460"/>
      <c r="AD171" s="460" t="str">
        <f t="array" ref="AD171">IFERROR(INDEX($E$132:$E$224,MATCH(SMALL(NOT($E$132:$E$224="")*IF(ISNUMBER($E$132:$E$224),COUNTIF($E$132:$E$224,"&lt;="&amp;$E$132:$E$224),COUNTIF($E$132:$E$224,"&lt;="&amp;$E$132:$E$224)+SUM(--ISNUMBER($E$132:$E$224))),ROWS($E$131:E170)+SUM(--ISBLANK($E$132:$E$224))),NOT($E$132:$E$224="")*IF(ISNUMBER($E$132:$E$224),COUNTIF($E$132:$E$224,"&lt;="&amp;$E$132:$E$224),COUNTIF($E$132:$E$224,"&lt;="&amp;$E$132:$E$224)+SUM(--ISNUMBER($E$132:$E$224))),0)),"")</f>
        <v/>
      </c>
      <c r="AE171" s="460" t="str">
        <f t="array" ref="AE171">IFERROR(IF(INDEX($W$132:$W$224, MATCH(0, IF(AD171=$E$132:$E$224, COUNTIF($AE$131:$AE170, $W$132:$W$224), ""), 0))=0,"",INDEX($W$132:$W$224, MATCH(0, IF(AD171=$E$132:$E$224, COUNTIF($AE$131:$AE170, $W$132:$W$224), ""), 0))),"")</f>
        <v/>
      </c>
      <c r="AF171" s="460"/>
      <c r="AG171" s="470" t="s">
        <v>740</v>
      </c>
    </row>
    <row r="172" spans="1:33" ht="47.1" customHeight="1" x14ac:dyDescent="0.25">
      <c r="A172" s="440">
        <v>40</v>
      </c>
      <c r="B172" s="463"/>
      <c r="C172" s="463"/>
      <c r="D172" s="463"/>
      <c r="E172" s="464"/>
      <c r="F172" s="465"/>
      <c r="G172" s="465"/>
      <c r="H172" s="465"/>
      <c r="I172" s="465"/>
      <c r="J172" s="465"/>
      <c r="K172" s="464"/>
      <c r="L172" s="465"/>
      <c r="M172" s="465"/>
      <c r="N172" s="465"/>
      <c r="O172" s="465"/>
      <c r="P172" s="465"/>
      <c r="Q172" s="466" t="s">
        <v>587</v>
      </c>
      <c r="R172" s="465" t="s">
        <v>741</v>
      </c>
      <c r="S172" s="465"/>
      <c r="T172" s="467"/>
      <c r="U172" s="468" t="str">
        <f>IFERROR(IF(VLOOKUP(E172,'Reference Records'!$C$131:$D$166,2,FALSE)=0,"",VLOOKUP(E172,'Reference Records'!$C$131:$D$166,2,FALSE)),"")</f>
        <v/>
      </c>
      <c r="V172" s="468"/>
      <c r="W172" s="468" t="str">
        <f t="shared" si="8"/>
        <v/>
      </c>
      <c r="X172" s="469" t="str">
        <f t="shared" si="9"/>
        <v/>
      </c>
      <c r="Y172" s="469" t="b">
        <f t="shared" si="10"/>
        <v>0</v>
      </c>
      <c r="Z172" s="469" t="b">
        <f t="shared" si="11"/>
        <v>1</v>
      </c>
      <c r="AA172" s="469" t="str">
        <f>IFERROR(VLOOKUP(K172,'Reference Records'!$C$169:$E$334,3,FALSE),"")</f>
        <v/>
      </c>
      <c r="AB172" s="469" t="s">
        <v>743</v>
      </c>
      <c r="AC172" s="460"/>
      <c r="AD172" s="460" t="str">
        <f t="array" ref="AD172">IFERROR(INDEX($E$132:$E$224,MATCH(SMALL(NOT($E$132:$E$224="")*IF(ISNUMBER($E$132:$E$224),COUNTIF($E$132:$E$224,"&lt;="&amp;$E$132:$E$224),COUNTIF($E$132:$E$224,"&lt;="&amp;$E$132:$E$224)+SUM(--ISNUMBER($E$132:$E$224))),ROWS($E$131:E171)+SUM(--ISBLANK($E$132:$E$224))),NOT($E$132:$E$224="")*IF(ISNUMBER($E$132:$E$224),COUNTIF($E$132:$E$224,"&lt;="&amp;$E$132:$E$224),COUNTIF($E$132:$E$224,"&lt;="&amp;$E$132:$E$224)+SUM(--ISNUMBER($E$132:$E$224))),0)),"")</f>
        <v/>
      </c>
      <c r="AE172" s="460" t="str">
        <f t="array" ref="AE172">IFERROR(IF(INDEX($W$132:$W$224, MATCH(0, IF(AD172=$E$132:$E$224, COUNTIF($AE$131:$AE171, $W$132:$W$224), ""), 0))=0,"",INDEX($W$132:$W$224, MATCH(0, IF(AD172=$E$132:$E$224, COUNTIF($AE$131:$AE171, $W$132:$W$224), ""), 0))),"")</f>
        <v/>
      </c>
      <c r="AF172" s="460"/>
      <c r="AG172" s="470" t="s">
        <v>744</v>
      </c>
    </row>
    <row r="173" spans="1:33" ht="47.1" customHeight="1" x14ac:dyDescent="0.25">
      <c r="A173" s="440">
        <v>41</v>
      </c>
      <c r="B173" s="463"/>
      <c r="C173" s="463"/>
      <c r="D173" s="463"/>
      <c r="E173" s="464"/>
      <c r="F173" s="465"/>
      <c r="G173" s="465"/>
      <c r="H173" s="465"/>
      <c r="I173" s="465"/>
      <c r="J173" s="465"/>
      <c r="K173" s="464"/>
      <c r="L173" s="465"/>
      <c r="M173" s="465"/>
      <c r="N173" s="465"/>
      <c r="O173" s="465"/>
      <c r="P173" s="465"/>
      <c r="Q173" s="466" t="s">
        <v>584</v>
      </c>
      <c r="R173" s="465" t="s">
        <v>745</v>
      </c>
      <c r="S173" s="465"/>
      <c r="T173" s="467"/>
      <c r="U173" s="468" t="str">
        <f>IFERROR(IF(VLOOKUP(E173,'Reference Records'!$C$131:$D$166,2,FALSE)=0,"",VLOOKUP(E173,'Reference Records'!$C$131:$D$166,2,FALSE)),"")</f>
        <v/>
      </c>
      <c r="V173" s="468"/>
      <c r="W173" s="468" t="str">
        <f t="shared" si="8"/>
        <v/>
      </c>
      <c r="X173" s="469" t="str">
        <f t="shared" si="9"/>
        <v/>
      </c>
      <c r="Y173" s="469" t="b">
        <f t="shared" si="10"/>
        <v>0</v>
      </c>
      <c r="Z173" s="469" t="b">
        <f t="shared" si="11"/>
        <v>1</v>
      </c>
      <c r="AA173" s="469" t="str">
        <f>IFERROR(VLOOKUP(K173,'Reference Records'!$C$169:$E$334,3,FALSE),"")</f>
        <v/>
      </c>
      <c r="AB173" s="469" t="s">
        <v>747</v>
      </c>
      <c r="AC173" s="460"/>
      <c r="AD173" s="460" t="str">
        <f t="array" ref="AD173">IFERROR(INDEX($E$132:$E$224,MATCH(SMALL(NOT($E$132:$E$224="")*IF(ISNUMBER($E$132:$E$224),COUNTIF($E$132:$E$224,"&lt;="&amp;$E$132:$E$224),COUNTIF($E$132:$E$224,"&lt;="&amp;$E$132:$E$224)+SUM(--ISNUMBER($E$132:$E$224))),ROWS($E$131:E172)+SUM(--ISBLANK($E$132:$E$224))),NOT($E$132:$E$224="")*IF(ISNUMBER($E$132:$E$224),COUNTIF($E$132:$E$224,"&lt;="&amp;$E$132:$E$224),COUNTIF($E$132:$E$224,"&lt;="&amp;$E$132:$E$224)+SUM(--ISNUMBER($E$132:$E$224))),0)),"")</f>
        <v/>
      </c>
      <c r="AE173" s="460" t="str">
        <f t="array" ref="AE173">IFERROR(IF(INDEX($W$132:$W$224, MATCH(0, IF(AD173=$E$132:$E$224, COUNTIF($AE$131:$AE172, $W$132:$W$224), ""), 0))=0,"",INDEX($W$132:$W$224, MATCH(0, IF(AD173=$E$132:$E$224, COUNTIF($AE$131:$AE172, $W$132:$W$224), ""), 0))),"")</f>
        <v/>
      </c>
      <c r="AF173" s="460"/>
      <c r="AG173" s="470" t="s">
        <v>748</v>
      </c>
    </row>
    <row r="174" spans="1:33" ht="47.1" customHeight="1" x14ac:dyDescent="0.25">
      <c r="A174" s="440">
        <v>42</v>
      </c>
      <c r="B174" s="463"/>
      <c r="C174" s="463"/>
      <c r="D174" s="463"/>
      <c r="E174" s="464" t="str">
        <f>IFERROR(IF(AND(K174="",T174=""),"",(VLOOKUP(Q174,'Reference records(soft deleted)'!$B$84:$D$127,3,FALSE))),"")</f>
        <v/>
      </c>
      <c r="F174" s="465"/>
      <c r="G174" s="465"/>
      <c r="H174" s="465"/>
      <c r="I174" s="465"/>
      <c r="J174" s="465"/>
      <c r="K174" s="464"/>
      <c r="L174" s="465"/>
      <c r="M174" s="465"/>
      <c r="N174" s="465"/>
      <c r="O174" s="465"/>
      <c r="P174" s="465"/>
      <c r="Q174" s="466"/>
      <c r="R174" s="465"/>
      <c r="S174" s="465"/>
      <c r="T174" s="467"/>
      <c r="U174" s="468" t="str">
        <f>IFERROR(IF(VLOOKUP(E174,'Reference Records'!$C$131:$D$166,2,FALSE)=0,"",VLOOKUP(E174,'Reference Records'!$C$131:$D$166,2,FALSE)),"")</f>
        <v/>
      </c>
      <c r="V174" s="468"/>
      <c r="W174" s="468" t="str">
        <f t="shared" si="8"/>
        <v/>
      </c>
      <c r="X174" s="469" t="str">
        <f t="shared" si="9"/>
        <v>a1P360000030FUAEA2</v>
      </c>
      <c r="Y174" s="469" t="b">
        <f t="shared" si="10"/>
        <v>0</v>
      </c>
      <c r="Z174" s="469" t="b">
        <f t="shared" si="11"/>
        <v>1</v>
      </c>
      <c r="AA174" s="469" t="str">
        <f>IFERROR(VLOOKUP(K174,'Reference Records'!$C$169:$E$334,3,FALSE),"")</f>
        <v/>
      </c>
      <c r="AB174" s="469" t="s">
        <v>749</v>
      </c>
      <c r="AC174" s="460"/>
      <c r="AD174" s="460" t="str">
        <f t="array" ref="AD174">IFERROR(INDEX($E$132:$E$224,MATCH(SMALL(NOT($E$132:$E$224="")*IF(ISNUMBER($E$132:$E$224),COUNTIF($E$132:$E$224,"&lt;="&amp;$E$132:$E$224),COUNTIF($E$132:$E$224,"&lt;="&amp;$E$132:$E$224)+SUM(--ISNUMBER($E$132:$E$224))),ROWS($E$131:E173)+SUM(--ISBLANK($E$132:$E$224))),NOT($E$132:$E$224="")*IF(ISNUMBER($E$132:$E$224),COUNTIF($E$132:$E$224,"&lt;="&amp;$E$132:$E$224),COUNTIF($E$132:$E$224,"&lt;="&amp;$E$132:$E$224)+SUM(--ISNUMBER($E$132:$E$224))),0)),"")</f>
        <v/>
      </c>
      <c r="AE174" s="460" t="str">
        <f t="array" ref="AE174">IFERROR(IF(INDEX($W$132:$W$224, MATCH(0, IF(AD174=$E$132:$E$224, COUNTIF($AE$131:$AE173, $W$132:$W$224), ""), 0))=0,"",INDEX($W$132:$W$224, MATCH(0, IF(AD174=$E$132:$E$224, COUNTIF($AE$131:$AE173, $W$132:$W$224), ""), 0))),"")</f>
        <v/>
      </c>
      <c r="AF174" s="460"/>
      <c r="AG174" s="470" t="s">
        <v>750</v>
      </c>
    </row>
    <row r="175" spans="1:33" ht="47.1" customHeight="1" x14ac:dyDescent="0.25">
      <c r="A175" s="440">
        <v>43</v>
      </c>
      <c r="B175" s="463"/>
      <c r="C175" s="463"/>
      <c r="D175" s="463"/>
      <c r="E175" s="464" t="str">
        <f>IFERROR(IF(AND(K175="",T175=""),"",(VLOOKUP(Q175,'Reference records(soft deleted)'!$B$84:$D$127,3,FALSE))),"")</f>
        <v/>
      </c>
      <c r="F175" s="465"/>
      <c r="G175" s="465"/>
      <c r="H175" s="465"/>
      <c r="I175" s="465"/>
      <c r="J175" s="465"/>
      <c r="K175" s="464"/>
      <c r="L175" s="465"/>
      <c r="M175" s="465"/>
      <c r="N175" s="465"/>
      <c r="O175" s="465"/>
      <c r="P175" s="465"/>
      <c r="Q175" s="466"/>
      <c r="R175" s="465"/>
      <c r="S175" s="465"/>
      <c r="T175" s="467"/>
      <c r="U175" s="468" t="str">
        <f>IFERROR(IF(VLOOKUP(E175,'Reference Records'!$C$131:$D$166,2,FALSE)=0,"",VLOOKUP(E175,'Reference Records'!$C$131:$D$166,2,FALSE)),"")</f>
        <v/>
      </c>
      <c r="V175" s="468"/>
      <c r="W175" s="468" t="str">
        <f t="shared" si="8"/>
        <v/>
      </c>
      <c r="X175" s="469" t="str">
        <f t="shared" si="9"/>
        <v>a1P360000030FUAEA2</v>
      </c>
      <c r="Y175" s="469" t="b">
        <f t="shared" si="10"/>
        <v>0</v>
      </c>
      <c r="Z175" s="469" t="b">
        <f t="shared" si="11"/>
        <v>1</v>
      </c>
      <c r="AA175" s="469" t="str">
        <f>IFERROR(VLOOKUP(K175,'Reference Records'!$C$169:$E$334,3,FALSE),"")</f>
        <v/>
      </c>
      <c r="AB175" s="469" t="s">
        <v>751</v>
      </c>
      <c r="AC175" s="460"/>
      <c r="AD175" s="460" t="str">
        <f t="array" ref="AD175">IFERROR(INDEX($E$132:$E$224,MATCH(SMALL(NOT($E$132:$E$224="")*IF(ISNUMBER($E$132:$E$224),COUNTIF($E$132:$E$224,"&lt;="&amp;$E$132:$E$224),COUNTIF($E$132:$E$224,"&lt;="&amp;$E$132:$E$224)+SUM(--ISNUMBER($E$132:$E$224))),ROWS($E$131:E174)+SUM(--ISBLANK($E$132:$E$224))),NOT($E$132:$E$224="")*IF(ISNUMBER($E$132:$E$224),COUNTIF($E$132:$E$224,"&lt;="&amp;$E$132:$E$224),COUNTIF($E$132:$E$224,"&lt;="&amp;$E$132:$E$224)+SUM(--ISNUMBER($E$132:$E$224))),0)),"")</f>
        <v/>
      </c>
      <c r="AE175" s="460" t="str">
        <f t="array" ref="AE175">IFERROR(IF(INDEX($W$132:$W$224, MATCH(0, IF(AD175=$E$132:$E$224, COUNTIF($AE$131:$AE174, $W$132:$W$224), ""), 0))=0,"",INDEX($W$132:$W$224, MATCH(0, IF(AD175=$E$132:$E$224, COUNTIF($AE$131:$AE174, $W$132:$W$224), ""), 0))),"")</f>
        <v/>
      </c>
      <c r="AF175" s="460"/>
      <c r="AG175" s="470" t="s">
        <v>752</v>
      </c>
    </row>
    <row r="176" spans="1:33" ht="47.1" customHeight="1" x14ac:dyDescent="0.25">
      <c r="A176" s="440">
        <v>44</v>
      </c>
      <c r="B176" s="463"/>
      <c r="C176" s="463"/>
      <c r="D176" s="463"/>
      <c r="E176" s="464" t="str">
        <f>IFERROR(IF(AND(K176="",T176=""),"",(VLOOKUP(Q176,'Reference records(soft deleted)'!$B$84:$D$127,3,FALSE))),"")</f>
        <v/>
      </c>
      <c r="F176" s="465"/>
      <c r="G176" s="465"/>
      <c r="H176" s="465"/>
      <c r="I176" s="465"/>
      <c r="J176" s="465"/>
      <c r="K176" s="464"/>
      <c r="L176" s="465"/>
      <c r="M176" s="465"/>
      <c r="N176" s="465"/>
      <c r="O176" s="465"/>
      <c r="P176" s="465"/>
      <c r="Q176" s="466"/>
      <c r="R176" s="465"/>
      <c r="S176" s="465"/>
      <c r="T176" s="467"/>
      <c r="U176" s="468" t="str">
        <f>IFERROR(IF(VLOOKUP(E176,'Reference Records'!$C$131:$D$166,2,FALSE)=0,"",VLOOKUP(E176,'Reference Records'!$C$131:$D$166,2,FALSE)),"")</f>
        <v/>
      </c>
      <c r="V176" s="468"/>
      <c r="W176" s="468" t="str">
        <f t="shared" si="8"/>
        <v/>
      </c>
      <c r="X176" s="469" t="str">
        <f t="shared" si="9"/>
        <v>a1P360000030FUAEA2</v>
      </c>
      <c r="Y176" s="469" t="b">
        <f t="shared" si="10"/>
        <v>0</v>
      </c>
      <c r="Z176" s="469" t="b">
        <f t="shared" si="11"/>
        <v>1</v>
      </c>
      <c r="AA176" s="469" t="str">
        <f>IFERROR(VLOOKUP(K176,'Reference Records'!$C$169:$E$334,3,FALSE),"")</f>
        <v/>
      </c>
      <c r="AB176" s="469" t="s">
        <v>753</v>
      </c>
      <c r="AC176" s="460"/>
      <c r="AD176" s="460" t="str">
        <f t="array" ref="AD176">IFERROR(INDEX($E$132:$E$224,MATCH(SMALL(NOT($E$132:$E$224="")*IF(ISNUMBER($E$132:$E$224),COUNTIF($E$132:$E$224,"&lt;="&amp;$E$132:$E$224),COUNTIF($E$132:$E$224,"&lt;="&amp;$E$132:$E$224)+SUM(--ISNUMBER($E$132:$E$224))),ROWS($E$131:E175)+SUM(--ISBLANK($E$132:$E$224))),NOT($E$132:$E$224="")*IF(ISNUMBER($E$132:$E$224),COUNTIF($E$132:$E$224,"&lt;="&amp;$E$132:$E$224),COUNTIF($E$132:$E$224,"&lt;="&amp;$E$132:$E$224)+SUM(--ISNUMBER($E$132:$E$224))),0)),"")</f>
        <v/>
      </c>
      <c r="AE176" s="460" t="str">
        <f t="array" ref="AE176">IFERROR(IF(INDEX($W$132:$W$224, MATCH(0, IF(AD176=$E$132:$E$224, COUNTIF($AE$131:$AE175, $W$132:$W$224), ""), 0))=0,"",INDEX($W$132:$W$224, MATCH(0, IF(AD176=$E$132:$E$224, COUNTIF($AE$131:$AE175, $W$132:$W$224), ""), 0))),"")</f>
        <v/>
      </c>
      <c r="AF176" s="460"/>
      <c r="AG176" s="470" t="s">
        <v>754</v>
      </c>
    </row>
    <row r="177" spans="1:33" ht="47.1" customHeight="1" x14ac:dyDescent="0.25">
      <c r="A177" s="440">
        <v>45</v>
      </c>
      <c r="B177" s="463"/>
      <c r="C177" s="463"/>
      <c r="D177" s="463"/>
      <c r="E177" s="464" t="str">
        <f>IFERROR(IF(AND(K177="",T177=""),"",(VLOOKUP(Q177,'Reference records(soft deleted)'!$B$84:$D$127,3,FALSE))),"")</f>
        <v/>
      </c>
      <c r="F177" s="465"/>
      <c r="G177" s="465"/>
      <c r="H177" s="465"/>
      <c r="I177" s="465"/>
      <c r="J177" s="465"/>
      <c r="K177" s="464"/>
      <c r="L177" s="465"/>
      <c r="M177" s="465"/>
      <c r="N177" s="465"/>
      <c r="O177" s="465"/>
      <c r="P177" s="465"/>
      <c r="Q177" s="466"/>
      <c r="R177" s="465"/>
      <c r="S177" s="465"/>
      <c r="T177" s="467"/>
      <c r="U177" s="468" t="str">
        <f>IFERROR(IF(VLOOKUP(E177,'Reference Records'!$C$131:$D$166,2,FALSE)=0,"",VLOOKUP(E177,'Reference Records'!$C$131:$D$166,2,FALSE)),"")</f>
        <v/>
      </c>
      <c r="V177" s="468"/>
      <c r="W177" s="468" t="str">
        <f t="shared" si="8"/>
        <v/>
      </c>
      <c r="X177" s="469" t="str">
        <f t="shared" si="9"/>
        <v>a1P360000030FUAEA2</v>
      </c>
      <c r="Y177" s="469" t="b">
        <f t="shared" si="10"/>
        <v>0</v>
      </c>
      <c r="Z177" s="469" t="b">
        <f t="shared" si="11"/>
        <v>1</v>
      </c>
      <c r="AA177" s="469" t="str">
        <f>IFERROR(VLOOKUP(K177,'Reference Records'!$C$169:$E$334,3,FALSE),"")</f>
        <v/>
      </c>
      <c r="AB177" s="469" t="s">
        <v>755</v>
      </c>
      <c r="AC177" s="460"/>
      <c r="AD177" s="460" t="str">
        <f t="array" ref="AD177">IFERROR(INDEX($E$132:$E$224,MATCH(SMALL(NOT($E$132:$E$224="")*IF(ISNUMBER($E$132:$E$224),COUNTIF($E$132:$E$224,"&lt;="&amp;$E$132:$E$224),COUNTIF($E$132:$E$224,"&lt;="&amp;$E$132:$E$224)+SUM(--ISNUMBER($E$132:$E$224))),ROWS($E$131:E176)+SUM(--ISBLANK($E$132:$E$224))),NOT($E$132:$E$224="")*IF(ISNUMBER($E$132:$E$224),COUNTIF($E$132:$E$224,"&lt;="&amp;$E$132:$E$224),COUNTIF($E$132:$E$224,"&lt;="&amp;$E$132:$E$224)+SUM(--ISNUMBER($E$132:$E$224))),0)),"")</f>
        <v/>
      </c>
      <c r="AE177" s="460" t="str">
        <f t="array" ref="AE177">IFERROR(IF(INDEX($W$132:$W$224, MATCH(0, IF(AD177=$E$132:$E$224, COUNTIF($AE$131:$AE176, $W$132:$W$224), ""), 0))=0,"",INDEX($W$132:$W$224, MATCH(0, IF(AD177=$E$132:$E$224, COUNTIF($AE$131:$AE176, $W$132:$W$224), ""), 0))),"")</f>
        <v/>
      </c>
      <c r="AF177" s="460"/>
      <c r="AG177" s="470" t="s">
        <v>756</v>
      </c>
    </row>
    <row r="178" spans="1:33" ht="47.1" customHeight="1" x14ac:dyDescent="0.25">
      <c r="A178" s="440">
        <v>46</v>
      </c>
      <c r="B178" s="463"/>
      <c r="C178" s="463"/>
      <c r="D178" s="463"/>
      <c r="E178" s="464" t="str">
        <f>IFERROR(IF(AND(K178="",T178=""),"",(VLOOKUP(Q178,'Reference records(soft deleted)'!$B$84:$D$127,3,FALSE))),"")</f>
        <v/>
      </c>
      <c r="F178" s="465"/>
      <c r="G178" s="465"/>
      <c r="H178" s="465"/>
      <c r="I178" s="465"/>
      <c r="J178" s="465"/>
      <c r="K178" s="464"/>
      <c r="L178" s="465"/>
      <c r="M178" s="465"/>
      <c r="N178" s="465"/>
      <c r="O178" s="465"/>
      <c r="P178" s="465"/>
      <c r="Q178" s="466"/>
      <c r="R178" s="465"/>
      <c r="S178" s="465"/>
      <c r="T178" s="467"/>
      <c r="U178" s="468" t="str">
        <f>IFERROR(IF(VLOOKUP(E178,'Reference Records'!$C$131:$D$166,2,FALSE)=0,"",VLOOKUP(E178,'Reference Records'!$C$131:$D$166,2,FALSE)),"")</f>
        <v/>
      </c>
      <c r="V178" s="468"/>
      <c r="W178" s="468" t="str">
        <f t="shared" si="8"/>
        <v/>
      </c>
      <c r="X178" s="469" t="str">
        <f t="shared" si="9"/>
        <v>a1P360000030FUAEA2</v>
      </c>
      <c r="Y178" s="469" t="b">
        <f t="shared" si="10"/>
        <v>0</v>
      </c>
      <c r="Z178" s="469" t="b">
        <f t="shared" si="11"/>
        <v>1</v>
      </c>
      <c r="AA178" s="469" t="str">
        <f>IFERROR(VLOOKUP(K178,'Reference Records'!$C$169:$E$334,3,FALSE),"")</f>
        <v/>
      </c>
      <c r="AB178" s="469" t="s">
        <v>757</v>
      </c>
      <c r="AC178" s="460"/>
      <c r="AD178" s="460" t="str">
        <f t="array" ref="AD178">IFERROR(INDEX($E$132:$E$224,MATCH(SMALL(NOT($E$132:$E$224="")*IF(ISNUMBER($E$132:$E$224),COUNTIF($E$132:$E$224,"&lt;="&amp;$E$132:$E$224),COUNTIF($E$132:$E$224,"&lt;="&amp;$E$132:$E$224)+SUM(--ISNUMBER($E$132:$E$224))),ROWS($E$131:E177)+SUM(--ISBLANK($E$132:$E$224))),NOT($E$132:$E$224="")*IF(ISNUMBER($E$132:$E$224),COUNTIF($E$132:$E$224,"&lt;="&amp;$E$132:$E$224),COUNTIF($E$132:$E$224,"&lt;="&amp;$E$132:$E$224)+SUM(--ISNUMBER($E$132:$E$224))),0)),"")</f>
        <v/>
      </c>
      <c r="AE178" s="460" t="str">
        <f t="array" ref="AE178">IFERROR(IF(INDEX($W$132:$W$224, MATCH(0, IF(AD178=$E$132:$E$224, COUNTIF($AE$131:$AE177, $W$132:$W$224), ""), 0))=0,"",INDEX($W$132:$W$224, MATCH(0, IF(AD178=$E$132:$E$224, COUNTIF($AE$131:$AE177, $W$132:$W$224), ""), 0))),"")</f>
        <v/>
      </c>
      <c r="AF178" s="460"/>
      <c r="AG178" s="470" t="s">
        <v>758</v>
      </c>
    </row>
    <row r="179" spans="1:33" ht="47.1" customHeight="1" x14ac:dyDescent="0.25">
      <c r="A179" s="440">
        <v>47</v>
      </c>
      <c r="B179" s="463"/>
      <c r="C179" s="463"/>
      <c r="D179" s="463"/>
      <c r="E179" s="464" t="str">
        <f>IFERROR(IF(AND(K179="",T179=""),"",(VLOOKUP(Q179,'Reference records(soft deleted)'!$B$84:$D$127,3,FALSE))),"")</f>
        <v/>
      </c>
      <c r="F179" s="465"/>
      <c r="G179" s="465"/>
      <c r="H179" s="465"/>
      <c r="I179" s="465"/>
      <c r="J179" s="465"/>
      <c r="K179" s="464"/>
      <c r="L179" s="465"/>
      <c r="M179" s="465"/>
      <c r="N179" s="465"/>
      <c r="O179" s="465"/>
      <c r="P179" s="465"/>
      <c r="Q179" s="466"/>
      <c r="R179" s="465"/>
      <c r="S179" s="465"/>
      <c r="T179" s="467"/>
      <c r="U179" s="468" t="str">
        <f>IFERROR(IF(VLOOKUP(E179,'Reference Records'!$C$131:$D$166,2,FALSE)=0,"",VLOOKUP(E179,'Reference Records'!$C$131:$D$166,2,FALSE)),"")</f>
        <v/>
      </c>
      <c r="V179" s="468"/>
      <c r="W179" s="468" t="str">
        <f t="shared" si="8"/>
        <v/>
      </c>
      <c r="X179" s="469" t="str">
        <f t="shared" si="9"/>
        <v>a1P360000030FUAEA2</v>
      </c>
      <c r="Y179" s="469" t="b">
        <f t="shared" si="10"/>
        <v>0</v>
      </c>
      <c r="Z179" s="469" t="b">
        <f t="shared" si="11"/>
        <v>1</v>
      </c>
      <c r="AA179" s="469" t="str">
        <f>IFERROR(VLOOKUP(K179,'Reference Records'!$C$169:$E$334,3,FALSE),"")</f>
        <v/>
      </c>
      <c r="AB179" s="469" t="s">
        <v>759</v>
      </c>
      <c r="AC179" s="460"/>
      <c r="AD179" s="460" t="str">
        <f t="array" ref="AD179">IFERROR(INDEX($E$132:$E$224,MATCH(SMALL(NOT($E$132:$E$224="")*IF(ISNUMBER($E$132:$E$224),COUNTIF($E$132:$E$224,"&lt;="&amp;$E$132:$E$224),COUNTIF($E$132:$E$224,"&lt;="&amp;$E$132:$E$224)+SUM(--ISNUMBER($E$132:$E$224))),ROWS($E$131:E178)+SUM(--ISBLANK($E$132:$E$224))),NOT($E$132:$E$224="")*IF(ISNUMBER($E$132:$E$224),COUNTIF($E$132:$E$224,"&lt;="&amp;$E$132:$E$224),COUNTIF($E$132:$E$224,"&lt;="&amp;$E$132:$E$224)+SUM(--ISNUMBER($E$132:$E$224))),0)),"")</f>
        <v/>
      </c>
      <c r="AE179" s="460" t="str">
        <f t="array" ref="AE179">IFERROR(IF(INDEX($W$132:$W$224, MATCH(0, IF(AD179=$E$132:$E$224, COUNTIF($AE$131:$AE178, $W$132:$W$224), ""), 0))=0,"",INDEX($W$132:$W$224, MATCH(0, IF(AD179=$E$132:$E$224, COUNTIF($AE$131:$AE178, $W$132:$W$224), ""), 0))),"")</f>
        <v/>
      </c>
      <c r="AF179" s="460"/>
      <c r="AG179" s="470" t="s">
        <v>760</v>
      </c>
    </row>
    <row r="180" spans="1:33" ht="47.1" customHeight="1" x14ac:dyDescent="0.25">
      <c r="A180" s="440">
        <v>48</v>
      </c>
      <c r="B180" s="463"/>
      <c r="C180" s="463"/>
      <c r="D180" s="463"/>
      <c r="E180" s="464" t="str">
        <f>IFERROR(IF(AND(K180="",T180=""),"",(VLOOKUP(Q180,'Reference records(soft deleted)'!$B$84:$D$127,3,FALSE))),"")</f>
        <v/>
      </c>
      <c r="F180" s="465"/>
      <c r="G180" s="465"/>
      <c r="H180" s="465"/>
      <c r="I180" s="465"/>
      <c r="J180" s="465"/>
      <c r="K180" s="464"/>
      <c r="L180" s="465"/>
      <c r="M180" s="465"/>
      <c r="N180" s="465"/>
      <c r="O180" s="465"/>
      <c r="P180" s="465"/>
      <c r="Q180" s="466"/>
      <c r="R180" s="465"/>
      <c r="S180" s="465"/>
      <c r="T180" s="467"/>
      <c r="U180" s="468" t="str">
        <f>IFERROR(IF(VLOOKUP(E180,'Reference Records'!$C$131:$D$166,2,FALSE)=0,"",VLOOKUP(E180,'Reference Records'!$C$131:$D$166,2,FALSE)),"")</f>
        <v/>
      </c>
      <c r="V180" s="468"/>
      <c r="W180" s="468" t="str">
        <f t="shared" si="8"/>
        <v/>
      </c>
      <c r="X180" s="469" t="str">
        <f t="shared" si="9"/>
        <v>a1P360000030FUAEA2</v>
      </c>
      <c r="Y180" s="469" t="b">
        <f t="shared" si="10"/>
        <v>0</v>
      </c>
      <c r="Z180" s="469" t="b">
        <f t="shared" si="11"/>
        <v>1</v>
      </c>
      <c r="AA180" s="469" t="str">
        <f>IFERROR(VLOOKUP(K180,'Reference Records'!$C$169:$E$334,3,FALSE),"")</f>
        <v/>
      </c>
      <c r="AB180" s="469" t="s">
        <v>761</v>
      </c>
      <c r="AC180" s="460"/>
      <c r="AD180" s="460" t="str">
        <f t="array" ref="AD180">IFERROR(INDEX($E$132:$E$224,MATCH(SMALL(NOT($E$132:$E$224="")*IF(ISNUMBER($E$132:$E$224),COUNTIF($E$132:$E$224,"&lt;="&amp;$E$132:$E$224),COUNTIF($E$132:$E$224,"&lt;="&amp;$E$132:$E$224)+SUM(--ISNUMBER($E$132:$E$224))),ROWS($E$131:E179)+SUM(--ISBLANK($E$132:$E$224))),NOT($E$132:$E$224="")*IF(ISNUMBER($E$132:$E$224),COUNTIF($E$132:$E$224,"&lt;="&amp;$E$132:$E$224),COUNTIF($E$132:$E$224,"&lt;="&amp;$E$132:$E$224)+SUM(--ISNUMBER($E$132:$E$224))),0)),"")</f>
        <v/>
      </c>
      <c r="AE180" s="460" t="str">
        <f t="array" ref="AE180">IFERROR(IF(INDEX($W$132:$W$224, MATCH(0, IF(AD180=$E$132:$E$224, COUNTIF($AE$131:$AE179, $W$132:$W$224), ""), 0))=0,"",INDEX($W$132:$W$224, MATCH(0, IF(AD180=$E$132:$E$224, COUNTIF($AE$131:$AE179, $W$132:$W$224), ""), 0))),"")</f>
        <v/>
      </c>
      <c r="AF180" s="460"/>
      <c r="AG180" s="470" t="s">
        <v>762</v>
      </c>
    </row>
    <row r="181" spans="1:33" ht="47.1" customHeight="1" x14ac:dyDescent="0.25">
      <c r="A181" s="440">
        <v>49</v>
      </c>
      <c r="B181" s="463"/>
      <c r="C181" s="463"/>
      <c r="D181" s="463"/>
      <c r="E181" s="464" t="str">
        <f>IFERROR(IF(AND(K181="",T181=""),"",(VLOOKUP(Q181,'Reference records(soft deleted)'!$B$84:$D$127,3,FALSE))),"")</f>
        <v/>
      </c>
      <c r="F181" s="465"/>
      <c r="G181" s="465"/>
      <c r="H181" s="465"/>
      <c r="I181" s="465"/>
      <c r="J181" s="465"/>
      <c r="K181" s="464"/>
      <c r="L181" s="465"/>
      <c r="M181" s="465"/>
      <c r="N181" s="465"/>
      <c r="O181" s="465"/>
      <c r="P181" s="465"/>
      <c r="Q181" s="466"/>
      <c r="R181" s="465"/>
      <c r="S181" s="465"/>
      <c r="T181" s="467"/>
      <c r="U181" s="468" t="str">
        <f>IFERROR(IF(VLOOKUP(E181,'Reference Records'!$C$131:$D$166,2,FALSE)=0,"",VLOOKUP(E181,'Reference Records'!$C$131:$D$166,2,FALSE)),"")</f>
        <v/>
      </c>
      <c r="V181" s="468"/>
      <c r="W181" s="468" t="str">
        <f t="shared" si="8"/>
        <v/>
      </c>
      <c r="X181" s="469" t="str">
        <f t="shared" si="9"/>
        <v>a1P360000030FUAEA2</v>
      </c>
      <c r="Y181" s="469" t="b">
        <f t="shared" si="10"/>
        <v>0</v>
      </c>
      <c r="Z181" s="469" t="b">
        <f t="shared" si="11"/>
        <v>1</v>
      </c>
      <c r="AA181" s="469" t="str">
        <f>IFERROR(VLOOKUP(K181,'Reference Records'!$C$169:$E$334,3,FALSE),"")</f>
        <v/>
      </c>
      <c r="AB181" s="469" t="s">
        <v>763</v>
      </c>
      <c r="AC181" s="460"/>
      <c r="AD181" s="460" t="str">
        <f t="array" ref="AD181">IFERROR(INDEX($E$132:$E$224,MATCH(SMALL(NOT($E$132:$E$224="")*IF(ISNUMBER($E$132:$E$224),COUNTIF($E$132:$E$224,"&lt;="&amp;$E$132:$E$224),COUNTIF($E$132:$E$224,"&lt;="&amp;$E$132:$E$224)+SUM(--ISNUMBER($E$132:$E$224))),ROWS($E$131:E180)+SUM(--ISBLANK($E$132:$E$224))),NOT($E$132:$E$224="")*IF(ISNUMBER($E$132:$E$224),COUNTIF($E$132:$E$224,"&lt;="&amp;$E$132:$E$224),COUNTIF($E$132:$E$224,"&lt;="&amp;$E$132:$E$224)+SUM(--ISNUMBER($E$132:$E$224))),0)),"")</f>
        <v/>
      </c>
      <c r="AE181" s="460" t="str">
        <f t="array" ref="AE181">IFERROR(IF(INDEX($W$132:$W$224, MATCH(0, IF(AD181=$E$132:$E$224, COUNTIF($AE$131:$AE180, $W$132:$W$224), ""), 0))=0,"",INDEX($W$132:$W$224, MATCH(0, IF(AD181=$E$132:$E$224, COUNTIF($AE$131:$AE180, $W$132:$W$224), ""), 0))),"")</f>
        <v/>
      </c>
      <c r="AF181" s="460"/>
      <c r="AG181" s="470" t="s">
        <v>764</v>
      </c>
    </row>
    <row r="182" spans="1:33" ht="47.1" customHeight="1" x14ac:dyDescent="0.25">
      <c r="A182" s="440">
        <v>50</v>
      </c>
      <c r="B182" s="463"/>
      <c r="C182" s="463"/>
      <c r="D182" s="463"/>
      <c r="E182" s="464" t="str">
        <f>IFERROR(IF(AND(K182="",T182=""),"",(VLOOKUP(Q182,'Reference records(soft deleted)'!$B$84:$D$127,3,FALSE))),"")</f>
        <v/>
      </c>
      <c r="F182" s="465"/>
      <c r="G182" s="465"/>
      <c r="H182" s="465"/>
      <c r="I182" s="465"/>
      <c r="J182" s="465"/>
      <c r="K182" s="464"/>
      <c r="L182" s="465"/>
      <c r="M182" s="465"/>
      <c r="N182" s="465"/>
      <c r="O182" s="465"/>
      <c r="P182" s="465"/>
      <c r="Q182" s="466"/>
      <c r="R182" s="465"/>
      <c r="S182" s="465"/>
      <c r="T182" s="467"/>
      <c r="U182" s="468" t="str">
        <f>IFERROR(IF(VLOOKUP(E182,'Reference Records'!$C$131:$D$166,2,FALSE)=0,"",VLOOKUP(E182,'Reference Records'!$C$131:$D$166,2,FALSE)),"")</f>
        <v/>
      </c>
      <c r="V182" s="468"/>
      <c r="W182" s="468" t="str">
        <f t="shared" si="8"/>
        <v/>
      </c>
      <c r="X182" s="469" t="str">
        <f t="shared" si="9"/>
        <v>a1P360000030FUAEA2</v>
      </c>
      <c r="Y182" s="469" t="b">
        <f t="shared" si="10"/>
        <v>0</v>
      </c>
      <c r="Z182" s="469" t="b">
        <f t="shared" si="11"/>
        <v>1</v>
      </c>
      <c r="AA182" s="469" t="str">
        <f>IFERROR(VLOOKUP(K182,'Reference Records'!$C$169:$E$334,3,FALSE),"")</f>
        <v/>
      </c>
      <c r="AB182" s="469" t="s">
        <v>765</v>
      </c>
      <c r="AC182" s="460"/>
      <c r="AD182" s="460" t="str">
        <f t="array" ref="AD182">IFERROR(INDEX($E$132:$E$224,MATCH(SMALL(NOT($E$132:$E$224="")*IF(ISNUMBER($E$132:$E$224),COUNTIF($E$132:$E$224,"&lt;="&amp;$E$132:$E$224),COUNTIF($E$132:$E$224,"&lt;="&amp;$E$132:$E$224)+SUM(--ISNUMBER($E$132:$E$224))),ROWS($E$131:E181)+SUM(--ISBLANK($E$132:$E$224))),NOT($E$132:$E$224="")*IF(ISNUMBER($E$132:$E$224),COUNTIF($E$132:$E$224,"&lt;="&amp;$E$132:$E$224),COUNTIF($E$132:$E$224,"&lt;="&amp;$E$132:$E$224)+SUM(--ISNUMBER($E$132:$E$224))),0)),"")</f>
        <v/>
      </c>
      <c r="AE182" s="460" t="str">
        <f t="array" ref="AE182">IFERROR(IF(INDEX($W$132:$W$224, MATCH(0, IF(AD182=$E$132:$E$224, COUNTIF($AE$131:$AE181, $W$132:$W$224), ""), 0))=0,"",INDEX($W$132:$W$224, MATCH(0, IF(AD182=$E$132:$E$224, COUNTIF($AE$131:$AE181, $W$132:$W$224), ""), 0))),"")</f>
        <v/>
      </c>
      <c r="AF182" s="460"/>
      <c r="AG182" s="470" t="s">
        <v>766</v>
      </c>
    </row>
    <row r="183" spans="1:33" ht="47.1" customHeight="1" x14ac:dyDescent="0.25">
      <c r="A183" s="440">
        <v>51</v>
      </c>
      <c r="B183" s="463"/>
      <c r="C183" s="463"/>
      <c r="D183" s="463"/>
      <c r="E183" s="464" t="str">
        <f>IFERROR(IF(AND(K183="",T183=""),"",(VLOOKUP(Q183,'Reference records(soft deleted)'!$B$84:$D$127,3,FALSE))),"")</f>
        <v/>
      </c>
      <c r="F183" s="465"/>
      <c r="G183" s="465"/>
      <c r="H183" s="465"/>
      <c r="I183" s="465"/>
      <c r="J183" s="465"/>
      <c r="K183" s="464"/>
      <c r="L183" s="465"/>
      <c r="M183" s="465"/>
      <c r="N183" s="465"/>
      <c r="O183" s="465"/>
      <c r="P183" s="465"/>
      <c r="Q183" s="466"/>
      <c r="R183" s="465"/>
      <c r="S183" s="465"/>
      <c r="T183" s="467"/>
      <c r="U183" s="468" t="str">
        <f>IFERROR(IF(VLOOKUP(E183,'Reference Records'!$C$131:$D$166,2,FALSE)=0,"",VLOOKUP(E183,'Reference Records'!$C$131:$D$166,2,FALSE)),"")</f>
        <v/>
      </c>
      <c r="V183" s="468"/>
      <c r="W183" s="468" t="str">
        <f t="shared" si="8"/>
        <v/>
      </c>
      <c r="X183" s="469" t="str">
        <f t="shared" si="9"/>
        <v>a1P360000030FUAEA2</v>
      </c>
      <c r="Y183" s="469" t="b">
        <f t="shared" si="10"/>
        <v>0</v>
      </c>
      <c r="Z183" s="469" t="b">
        <f t="shared" si="11"/>
        <v>1</v>
      </c>
      <c r="AA183" s="469" t="str">
        <f>IFERROR(VLOOKUP(K183,'Reference Records'!$C$169:$E$334,3,FALSE),"")</f>
        <v/>
      </c>
      <c r="AB183" s="469" t="s">
        <v>767</v>
      </c>
      <c r="AC183" s="460"/>
      <c r="AD183" s="460" t="str">
        <f t="array" ref="AD183">IFERROR(INDEX($E$132:$E$224,MATCH(SMALL(NOT($E$132:$E$224="")*IF(ISNUMBER($E$132:$E$224),COUNTIF($E$132:$E$224,"&lt;="&amp;$E$132:$E$224),COUNTIF($E$132:$E$224,"&lt;="&amp;$E$132:$E$224)+SUM(--ISNUMBER($E$132:$E$224))),ROWS($E$131:E182)+SUM(--ISBLANK($E$132:$E$224))),NOT($E$132:$E$224="")*IF(ISNUMBER($E$132:$E$224),COUNTIF($E$132:$E$224,"&lt;="&amp;$E$132:$E$224),COUNTIF($E$132:$E$224,"&lt;="&amp;$E$132:$E$224)+SUM(--ISNUMBER($E$132:$E$224))),0)),"")</f>
        <v/>
      </c>
      <c r="AE183" s="460" t="str">
        <f t="array" ref="AE183">IFERROR(IF(INDEX($W$132:$W$224, MATCH(0, IF(AD183=$E$132:$E$224, COUNTIF($AE$131:$AE182, $W$132:$W$224), ""), 0))=0,"",INDEX($W$132:$W$224, MATCH(0, IF(AD183=$E$132:$E$224, COUNTIF($AE$131:$AE182, $W$132:$W$224), ""), 0))),"")</f>
        <v/>
      </c>
      <c r="AF183" s="460"/>
      <c r="AG183" s="470" t="s">
        <v>768</v>
      </c>
    </row>
    <row r="184" spans="1:33" ht="47.1" customHeight="1" x14ac:dyDescent="0.25">
      <c r="A184" s="440">
        <v>52</v>
      </c>
      <c r="B184" s="463"/>
      <c r="C184" s="463"/>
      <c r="D184" s="463"/>
      <c r="E184" s="464" t="str">
        <f>IFERROR(IF(AND(K184="",T184=""),"",(VLOOKUP(Q184,'Reference records(soft deleted)'!$B$84:$D$127,3,FALSE))),"")</f>
        <v/>
      </c>
      <c r="F184" s="465"/>
      <c r="G184" s="465"/>
      <c r="H184" s="465"/>
      <c r="I184" s="465"/>
      <c r="J184" s="465"/>
      <c r="K184" s="464"/>
      <c r="L184" s="465"/>
      <c r="M184" s="465"/>
      <c r="N184" s="465"/>
      <c r="O184" s="465"/>
      <c r="P184" s="465"/>
      <c r="Q184" s="466"/>
      <c r="R184" s="465"/>
      <c r="S184" s="465"/>
      <c r="T184" s="467"/>
      <c r="U184" s="468" t="str">
        <f>IFERROR(IF(VLOOKUP(E184,'Reference Records'!$C$131:$D$166,2,FALSE)=0,"",VLOOKUP(E184,'Reference Records'!$C$131:$D$166,2,FALSE)),"")</f>
        <v/>
      </c>
      <c r="V184" s="468"/>
      <c r="W184" s="468" t="str">
        <f t="shared" si="8"/>
        <v/>
      </c>
      <c r="X184" s="469" t="str">
        <f t="shared" si="9"/>
        <v>a1P360000030FUAEA2</v>
      </c>
      <c r="Y184" s="469" t="b">
        <f t="shared" si="10"/>
        <v>0</v>
      </c>
      <c r="Z184" s="469" t="b">
        <f t="shared" si="11"/>
        <v>1</v>
      </c>
      <c r="AA184" s="469" t="str">
        <f>IFERROR(VLOOKUP(K184,'Reference Records'!$C$169:$E$334,3,FALSE),"")</f>
        <v/>
      </c>
      <c r="AB184" s="469" t="s">
        <v>769</v>
      </c>
      <c r="AC184" s="460"/>
      <c r="AD184" s="460" t="str">
        <f t="array" ref="AD184">IFERROR(INDEX($E$132:$E$224,MATCH(SMALL(NOT($E$132:$E$224="")*IF(ISNUMBER($E$132:$E$224),COUNTIF($E$132:$E$224,"&lt;="&amp;$E$132:$E$224),COUNTIF($E$132:$E$224,"&lt;="&amp;$E$132:$E$224)+SUM(--ISNUMBER($E$132:$E$224))),ROWS($E$131:E183)+SUM(--ISBLANK($E$132:$E$224))),NOT($E$132:$E$224="")*IF(ISNUMBER($E$132:$E$224),COUNTIF($E$132:$E$224,"&lt;="&amp;$E$132:$E$224),COUNTIF($E$132:$E$224,"&lt;="&amp;$E$132:$E$224)+SUM(--ISNUMBER($E$132:$E$224))),0)),"")</f>
        <v/>
      </c>
      <c r="AE184" s="460" t="str">
        <f t="array" ref="AE184">IFERROR(IF(INDEX($W$132:$W$224, MATCH(0, IF(AD184=$E$132:$E$224, COUNTIF($AE$131:$AE183, $W$132:$W$224), ""), 0))=0,"",INDEX($W$132:$W$224, MATCH(0, IF(AD184=$E$132:$E$224, COUNTIF($AE$131:$AE183, $W$132:$W$224), ""), 0))),"")</f>
        <v/>
      </c>
      <c r="AF184" s="460"/>
      <c r="AG184" s="470" t="s">
        <v>770</v>
      </c>
    </row>
    <row r="185" spans="1:33" ht="47.1" customHeight="1" x14ac:dyDescent="0.25">
      <c r="A185" s="440">
        <v>53</v>
      </c>
      <c r="B185" s="463"/>
      <c r="C185" s="463"/>
      <c r="D185" s="463"/>
      <c r="E185" s="464" t="str">
        <f>IFERROR(IF(AND(K185="",T185=""),"",(VLOOKUP(Q185,'Reference records(soft deleted)'!$B$84:$D$127,3,FALSE))),"")</f>
        <v/>
      </c>
      <c r="F185" s="465"/>
      <c r="G185" s="465"/>
      <c r="H185" s="465"/>
      <c r="I185" s="465"/>
      <c r="J185" s="465"/>
      <c r="K185" s="464"/>
      <c r="L185" s="465"/>
      <c r="M185" s="465"/>
      <c r="N185" s="465"/>
      <c r="O185" s="465"/>
      <c r="P185" s="465"/>
      <c r="Q185" s="466"/>
      <c r="R185" s="465"/>
      <c r="S185" s="465"/>
      <c r="T185" s="467"/>
      <c r="U185" s="468" t="str">
        <f>IFERROR(IF(VLOOKUP(E185,'Reference Records'!$C$131:$D$166,2,FALSE)=0,"",VLOOKUP(E185,'Reference Records'!$C$131:$D$166,2,FALSE)),"")</f>
        <v/>
      </c>
      <c r="V185" s="468"/>
      <c r="W185" s="468" t="str">
        <f t="shared" si="8"/>
        <v/>
      </c>
      <c r="X185" s="469" t="str">
        <f t="shared" si="9"/>
        <v>a1P360000030FUAEA2</v>
      </c>
      <c r="Y185" s="469" t="b">
        <f t="shared" si="10"/>
        <v>0</v>
      </c>
      <c r="Z185" s="469" t="b">
        <f t="shared" si="11"/>
        <v>1</v>
      </c>
      <c r="AA185" s="469" t="str">
        <f>IFERROR(VLOOKUP(K185,'Reference Records'!$C$169:$E$334,3,FALSE),"")</f>
        <v/>
      </c>
      <c r="AB185" s="469" t="s">
        <v>771</v>
      </c>
      <c r="AC185" s="460"/>
      <c r="AD185" s="460" t="str">
        <f t="array" ref="AD185">IFERROR(INDEX($E$132:$E$224,MATCH(SMALL(NOT($E$132:$E$224="")*IF(ISNUMBER($E$132:$E$224),COUNTIF($E$132:$E$224,"&lt;="&amp;$E$132:$E$224),COUNTIF($E$132:$E$224,"&lt;="&amp;$E$132:$E$224)+SUM(--ISNUMBER($E$132:$E$224))),ROWS($E$131:E184)+SUM(--ISBLANK($E$132:$E$224))),NOT($E$132:$E$224="")*IF(ISNUMBER($E$132:$E$224),COUNTIF($E$132:$E$224,"&lt;="&amp;$E$132:$E$224),COUNTIF($E$132:$E$224,"&lt;="&amp;$E$132:$E$224)+SUM(--ISNUMBER($E$132:$E$224))),0)),"")</f>
        <v/>
      </c>
      <c r="AE185" s="460" t="str">
        <f t="array" ref="AE185">IFERROR(IF(INDEX($W$132:$W$224, MATCH(0, IF(AD185=$E$132:$E$224, COUNTIF($AE$131:$AE184, $W$132:$W$224), ""), 0))=0,"",INDEX($W$132:$W$224, MATCH(0, IF(AD185=$E$132:$E$224, COUNTIF($AE$131:$AE184, $W$132:$W$224), ""), 0))),"")</f>
        <v/>
      </c>
      <c r="AF185" s="460"/>
      <c r="AG185" s="470" t="s">
        <v>772</v>
      </c>
    </row>
    <row r="186" spans="1:33" ht="47.1" customHeight="1" x14ac:dyDescent="0.25">
      <c r="A186" s="440">
        <v>54</v>
      </c>
      <c r="B186" s="463"/>
      <c r="C186" s="463"/>
      <c r="D186" s="463"/>
      <c r="E186" s="464" t="str">
        <f>IFERROR(IF(AND(K186="",T186=""),"",(VLOOKUP(Q186,'Reference records(soft deleted)'!$B$84:$D$127,3,FALSE))),"")</f>
        <v/>
      </c>
      <c r="F186" s="465"/>
      <c r="G186" s="465"/>
      <c r="H186" s="465"/>
      <c r="I186" s="465"/>
      <c r="J186" s="465"/>
      <c r="K186" s="464"/>
      <c r="L186" s="465"/>
      <c r="M186" s="465"/>
      <c r="N186" s="465"/>
      <c r="O186" s="465"/>
      <c r="P186" s="465"/>
      <c r="Q186" s="466"/>
      <c r="R186" s="465"/>
      <c r="S186" s="465"/>
      <c r="T186" s="467"/>
      <c r="U186" s="468" t="str">
        <f>IFERROR(IF(VLOOKUP(E186,'Reference Records'!$C$131:$D$166,2,FALSE)=0,"",VLOOKUP(E186,'Reference Records'!$C$131:$D$166,2,FALSE)),"")</f>
        <v/>
      </c>
      <c r="V186" s="468"/>
      <c r="W186" s="468" t="str">
        <f t="shared" si="8"/>
        <v/>
      </c>
      <c r="X186" s="469" t="str">
        <f t="shared" si="9"/>
        <v>a1P360000030FUAEA2</v>
      </c>
      <c r="Y186" s="469" t="b">
        <f t="shared" si="10"/>
        <v>0</v>
      </c>
      <c r="Z186" s="469" t="b">
        <f t="shared" si="11"/>
        <v>1</v>
      </c>
      <c r="AA186" s="469" t="str">
        <f>IFERROR(VLOOKUP(K186,'Reference Records'!$C$169:$E$334,3,FALSE),"")</f>
        <v/>
      </c>
      <c r="AB186" s="469" t="s">
        <v>773</v>
      </c>
      <c r="AC186" s="460"/>
      <c r="AD186" s="460" t="str">
        <f t="array" ref="AD186">IFERROR(INDEX($E$132:$E$224,MATCH(SMALL(NOT($E$132:$E$224="")*IF(ISNUMBER($E$132:$E$224),COUNTIF($E$132:$E$224,"&lt;="&amp;$E$132:$E$224),COUNTIF($E$132:$E$224,"&lt;="&amp;$E$132:$E$224)+SUM(--ISNUMBER($E$132:$E$224))),ROWS($E$131:E185)+SUM(--ISBLANK($E$132:$E$224))),NOT($E$132:$E$224="")*IF(ISNUMBER($E$132:$E$224),COUNTIF($E$132:$E$224,"&lt;="&amp;$E$132:$E$224),COUNTIF($E$132:$E$224,"&lt;="&amp;$E$132:$E$224)+SUM(--ISNUMBER($E$132:$E$224))),0)),"")</f>
        <v/>
      </c>
      <c r="AE186" s="460" t="str">
        <f t="array" ref="AE186">IFERROR(IF(INDEX($W$132:$W$224, MATCH(0, IF(AD186=$E$132:$E$224, COUNTIF($AE$131:$AE185, $W$132:$W$224), ""), 0))=0,"",INDEX($W$132:$W$224, MATCH(0, IF(AD186=$E$132:$E$224, COUNTIF($AE$131:$AE185, $W$132:$W$224), ""), 0))),"")</f>
        <v/>
      </c>
      <c r="AF186" s="460"/>
      <c r="AG186" s="470" t="s">
        <v>774</v>
      </c>
    </row>
    <row r="187" spans="1:33" ht="47.1" customHeight="1" x14ac:dyDescent="0.25">
      <c r="A187" s="440">
        <v>55</v>
      </c>
      <c r="B187" s="463"/>
      <c r="C187" s="463"/>
      <c r="D187" s="463"/>
      <c r="E187" s="464" t="str">
        <f>IFERROR(IF(AND(K187="",T187=""),"",(VLOOKUP(Q187,'Reference records(soft deleted)'!$B$84:$D$127,3,FALSE))),"")</f>
        <v/>
      </c>
      <c r="F187" s="465"/>
      <c r="G187" s="465"/>
      <c r="H187" s="465"/>
      <c r="I187" s="465"/>
      <c r="J187" s="465"/>
      <c r="K187" s="464"/>
      <c r="L187" s="465"/>
      <c r="M187" s="465"/>
      <c r="N187" s="465"/>
      <c r="O187" s="465"/>
      <c r="P187" s="465"/>
      <c r="Q187" s="466"/>
      <c r="R187" s="465"/>
      <c r="S187" s="465"/>
      <c r="T187" s="467"/>
      <c r="U187" s="468" t="str">
        <f>IFERROR(IF(VLOOKUP(E187,'Reference Records'!$C$131:$D$166,2,FALSE)=0,"",VLOOKUP(E187,'Reference Records'!$C$131:$D$166,2,FALSE)),"")</f>
        <v/>
      </c>
      <c r="V187" s="468"/>
      <c r="W187" s="468" t="str">
        <f t="shared" si="8"/>
        <v/>
      </c>
      <c r="X187" s="469" t="str">
        <f t="shared" si="9"/>
        <v>a1P360000030FUAEA2</v>
      </c>
      <c r="Y187" s="469" t="b">
        <f t="shared" si="10"/>
        <v>0</v>
      </c>
      <c r="Z187" s="469" t="b">
        <f t="shared" si="11"/>
        <v>1</v>
      </c>
      <c r="AA187" s="469" t="str">
        <f>IFERROR(VLOOKUP(K187,'Reference Records'!$C$169:$E$334,3,FALSE),"")</f>
        <v/>
      </c>
      <c r="AB187" s="469" t="s">
        <v>775</v>
      </c>
      <c r="AC187" s="460"/>
      <c r="AD187" s="460" t="str">
        <f t="array" ref="AD187">IFERROR(INDEX($E$132:$E$224,MATCH(SMALL(NOT($E$132:$E$224="")*IF(ISNUMBER($E$132:$E$224),COUNTIF($E$132:$E$224,"&lt;="&amp;$E$132:$E$224),COUNTIF($E$132:$E$224,"&lt;="&amp;$E$132:$E$224)+SUM(--ISNUMBER($E$132:$E$224))),ROWS($E$131:E186)+SUM(--ISBLANK($E$132:$E$224))),NOT($E$132:$E$224="")*IF(ISNUMBER($E$132:$E$224),COUNTIF($E$132:$E$224,"&lt;="&amp;$E$132:$E$224),COUNTIF($E$132:$E$224,"&lt;="&amp;$E$132:$E$224)+SUM(--ISNUMBER($E$132:$E$224))),0)),"")</f>
        <v/>
      </c>
      <c r="AE187" s="460" t="str">
        <f t="array" ref="AE187">IFERROR(IF(INDEX($W$132:$W$224, MATCH(0, IF(AD187=$E$132:$E$224, COUNTIF($AE$131:$AE186, $W$132:$W$224), ""), 0))=0,"",INDEX($W$132:$W$224, MATCH(0, IF(AD187=$E$132:$E$224, COUNTIF($AE$131:$AE186, $W$132:$W$224), ""), 0))),"")</f>
        <v/>
      </c>
      <c r="AF187" s="460"/>
      <c r="AG187" s="470" t="s">
        <v>776</v>
      </c>
    </row>
    <row r="188" spans="1:33" ht="47.1" customHeight="1" x14ac:dyDescent="0.25">
      <c r="A188" s="440">
        <v>56</v>
      </c>
      <c r="B188" s="463"/>
      <c r="C188" s="463"/>
      <c r="D188" s="463"/>
      <c r="E188" s="464" t="str">
        <f>IFERROR(IF(AND(K188="",T188=""),"",(VLOOKUP(Q188,'Reference records(soft deleted)'!$B$84:$D$127,3,FALSE))),"")</f>
        <v/>
      </c>
      <c r="F188" s="465"/>
      <c r="G188" s="465"/>
      <c r="H188" s="465"/>
      <c r="I188" s="465"/>
      <c r="J188" s="465"/>
      <c r="K188" s="464"/>
      <c r="L188" s="465"/>
      <c r="M188" s="465"/>
      <c r="N188" s="465"/>
      <c r="O188" s="465"/>
      <c r="P188" s="465"/>
      <c r="Q188" s="466"/>
      <c r="R188" s="465"/>
      <c r="S188" s="465"/>
      <c r="T188" s="467"/>
      <c r="U188" s="468" t="str">
        <f>IFERROR(IF(VLOOKUP(E188,'Reference Records'!$C$131:$D$166,2,FALSE)=0,"",VLOOKUP(E188,'Reference Records'!$C$131:$D$166,2,FALSE)),"")</f>
        <v/>
      </c>
      <c r="V188" s="468"/>
      <c r="W188" s="468" t="str">
        <f t="shared" si="8"/>
        <v/>
      </c>
      <c r="X188" s="469" t="str">
        <f t="shared" si="9"/>
        <v>a1P360000030FUAEA2</v>
      </c>
      <c r="Y188" s="469" t="b">
        <f t="shared" si="10"/>
        <v>0</v>
      </c>
      <c r="Z188" s="469" t="b">
        <f t="shared" si="11"/>
        <v>1</v>
      </c>
      <c r="AA188" s="469" t="str">
        <f>IFERROR(VLOOKUP(K188,'Reference Records'!$C$169:$E$334,3,FALSE),"")</f>
        <v/>
      </c>
      <c r="AB188" s="469" t="s">
        <v>777</v>
      </c>
      <c r="AC188" s="460"/>
      <c r="AD188" s="460" t="str">
        <f t="array" ref="AD188">IFERROR(INDEX($E$132:$E$224,MATCH(SMALL(NOT($E$132:$E$224="")*IF(ISNUMBER($E$132:$E$224),COUNTIF($E$132:$E$224,"&lt;="&amp;$E$132:$E$224),COUNTIF($E$132:$E$224,"&lt;="&amp;$E$132:$E$224)+SUM(--ISNUMBER($E$132:$E$224))),ROWS($E$131:E187)+SUM(--ISBLANK($E$132:$E$224))),NOT($E$132:$E$224="")*IF(ISNUMBER($E$132:$E$224),COUNTIF($E$132:$E$224,"&lt;="&amp;$E$132:$E$224),COUNTIF($E$132:$E$224,"&lt;="&amp;$E$132:$E$224)+SUM(--ISNUMBER($E$132:$E$224))),0)),"")</f>
        <v/>
      </c>
      <c r="AE188" s="460" t="str">
        <f t="array" ref="AE188">IFERROR(IF(INDEX($W$132:$W$224, MATCH(0, IF(AD188=$E$132:$E$224, COUNTIF($AE$131:$AE187, $W$132:$W$224), ""), 0))=0,"",INDEX($W$132:$W$224, MATCH(0, IF(AD188=$E$132:$E$224, COUNTIF($AE$131:$AE187, $W$132:$W$224), ""), 0))),"")</f>
        <v/>
      </c>
      <c r="AF188" s="460"/>
      <c r="AG188" s="470" t="s">
        <v>778</v>
      </c>
    </row>
    <row r="189" spans="1:33" ht="47.1" customHeight="1" x14ac:dyDescent="0.25">
      <c r="A189" s="440">
        <v>57</v>
      </c>
      <c r="B189" s="463"/>
      <c r="C189" s="463"/>
      <c r="D189" s="463"/>
      <c r="E189" s="464" t="str">
        <f>IFERROR(IF(AND(K189="",T189=""),"",(VLOOKUP(Q189,'Reference records(soft deleted)'!$B$84:$D$127,3,FALSE))),"")</f>
        <v/>
      </c>
      <c r="F189" s="465"/>
      <c r="G189" s="465"/>
      <c r="H189" s="465"/>
      <c r="I189" s="465"/>
      <c r="J189" s="465"/>
      <c r="K189" s="464"/>
      <c r="L189" s="465"/>
      <c r="M189" s="465"/>
      <c r="N189" s="465"/>
      <c r="O189" s="465"/>
      <c r="P189" s="465"/>
      <c r="Q189" s="466"/>
      <c r="R189" s="465"/>
      <c r="S189" s="465"/>
      <c r="T189" s="467"/>
      <c r="U189" s="468" t="str">
        <f>IFERROR(IF(VLOOKUP(E189,'Reference Records'!$C$131:$D$166,2,FALSE)=0,"",VLOOKUP(E189,'Reference Records'!$C$131:$D$166,2,FALSE)),"")</f>
        <v/>
      </c>
      <c r="V189" s="468"/>
      <c r="W189" s="468" t="str">
        <f t="shared" si="8"/>
        <v/>
      </c>
      <c r="X189" s="469" t="str">
        <f t="shared" si="9"/>
        <v>a1P360000030FUAEA2</v>
      </c>
      <c r="Y189" s="469" t="b">
        <f t="shared" si="10"/>
        <v>0</v>
      </c>
      <c r="Z189" s="469" t="b">
        <f t="shared" si="11"/>
        <v>1</v>
      </c>
      <c r="AA189" s="469" t="str">
        <f>IFERROR(VLOOKUP(K189,'Reference Records'!$C$169:$E$334,3,FALSE),"")</f>
        <v/>
      </c>
      <c r="AB189" s="469" t="s">
        <v>779</v>
      </c>
      <c r="AC189" s="460"/>
      <c r="AD189" s="460" t="str">
        <f t="array" ref="AD189">IFERROR(INDEX($E$132:$E$224,MATCH(SMALL(NOT($E$132:$E$224="")*IF(ISNUMBER($E$132:$E$224),COUNTIF($E$132:$E$224,"&lt;="&amp;$E$132:$E$224),COUNTIF($E$132:$E$224,"&lt;="&amp;$E$132:$E$224)+SUM(--ISNUMBER($E$132:$E$224))),ROWS($E$131:E188)+SUM(--ISBLANK($E$132:$E$224))),NOT($E$132:$E$224="")*IF(ISNUMBER($E$132:$E$224),COUNTIF($E$132:$E$224,"&lt;="&amp;$E$132:$E$224),COUNTIF($E$132:$E$224,"&lt;="&amp;$E$132:$E$224)+SUM(--ISNUMBER($E$132:$E$224))),0)),"")</f>
        <v/>
      </c>
      <c r="AE189" s="460" t="str">
        <f t="array" ref="AE189">IFERROR(IF(INDEX($W$132:$W$224, MATCH(0, IF(AD189=$E$132:$E$224, COUNTIF($AE$131:$AE188, $W$132:$W$224), ""), 0))=0,"",INDEX($W$132:$W$224, MATCH(0, IF(AD189=$E$132:$E$224, COUNTIF($AE$131:$AE188, $W$132:$W$224), ""), 0))),"")</f>
        <v/>
      </c>
      <c r="AF189" s="460"/>
      <c r="AG189" s="470" t="s">
        <v>780</v>
      </c>
    </row>
    <row r="190" spans="1:33" ht="47.1" customHeight="1" x14ac:dyDescent="0.25">
      <c r="A190" s="440">
        <v>58</v>
      </c>
      <c r="B190" s="463"/>
      <c r="C190" s="463"/>
      <c r="D190" s="463"/>
      <c r="E190" s="464" t="str">
        <f>IFERROR(IF(AND(K190="",T190=""),"",(VLOOKUP(Q190,'Reference records(soft deleted)'!$B$84:$D$127,3,FALSE))),"")</f>
        <v/>
      </c>
      <c r="F190" s="465"/>
      <c r="G190" s="465"/>
      <c r="H190" s="465"/>
      <c r="I190" s="465"/>
      <c r="J190" s="465"/>
      <c r="K190" s="464"/>
      <c r="L190" s="465"/>
      <c r="M190" s="465"/>
      <c r="N190" s="465"/>
      <c r="O190" s="465"/>
      <c r="P190" s="465"/>
      <c r="Q190" s="466"/>
      <c r="R190" s="465"/>
      <c r="S190" s="465"/>
      <c r="T190" s="467"/>
      <c r="U190" s="468" t="str">
        <f>IFERROR(IF(VLOOKUP(E190,'Reference Records'!$C$131:$D$166,2,FALSE)=0,"",VLOOKUP(E190,'Reference Records'!$C$131:$D$166,2,FALSE)),"")</f>
        <v/>
      </c>
      <c r="V190" s="468"/>
      <c r="W190" s="468" t="str">
        <f t="shared" si="8"/>
        <v/>
      </c>
      <c r="X190" s="469" t="str">
        <f t="shared" si="9"/>
        <v>a1P360000030FUAEA2</v>
      </c>
      <c r="Y190" s="469" t="b">
        <f t="shared" si="10"/>
        <v>0</v>
      </c>
      <c r="Z190" s="469" t="b">
        <f t="shared" si="11"/>
        <v>1</v>
      </c>
      <c r="AA190" s="469" t="str">
        <f>IFERROR(VLOOKUP(K190,'Reference Records'!$C$169:$E$334,3,FALSE),"")</f>
        <v/>
      </c>
      <c r="AB190" s="469" t="s">
        <v>781</v>
      </c>
      <c r="AC190" s="460"/>
      <c r="AD190" s="460" t="str">
        <f t="array" ref="AD190">IFERROR(INDEX($E$132:$E$224,MATCH(SMALL(NOT($E$132:$E$224="")*IF(ISNUMBER($E$132:$E$224),COUNTIF($E$132:$E$224,"&lt;="&amp;$E$132:$E$224),COUNTIF($E$132:$E$224,"&lt;="&amp;$E$132:$E$224)+SUM(--ISNUMBER($E$132:$E$224))),ROWS($E$131:E189)+SUM(--ISBLANK($E$132:$E$224))),NOT($E$132:$E$224="")*IF(ISNUMBER($E$132:$E$224),COUNTIF($E$132:$E$224,"&lt;="&amp;$E$132:$E$224),COUNTIF($E$132:$E$224,"&lt;="&amp;$E$132:$E$224)+SUM(--ISNUMBER($E$132:$E$224))),0)),"")</f>
        <v/>
      </c>
      <c r="AE190" s="460" t="str">
        <f t="array" ref="AE190">IFERROR(IF(INDEX($W$132:$W$224, MATCH(0, IF(AD190=$E$132:$E$224, COUNTIF($AE$131:$AE189, $W$132:$W$224), ""), 0))=0,"",INDEX($W$132:$W$224, MATCH(0, IF(AD190=$E$132:$E$224, COUNTIF($AE$131:$AE189, $W$132:$W$224), ""), 0))),"")</f>
        <v/>
      </c>
      <c r="AF190" s="460"/>
      <c r="AG190" s="470" t="s">
        <v>782</v>
      </c>
    </row>
    <row r="191" spans="1:33" ht="47.1" customHeight="1" x14ac:dyDescent="0.25">
      <c r="A191" s="440">
        <v>59</v>
      </c>
      <c r="B191" s="463"/>
      <c r="C191" s="463"/>
      <c r="D191" s="463"/>
      <c r="E191" s="464" t="str">
        <f>IFERROR(IF(AND(K191="",T191=""),"",(VLOOKUP(Q191,'Reference records(soft deleted)'!$B$84:$D$127,3,FALSE))),"")</f>
        <v/>
      </c>
      <c r="F191" s="465"/>
      <c r="G191" s="465"/>
      <c r="H191" s="465"/>
      <c r="I191" s="465"/>
      <c r="J191" s="465"/>
      <c r="K191" s="464"/>
      <c r="L191" s="465"/>
      <c r="M191" s="465"/>
      <c r="N191" s="465"/>
      <c r="O191" s="465"/>
      <c r="P191" s="465"/>
      <c r="Q191" s="466"/>
      <c r="R191" s="465"/>
      <c r="S191" s="465"/>
      <c r="T191" s="467"/>
      <c r="U191" s="468" t="str">
        <f>IFERROR(IF(VLOOKUP(E191,'Reference Records'!$C$131:$D$166,2,FALSE)=0,"",VLOOKUP(E191,'Reference Records'!$C$131:$D$166,2,FALSE)),"")</f>
        <v/>
      </c>
      <c r="V191" s="468"/>
      <c r="W191" s="468" t="str">
        <f t="shared" si="8"/>
        <v/>
      </c>
      <c r="X191" s="469" t="str">
        <f t="shared" si="9"/>
        <v>a1P360000030FUAEA2</v>
      </c>
      <c r="Y191" s="469" t="b">
        <f t="shared" si="10"/>
        <v>0</v>
      </c>
      <c r="Z191" s="469" t="b">
        <f t="shared" si="11"/>
        <v>1</v>
      </c>
      <c r="AA191" s="469" t="str">
        <f>IFERROR(VLOOKUP(K191,'Reference Records'!$C$169:$E$334,3,FALSE),"")</f>
        <v/>
      </c>
      <c r="AB191" s="469" t="s">
        <v>783</v>
      </c>
      <c r="AC191" s="460"/>
      <c r="AD191" s="460" t="str">
        <f t="array" ref="AD191">IFERROR(INDEX($E$132:$E$224,MATCH(SMALL(NOT($E$132:$E$224="")*IF(ISNUMBER($E$132:$E$224),COUNTIF($E$132:$E$224,"&lt;="&amp;$E$132:$E$224),COUNTIF($E$132:$E$224,"&lt;="&amp;$E$132:$E$224)+SUM(--ISNUMBER($E$132:$E$224))),ROWS($E$131:E190)+SUM(--ISBLANK($E$132:$E$224))),NOT($E$132:$E$224="")*IF(ISNUMBER($E$132:$E$224),COUNTIF($E$132:$E$224,"&lt;="&amp;$E$132:$E$224),COUNTIF($E$132:$E$224,"&lt;="&amp;$E$132:$E$224)+SUM(--ISNUMBER($E$132:$E$224))),0)),"")</f>
        <v/>
      </c>
      <c r="AE191" s="460" t="str">
        <f t="array" ref="AE191">IFERROR(IF(INDEX($W$132:$W$224, MATCH(0, IF(AD191=$E$132:$E$224, COUNTIF($AE$131:$AE190, $W$132:$W$224), ""), 0))=0,"",INDEX($W$132:$W$224, MATCH(0, IF(AD191=$E$132:$E$224, COUNTIF($AE$131:$AE190, $W$132:$W$224), ""), 0))),"")</f>
        <v/>
      </c>
      <c r="AF191" s="460"/>
      <c r="AG191" s="470" t="s">
        <v>784</v>
      </c>
    </row>
    <row r="192" spans="1:33" ht="47.1" customHeight="1" x14ac:dyDescent="0.25">
      <c r="A192" s="440">
        <v>60</v>
      </c>
      <c r="B192" s="463"/>
      <c r="C192" s="463"/>
      <c r="D192" s="463"/>
      <c r="E192" s="464" t="str">
        <f>IFERROR(IF(AND(K192="",T192=""),"",(VLOOKUP(Q192,'Reference records(soft deleted)'!$B$84:$D$127,3,FALSE))),"")</f>
        <v/>
      </c>
      <c r="F192" s="465"/>
      <c r="G192" s="465"/>
      <c r="H192" s="465"/>
      <c r="I192" s="465"/>
      <c r="J192" s="465"/>
      <c r="K192" s="464"/>
      <c r="L192" s="465"/>
      <c r="M192" s="465"/>
      <c r="N192" s="465"/>
      <c r="O192" s="465"/>
      <c r="P192" s="465"/>
      <c r="Q192" s="466"/>
      <c r="R192" s="465"/>
      <c r="S192" s="465"/>
      <c r="T192" s="467"/>
      <c r="U192" s="468" t="str">
        <f>IFERROR(IF(VLOOKUP(E192,'Reference Records'!$C$131:$D$166,2,FALSE)=0,"",VLOOKUP(E192,'Reference Records'!$C$131:$D$166,2,FALSE)),"")</f>
        <v/>
      </c>
      <c r="V192" s="468"/>
      <c r="W192" s="468" t="str">
        <f t="shared" si="8"/>
        <v/>
      </c>
      <c r="X192" s="469" t="str">
        <f t="shared" si="9"/>
        <v>a1P360000030FUAEA2</v>
      </c>
      <c r="Y192" s="469" t="b">
        <f t="shared" si="10"/>
        <v>0</v>
      </c>
      <c r="Z192" s="469" t="b">
        <f t="shared" si="11"/>
        <v>1</v>
      </c>
      <c r="AA192" s="469" t="str">
        <f>IFERROR(VLOOKUP(K192,'Reference Records'!$C$169:$E$334,3,FALSE),"")</f>
        <v/>
      </c>
      <c r="AB192" s="469" t="s">
        <v>785</v>
      </c>
      <c r="AC192" s="460"/>
      <c r="AD192" s="460" t="str">
        <f t="array" ref="AD192">IFERROR(INDEX($E$132:$E$224,MATCH(SMALL(NOT($E$132:$E$224="")*IF(ISNUMBER($E$132:$E$224),COUNTIF($E$132:$E$224,"&lt;="&amp;$E$132:$E$224),COUNTIF($E$132:$E$224,"&lt;="&amp;$E$132:$E$224)+SUM(--ISNUMBER($E$132:$E$224))),ROWS($E$131:E191)+SUM(--ISBLANK($E$132:$E$224))),NOT($E$132:$E$224="")*IF(ISNUMBER($E$132:$E$224),COUNTIF($E$132:$E$224,"&lt;="&amp;$E$132:$E$224),COUNTIF($E$132:$E$224,"&lt;="&amp;$E$132:$E$224)+SUM(--ISNUMBER($E$132:$E$224))),0)),"")</f>
        <v/>
      </c>
      <c r="AE192" s="460" t="str">
        <f t="array" ref="AE192">IFERROR(IF(INDEX($W$132:$W$224, MATCH(0, IF(AD192=$E$132:$E$224, COUNTIF($AE$131:$AE191, $W$132:$W$224), ""), 0))=0,"",INDEX($W$132:$W$224, MATCH(0, IF(AD192=$E$132:$E$224, COUNTIF($AE$131:$AE191, $W$132:$W$224), ""), 0))),"")</f>
        <v/>
      </c>
      <c r="AF192" s="460"/>
      <c r="AG192" s="470" t="s">
        <v>786</v>
      </c>
    </row>
    <row r="193" spans="1:33" ht="47.1" customHeight="1" x14ac:dyDescent="0.25">
      <c r="A193" s="440">
        <v>61</v>
      </c>
      <c r="B193" s="463"/>
      <c r="C193" s="463"/>
      <c r="D193" s="463"/>
      <c r="E193" s="464" t="str">
        <f>IFERROR(IF(AND(K193="",T193=""),"",(VLOOKUP(Q193,'Reference records(soft deleted)'!$B$84:$D$127,3,FALSE))),"")</f>
        <v/>
      </c>
      <c r="F193" s="465"/>
      <c r="G193" s="465"/>
      <c r="H193" s="465"/>
      <c r="I193" s="465"/>
      <c r="J193" s="465"/>
      <c r="K193" s="464"/>
      <c r="L193" s="465"/>
      <c r="M193" s="465"/>
      <c r="N193" s="465"/>
      <c r="O193" s="465"/>
      <c r="P193" s="465"/>
      <c r="Q193" s="466"/>
      <c r="R193" s="465"/>
      <c r="S193" s="465"/>
      <c r="T193" s="467"/>
      <c r="U193" s="468" t="str">
        <f>IFERROR(IF(VLOOKUP(E193,'Reference Records'!$C$131:$D$166,2,FALSE)=0,"",VLOOKUP(E193,'Reference Records'!$C$131:$D$166,2,FALSE)),"")</f>
        <v/>
      </c>
      <c r="V193" s="468"/>
      <c r="W193" s="468" t="str">
        <f t="shared" si="8"/>
        <v/>
      </c>
      <c r="X193" s="469" t="str">
        <f t="shared" si="9"/>
        <v>a1P360000030FUAEA2</v>
      </c>
      <c r="Y193" s="469" t="b">
        <f t="shared" si="10"/>
        <v>0</v>
      </c>
      <c r="Z193" s="469" t="b">
        <f t="shared" si="11"/>
        <v>1</v>
      </c>
      <c r="AA193" s="469" t="str">
        <f>IFERROR(VLOOKUP(K193,'Reference Records'!$C$169:$E$334,3,FALSE),"")</f>
        <v/>
      </c>
      <c r="AB193" s="469" t="s">
        <v>787</v>
      </c>
      <c r="AC193" s="460"/>
      <c r="AD193" s="460" t="str">
        <f t="array" ref="AD193">IFERROR(INDEX($E$132:$E$224,MATCH(SMALL(NOT($E$132:$E$224="")*IF(ISNUMBER($E$132:$E$224),COUNTIF($E$132:$E$224,"&lt;="&amp;$E$132:$E$224),COUNTIF($E$132:$E$224,"&lt;="&amp;$E$132:$E$224)+SUM(--ISNUMBER($E$132:$E$224))),ROWS($E$131:E192)+SUM(--ISBLANK($E$132:$E$224))),NOT($E$132:$E$224="")*IF(ISNUMBER($E$132:$E$224),COUNTIF($E$132:$E$224,"&lt;="&amp;$E$132:$E$224),COUNTIF($E$132:$E$224,"&lt;="&amp;$E$132:$E$224)+SUM(--ISNUMBER($E$132:$E$224))),0)),"")</f>
        <v/>
      </c>
      <c r="AE193" s="460" t="str">
        <f t="array" ref="AE193">IFERROR(IF(INDEX($W$132:$W$224, MATCH(0, IF(AD193=$E$132:$E$224, COUNTIF($AE$131:$AE192, $W$132:$W$224), ""), 0))=0,"",INDEX($W$132:$W$224, MATCH(0, IF(AD193=$E$132:$E$224, COUNTIF($AE$131:$AE192, $W$132:$W$224), ""), 0))),"")</f>
        <v/>
      </c>
      <c r="AF193" s="460"/>
      <c r="AG193" s="470" t="s">
        <v>788</v>
      </c>
    </row>
    <row r="194" spans="1:33" ht="47.1" customHeight="1" x14ac:dyDescent="0.25">
      <c r="A194" s="440">
        <v>62</v>
      </c>
      <c r="B194" s="463"/>
      <c r="C194" s="463"/>
      <c r="D194" s="463"/>
      <c r="E194" s="464" t="str">
        <f>IFERROR(IF(AND(K194="",T194=""),"",(VLOOKUP(Q194,'Reference records(soft deleted)'!$B$84:$D$127,3,FALSE))),"")</f>
        <v/>
      </c>
      <c r="F194" s="465"/>
      <c r="G194" s="465"/>
      <c r="H194" s="465"/>
      <c r="I194" s="465"/>
      <c r="J194" s="465"/>
      <c r="K194" s="464"/>
      <c r="L194" s="465"/>
      <c r="M194" s="465"/>
      <c r="N194" s="465"/>
      <c r="O194" s="465"/>
      <c r="P194" s="465"/>
      <c r="Q194" s="466"/>
      <c r="R194" s="465"/>
      <c r="S194" s="465"/>
      <c r="T194" s="467"/>
      <c r="U194" s="468" t="str">
        <f>IFERROR(IF(VLOOKUP(E194,'Reference Records'!$C$131:$D$166,2,FALSE)=0,"",VLOOKUP(E194,'Reference Records'!$C$131:$D$166,2,FALSE)),"")</f>
        <v/>
      </c>
      <c r="V194" s="468"/>
      <c r="W194" s="468" t="str">
        <f t="shared" si="8"/>
        <v/>
      </c>
      <c r="X194" s="469" t="str">
        <f t="shared" si="9"/>
        <v>a1P360000030FUAEA2</v>
      </c>
      <c r="Y194" s="469" t="b">
        <f t="shared" si="10"/>
        <v>0</v>
      </c>
      <c r="Z194" s="469" t="b">
        <f t="shared" si="11"/>
        <v>1</v>
      </c>
      <c r="AA194" s="469" t="str">
        <f>IFERROR(VLOOKUP(K194,'Reference Records'!$C$169:$E$334,3,FALSE),"")</f>
        <v/>
      </c>
      <c r="AB194" s="469" t="s">
        <v>789</v>
      </c>
      <c r="AC194" s="460"/>
      <c r="AD194" s="460" t="str">
        <f t="array" ref="AD194">IFERROR(INDEX($E$132:$E$224,MATCH(SMALL(NOT($E$132:$E$224="")*IF(ISNUMBER($E$132:$E$224),COUNTIF($E$132:$E$224,"&lt;="&amp;$E$132:$E$224),COUNTIF($E$132:$E$224,"&lt;="&amp;$E$132:$E$224)+SUM(--ISNUMBER($E$132:$E$224))),ROWS($E$131:E193)+SUM(--ISBLANK($E$132:$E$224))),NOT($E$132:$E$224="")*IF(ISNUMBER($E$132:$E$224),COUNTIF($E$132:$E$224,"&lt;="&amp;$E$132:$E$224),COUNTIF($E$132:$E$224,"&lt;="&amp;$E$132:$E$224)+SUM(--ISNUMBER($E$132:$E$224))),0)),"")</f>
        <v/>
      </c>
      <c r="AE194" s="460" t="str">
        <f t="array" ref="AE194">IFERROR(IF(INDEX($W$132:$W$224, MATCH(0, IF(AD194=$E$132:$E$224, COUNTIF($AE$131:$AE193, $W$132:$W$224), ""), 0))=0,"",INDEX($W$132:$W$224, MATCH(0, IF(AD194=$E$132:$E$224, COUNTIF($AE$131:$AE193, $W$132:$W$224), ""), 0))),"")</f>
        <v/>
      </c>
      <c r="AF194" s="460"/>
      <c r="AG194" s="470" t="s">
        <v>790</v>
      </c>
    </row>
    <row r="195" spans="1:33" ht="47.1" customHeight="1" x14ac:dyDescent="0.25">
      <c r="A195" s="440">
        <v>63</v>
      </c>
      <c r="B195" s="463"/>
      <c r="C195" s="463"/>
      <c r="D195" s="463"/>
      <c r="E195" s="464" t="str">
        <f>IFERROR(IF(AND(K195="",T195=""),"",(VLOOKUP(Q195,'Reference records(soft deleted)'!$B$84:$D$127,3,FALSE))),"")</f>
        <v/>
      </c>
      <c r="F195" s="465"/>
      <c r="G195" s="465"/>
      <c r="H195" s="465"/>
      <c r="I195" s="465"/>
      <c r="J195" s="465"/>
      <c r="K195" s="464"/>
      <c r="L195" s="465"/>
      <c r="M195" s="465"/>
      <c r="N195" s="465"/>
      <c r="O195" s="465"/>
      <c r="P195" s="465"/>
      <c r="Q195" s="466"/>
      <c r="R195" s="465"/>
      <c r="S195" s="465"/>
      <c r="T195" s="467"/>
      <c r="U195" s="468" t="str">
        <f>IFERROR(IF(VLOOKUP(E195,'Reference Records'!$C$131:$D$166,2,FALSE)=0,"",VLOOKUP(E195,'Reference Records'!$C$131:$D$166,2,FALSE)),"")</f>
        <v/>
      </c>
      <c r="V195" s="468"/>
      <c r="W195" s="468" t="str">
        <f t="shared" si="8"/>
        <v/>
      </c>
      <c r="X195" s="469" t="str">
        <f t="shared" si="9"/>
        <v>a1P360000030FUAEA2</v>
      </c>
      <c r="Y195" s="469" t="b">
        <f t="shared" si="10"/>
        <v>0</v>
      </c>
      <c r="Z195" s="469" t="b">
        <f t="shared" si="11"/>
        <v>1</v>
      </c>
      <c r="AA195" s="469" t="str">
        <f>IFERROR(VLOOKUP(K195,'Reference Records'!$C$169:$E$334,3,FALSE),"")</f>
        <v/>
      </c>
      <c r="AB195" s="469" t="s">
        <v>791</v>
      </c>
      <c r="AC195" s="460"/>
      <c r="AD195" s="460" t="str">
        <f t="array" ref="AD195">IFERROR(INDEX($E$132:$E$224,MATCH(SMALL(NOT($E$132:$E$224="")*IF(ISNUMBER($E$132:$E$224),COUNTIF($E$132:$E$224,"&lt;="&amp;$E$132:$E$224),COUNTIF($E$132:$E$224,"&lt;="&amp;$E$132:$E$224)+SUM(--ISNUMBER($E$132:$E$224))),ROWS($E$131:E194)+SUM(--ISBLANK($E$132:$E$224))),NOT($E$132:$E$224="")*IF(ISNUMBER($E$132:$E$224),COUNTIF($E$132:$E$224,"&lt;="&amp;$E$132:$E$224),COUNTIF($E$132:$E$224,"&lt;="&amp;$E$132:$E$224)+SUM(--ISNUMBER($E$132:$E$224))),0)),"")</f>
        <v/>
      </c>
      <c r="AE195" s="460" t="str">
        <f t="array" ref="AE195">IFERROR(IF(INDEX($W$132:$W$224, MATCH(0, IF(AD195=$E$132:$E$224, COUNTIF($AE$131:$AE194, $W$132:$W$224), ""), 0))=0,"",INDEX($W$132:$W$224, MATCH(0, IF(AD195=$E$132:$E$224, COUNTIF($AE$131:$AE194, $W$132:$W$224), ""), 0))),"")</f>
        <v/>
      </c>
      <c r="AF195" s="460"/>
      <c r="AG195" s="470" t="s">
        <v>792</v>
      </c>
    </row>
    <row r="196" spans="1:33" ht="47.1" customHeight="1" x14ac:dyDescent="0.25">
      <c r="A196" s="440">
        <v>64</v>
      </c>
      <c r="B196" s="463"/>
      <c r="C196" s="463"/>
      <c r="D196" s="463"/>
      <c r="E196" s="464" t="str">
        <f>IFERROR(IF(AND(K196="",T196=""),"",(VLOOKUP(Q196,'Reference records(soft deleted)'!$B$84:$D$127,3,FALSE))),"")</f>
        <v/>
      </c>
      <c r="F196" s="465"/>
      <c r="G196" s="465"/>
      <c r="H196" s="465"/>
      <c r="I196" s="465"/>
      <c r="J196" s="465"/>
      <c r="K196" s="464"/>
      <c r="L196" s="465"/>
      <c r="M196" s="465"/>
      <c r="N196" s="465"/>
      <c r="O196" s="465"/>
      <c r="P196" s="465"/>
      <c r="Q196" s="466"/>
      <c r="R196" s="465"/>
      <c r="S196" s="465"/>
      <c r="T196" s="467"/>
      <c r="U196" s="468" t="str">
        <f>IFERROR(IF(VLOOKUP(E196,'Reference Records'!$C$131:$D$166,2,FALSE)=0,"",VLOOKUP(E196,'Reference Records'!$C$131:$D$166,2,FALSE)),"")</f>
        <v/>
      </c>
      <c r="V196" s="468"/>
      <c r="W196" s="468" t="str">
        <f t="shared" si="8"/>
        <v/>
      </c>
      <c r="X196" s="469" t="str">
        <f t="shared" si="9"/>
        <v>a1P360000030FUAEA2</v>
      </c>
      <c r="Y196" s="469" t="b">
        <f t="shared" si="10"/>
        <v>0</v>
      </c>
      <c r="Z196" s="469" t="b">
        <f t="shared" si="11"/>
        <v>1</v>
      </c>
      <c r="AA196" s="469" t="str">
        <f>IFERROR(VLOOKUP(K196,'Reference Records'!$C$169:$E$334,3,FALSE),"")</f>
        <v/>
      </c>
      <c r="AB196" s="469" t="s">
        <v>793</v>
      </c>
      <c r="AC196" s="460"/>
      <c r="AD196" s="460" t="str">
        <f t="array" ref="AD196">IFERROR(INDEX($E$132:$E$224,MATCH(SMALL(NOT($E$132:$E$224="")*IF(ISNUMBER($E$132:$E$224),COUNTIF($E$132:$E$224,"&lt;="&amp;$E$132:$E$224),COUNTIF($E$132:$E$224,"&lt;="&amp;$E$132:$E$224)+SUM(--ISNUMBER($E$132:$E$224))),ROWS($E$131:E195)+SUM(--ISBLANK($E$132:$E$224))),NOT($E$132:$E$224="")*IF(ISNUMBER($E$132:$E$224),COUNTIF($E$132:$E$224,"&lt;="&amp;$E$132:$E$224),COUNTIF($E$132:$E$224,"&lt;="&amp;$E$132:$E$224)+SUM(--ISNUMBER($E$132:$E$224))),0)),"")</f>
        <v/>
      </c>
      <c r="AE196" s="460" t="str">
        <f t="array" ref="AE196">IFERROR(IF(INDEX($W$132:$W$224, MATCH(0, IF(AD196=$E$132:$E$224, COUNTIF($AE$131:$AE195, $W$132:$W$224), ""), 0))=0,"",INDEX($W$132:$W$224, MATCH(0, IF(AD196=$E$132:$E$224, COUNTIF($AE$131:$AE195, $W$132:$W$224), ""), 0))),"")</f>
        <v/>
      </c>
      <c r="AF196" s="460"/>
      <c r="AG196" s="470" t="s">
        <v>794</v>
      </c>
    </row>
    <row r="197" spans="1:33" ht="47.1" customHeight="1" x14ac:dyDescent="0.25">
      <c r="A197" s="440">
        <v>65</v>
      </c>
      <c r="B197" s="463"/>
      <c r="C197" s="463"/>
      <c r="D197" s="463"/>
      <c r="E197" s="464" t="str">
        <f>IFERROR(IF(AND(K197="",T197=""),"",(VLOOKUP(Q197,'Reference records(soft deleted)'!$B$84:$D$127,3,FALSE))),"")</f>
        <v/>
      </c>
      <c r="F197" s="465"/>
      <c r="G197" s="465"/>
      <c r="H197" s="465"/>
      <c r="I197" s="465"/>
      <c r="J197" s="465"/>
      <c r="K197" s="464"/>
      <c r="L197" s="465"/>
      <c r="M197" s="465"/>
      <c r="N197" s="465"/>
      <c r="O197" s="465"/>
      <c r="P197" s="465"/>
      <c r="Q197" s="466"/>
      <c r="R197" s="465"/>
      <c r="S197" s="465"/>
      <c r="T197" s="467"/>
      <c r="U197" s="468" t="str">
        <f>IFERROR(IF(VLOOKUP(E197,'Reference Records'!$C$131:$D$166,2,FALSE)=0,"",VLOOKUP(E197,'Reference Records'!$C$131:$D$166,2,FALSE)),"")</f>
        <v/>
      </c>
      <c r="V197" s="468"/>
      <c r="W197" s="468" t="str">
        <f t="shared" ref="W197:W223" si="12">K197&amp;T197</f>
        <v/>
      </c>
      <c r="X197" s="469" t="str">
        <f t="shared" ref="X197:X223" si="13">IFERROR(VLOOKUP(E197,$E$92:$H$122,4,FALSE),"")</f>
        <v>a1P360000030FUAEA2</v>
      </c>
      <c r="Y197" s="469" t="b">
        <f t="shared" ref="Y197:Y223" si="14">IFERROR(IF(OR(K197&lt;&gt;"",T197&lt;&gt;""),TRUE,FALSE),FALSE)</f>
        <v>0</v>
      </c>
      <c r="Z197" s="469" t="b">
        <f t="shared" ref="Z197:Z223" si="15">IFERROR(TRUE,FALSE)</f>
        <v>1</v>
      </c>
      <c r="AA197" s="469" t="str">
        <f>IFERROR(VLOOKUP(K197,'Reference Records'!$C$169:$E$334,3,FALSE),"")</f>
        <v/>
      </c>
      <c r="AB197" s="469" t="s">
        <v>795</v>
      </c>
      <c r="AC197" s="460"/>
      <c r="AD197" s="460" t="str">
        <f t="array" ref="AD197">IFERROR(INDEX($E$132:$E$224,MATCH(SMALL(NOT($E$132:$E$224="")*IF(ISNUMBER($E$132:$E$224),COUNTIF($E$132:$E$224,"&lt;="&amp;$E$132:$E$224),COUNTIF($E$132:$E$224,"&lt;="&amp;$E$132:$E$224)+SUM(--ISNUMBER($E$132:$E$224))),ROWS($E$131:E196)+SUM(--ISBLANK($E$132:$E$224))),NOT($E$132:$E$224="")*IF(ISNUMBER($E$132:$E$224),COUNTIF($E$132:$E$224,"&lt;="&amp;$E$132:$E$224),COUNTIF($E$132:$E$224,"&lt;="&amp;$E$132:$E$224)+SUM(--ISNUMBER($E$132:$E$224))),0)),"")</f>
        <v/>
      </c>
      <c r="AE197" s="460" t="str">
        <f t="array" ref="AE197">IFERROR(IF(INDEX($W$132:$W$224, MATCH(0, IF(AD197=$E$132:$E$224, COUNTIF($AE$131:$AE196, $W$132:$W$224), ""), 0))=0,"",INDEX($W$132:$W$224, MATCH(0, IF(AD197=$E$132:$E$224, COUNTIF($AE$131:$AE196, $W$132:$W$224), ""), 0))),"")</f>
        <v/>
      </c>
      <c r="AF197" s="460"/>
      <c r="AG197" s="470" t="s">
        <v>796</v>
      </c>
    </row>
    <row r="198" spans="1:33" ht="47.1" customHeight="1" x14ac:dyDescent="0.25">
      <c r="A198" s="440">
        <v>66</v>
      </c>
      <c r="B198" s="463"/>
      <c r="C198" s="463"/>
      <c r="D198" s="463"/>
      <c r="E198" s="464" t="str">
        <f>IFERROR(IF(AND(K198="",T198=""),"",(VLOOKUP(Q198,'Reference records(soft deleted)'!$B$84:$D$127,3,FALSE))),"")</f>
        <v/>
      </c>
      <c r="F198" s="465"/>
      <c r="G198" s="465"/>
      <c r="H198" s="465"/>
      <c r="I198" s="465"/>
      <c r="J198" s="465"/>
      <c r="K198" s="464"/>
      <c r="L198" s="465"/>
      <c r="M198" s="465"/>
      <c r="N198" s="465"/>
      <c r="O198" s="465"/>
      <c r="P198" s="465"/>
      <c r="Q198" s="466"/>
      <c r="R198" s="465"/>
      <c r="S198" s="465"/>
      <c r="T198" s="467"/>
      <c r="U198" s="468" t="str">
        <f>IFERROR(IF(VLOOKUP(E198,'Reference Records'!$C$131:$D$166,2,FALSE)=0,"",VLOOKUP(E198,'Reference Records'!$C$131:$D$166,2,FALSE)),"")</f>
        <v/>
      </c>
      <c r="V198" s="468"/>
      <c r="W198" s="468" t="str">
        <f t="shared" si="12"/>
        <v/>
      </c>
      <c r="X198" s="469" t="str">
        <f t="shared" si="13"/>
        <v>a1P360000030FUAEA2</v>
      </c>
      <c r="Y198" s="469" t="b">
        <f t="shared" si="14"/>
        <v>0</v>
      </c>
      <c r="Z198" s="469" t="b">
        <f t="shared" si="15"/>
        <v>1</v>
      </c>
      <c r="AA198" s="469" t="str">
        <f>IFERROR(VLOOKUP(K198,'Reference Records'!$C$169:$E$334,3,FALSE),"")</f>
        <v/>
      </c>
      <c r="AB198" s="469" t="s">
        <v>797</v>
      </c>
      <c r="AC198" s="460"/>
      <c r="AD198" s="460" t="str">
        <f t="array" ref="AD198">IFERROR(INDEX($E$132:$E$224,MATCH(SMALL(NOT($E$132:$E$224="")*IF(ISNUMBER($E$132:$E$224),COUNTIF($E$132:$E$224,"&lt;="&amp;$E$132:$E$224),COUNTIF($E$132:$E$224,"&lt;="&amp;$E$132:$E$224)+SUM(--ISNUMBER($E$132:$E$224))),ROWS($E$131:E197)+SUM(--ISBLANK($E$132:$E$224))),NOT($E$132:$E$224="")*IF(ISNUMBER($E$132:$E$224),COUNTIF($E$132:$E$224,"&lt;="&amp;$E$132:$E$224),COUNTIF($E$132:$E$224,"&lt;="&amp;$E$132:$E$224)+SUM(--ISNUMBER($E$132:$E$224))),0)),"")</f>
        <v/>
      </c>
      <c r="AE198" s="460" t="str">
        <f t="array" ref="AE198">IFERROR(IF(INDEX($W$132:$W$224, MATCH(0, IF(AD198=$E$132:$E$224, COUNTIF($AE$131:$AE197, $W$132:$W$224), ""), 0))=0,"",INDEX($W$132:$W$224, MATCH(0, IF(AD198=$E$132:$E$224, COUNTIF($AE$131:$AE197, $W$132:$W$224), ""), 0))),"")</f>
        <v/>
      </c>
      <c r="AF198" s="460"/>
      <c r="AG198" s="470" t="s">
        <v>798</v>
      </c>
    </row>
    <row r="199" spans="1:33" ht="47.1" customHeight="1" x14ac:dyDescent="0.25">
      <c r="A199" s="440">
        <v>67</v>
      </c>
      <c r="B199" s="463"/>
      <c r="C199" s="463"/>
      <c r="D199" s="463"/>
      <c r="E199" s="464" t="str">
        <f>IFERROR(IF(AND(K199="",T199=""),"",(VLOOKUP(Q199,'Reference records(soft deleted)'!$B$84:$D$127,3,FALSE))),"")</f>
        <v/>
      </c>
      <c r="F199" s="465"/>
      <c r="G199" s="465"/>
      <c r="H199" s="465"/>
      <c r="I199" s="465"/>
      <c r="J199" s="465"/>
      <c r="K199" s="464"/>
      <c r="L199" s="465"/>
      <c r="M199" s="465"/>
      <c r="N199" s="465"/>
      <c r="O199" s="465"/>
      <c r="P199" s="465"/>
      <c r="Q199" s="466"/>
      <c r="R199" s="465"/>
      <c r="S199" s="465"/>
      <c r="T199" s="467"/>
      <c r="U199" s="468" t="str">
        <f>IFERROR(IF(VLOOKUP(E199,'Reference Records'!$C$131:$D$166,2,FALSE)=0,"",VLOOKUP(E199,'Reference Records'!$C$131:$D$166,2,FALSE)),"")</f>
        <v/>
      </c>
      <c r="V199" s="468"/>
      <c r="W199" s="468" t="str">
        <f t="shared" si="12"/>
        <v/>
      </c>
      <c r="X199" s="469" t="str">
        <f t="shared" si="13"/>
        <v>a1P360000030FUAEA2</v>
      </c>
      <c r="Y199" s="469" t="b">
        <f t="shared" si="14"/>
        <v>0</v>
      </c>
      <c r="Z199" s="469" t="b">
        <f t="shared" si="15"/>
        <v>1</v>
      </c>
      <c r="AA199" s="469" t="str">
        <f>IFERROR(VLOOKUP(K199,'Reference Records'!$C$169:$E$334,3,FALSE),"")</f>
        <v/>
      </c>
      <c r="AB199" s="469" t="s">
        <v>799</v>
      </c>
      <c r="AC199" s="460"/>
      <c r="AD199" s="460" t="str">
        <f t="array" ref="AD199">IFERROR(INDEX($E$132:$E$224,MATCH(SMALL(NOT($E$132:$E$224="")*IF(ISNUMBER($E$132:$E$224),COUNTIF($E$132:$E$224,"&lt;="&amp;$E$132:$E$224),COUNTIF($E$132:$E$224,"&lt;="&amp;$E$132:$E$224)+SUM(--ISNUMBER($E$132:$E$224))),ROWS($E$131:E198)+SUM(--ISBLANK($E$132:$E$224))),NOT($E$132:$E$224="")*IF(ISNUMBER($E$132:$E$224),COUNTIF($E$132:$E$224,"&lt;="&amp;$E$132:$E$224),COUNTIF($E$132:$E$224,"&lt;="&amp;$E$132:$E$224)+SUM(--ISNUMBER($E$132:$E$224))),0)),"")</f>
        <v/>
      </c>
      <c r="AE199" s="460" t="str">
        <f t="array" ref="AE199">IFERROR(IF(INDEX($W$132:$W$224, MATCH(0, IF(AD199=$E$132:$E$224, COUNTIF($AE$131:$AE198, $W$132:$W$224), ""), 0))=0,"",INDEX($W$132:$W$224, MATCH(0, IF(AD199=$E$132:$E$224, COUNTIF($AE$131:$AE198, $W$132:$W$224), ""), 0))),"")</f>
        <v/>
      </c>
      <c r="AF199" s="460"/>
      <c r="AG199" s="470" t="s">
        <v>800</v>
      </c>
    </row>
    <row r="200" spans="1:33" ht="47.1" customHeight="1" x14ac:dyDescent="0.25">
      <c r="A200" s="440">
        <v>68</v>
      </c>
      <c r="B200" s="463"/>
      <c r="C200" s="463"/>
      <c r="D200" s="463"/>
      <c r="E200" s="464" t="str">
        <f>IFERROR(IF(AND(K200="",T200=""),"",(VLOOKUP(Q200,'Reference records(soft deleted)'!$B$84:$D$127,3,FALSE))),"")</f>
        <v/>
      </c>
      <c r="F200" s="465"/>
      <c r="G200" s="465"/>
      <c r="H200" s="465"/>
      <c r="I200" s="465"/>
      <c r="J200" s="465"/>
      <c r="K200" s="464"/>
      <c r="L200" s="465"/>
      <c r="M200" s="465"/>
      <c r="N200" s="465"/>
      <c r="O200" s="465"/>
      <c r="P200" s="465"/>
      <c r="Q200" s="466"/>
      <c r="R200" s="465"/>
      <c r="S200" s="465"/>
      <c r="T200" s="467"/>
      <c r="U200" s="468" t="str">
        <f>IFERROR(IF(VLOOKUP(E200,'Reference Records'!$C$131:$D$166,2,FALSE)=0,"",VLOOKUP(E200,'Reference Records'!$C$131:$D$166,2,FALSE)),"")</f>
        <v/>
      </c>
      <c r="V200" s="468"/>
      <c r="W200" s="468" t="str">
        <f t="shared" si="12"/>
        <v/>
      </c>
      <c r="X200" s="469" t="str">
        <f t="shared" si="13"/>
        <v>a1P360000030FUAEA2</v>
      </c>
      <c r="Y200" s="469" t="b">
        <f t="shared" si="14"/>
        <v>0</v>
      </c>
      <c r="Z200" s="469" t="b">
        <f t="shared" si="15"/>
        <v>1</v>
      </c>
      <c r="AA200" s="469" t="str">
        <f>IFERROR(VLOOKUP(K200,'Reference Records'!$C$169:$E$334,3,FALSE),"")</f>
        <v/>
      </c>
      <c r="AB200" s="469" t="s">
        <v>801</v>
      </c>
      <c r="AC200" s="460"/>
      <c r="AD200" s="460" t="str">
        <f t="array" ref="AD200">IFERROR(INDEX($E$132:$E$224,MATCH(SMALL(NOT($E$132:$E$224="")*IF(ISNUMBER($E$132:$E$224),COUNTIF($E$132:$E$224,"&lt;="&amp;$E$132:$E$224),COUNTIF($E$132:$E$224,"&lt;="&amp;$E$132:$E$224)+SUM(--ISNUMBER($E$132:$E$224))),ROWS($E$131:E199)+SUM(--ISBLANK($E$132:$E$224))),NOT($E$132:$E$224="")*IF(ISNUMBER($E$132:$E$224),COUNTIF($E$132:$E$224,"&lt;="&amp;$E$132:$E$224),COUNTIF($E$132:$E$224,"&lt;="&amp;$E$132:$E$224)+SUM(--ISNUMBER($E$132:$E$224))),0)),"")</f>
        <v/>
      </c>
      <c r="AE200" s="460" t="str">
        <f t="array" ref="AE200">IFERROR(IF(INDEX($W$132:$W$224, MATCH(0, IF(AD200=$E$132:$E$224, COUNTIF($AE$131:$AE199, $W$132:$W$224), ""), 0))=0,"",INDEX($W$132:$W$224, MATCH(0, IF(AD200=$E$132:$E$224, COUNTIF($AE$131:$AE199, $W$132:$W$224), ""), 0))),"")</f>
        <v/>
      </c>
      <c r="AF200" s="460"/>
      <c r="AG200" s="470" t="s">
        <v>802</v>
      </c>
    </row>
    <row r="201" spans="1:33" ht="47.1" customHeight="1" x14ac:dyDescent="0.25">
      <c r="A201" s="440">
        <v>69</v>
      </c>
      <c r="B201" s="463"/>
      <c r="C201" s="463"/>
      <c r="D201" s="463"/>
      <c r="E201" s="464" t="str">
        <f>IFERROR(IF(AND(K201="",T201=""),"",(VLOOKUP(Q201,'Reference records(soft deleted)'!$B$84:$D$127,3,FALSE))),"")</f>
        <v/>
      </c>
      <c r="F201" s="465"/>
      <c r="G201" s="465"/>
      <c r="H201" s="465"/>
      <c r="I201" s="465"/>
      <c r="J201" s="465"/>
      <c r="K201" s="464"/>
      <c r="L201" s="465"/>
      <c r="M201" s="465"/>
      <c r="N201" s="465"/>
      <c r="O201" s="465"/>
      <c r="P201" s="465"/>
      <c r="Q201" s="466"/>
      <c r="R201" s="465"/>
      <c r="S201" s="465"/>
      <c r="T201" s="467"/>
      <c r="U201" s="468" t="str">
        <f>IFERROR(IF(VLOOKUP(E201,'Reference Records'!$C$131:$D$166,2,FALSE)=0,"",VLOOKUP(E201,'Reference Records'!$C$131:$D$166,2,FALSE)),"")</f>
        <v/>
      </c>
      <c r="V201" s="468"/>
      <c r="W201" s="468" t="str">
        <f t="shared" si="12"/>
        <v/>
      </c>
      <c r="X201" s="469" t="str">
        <f t="shared" si="13"/>
        <v>a1P360000030FUAEA2</v>
      </c>
      <c r="Y201" s="469" t="b">
        <f t="shared" si="14"/>
        <v>0</v>
      </c>
      <c r="Z201" s="469" t="b">
        <f t="shared" si="15"/>
        <v>1</v>
      </c>
      <c r="AA201" s="469" t="str">
        <f>IFERROR(VLOOKUP(K201,'Reference Records'!$C$169:$E$334,3,FALSE),"")</f>
        <v/>
      </c>
      <c r="AB201" s="469" t="s">
        <v>803</v>
      </c>
      <c r="AC201" s="460"/>
      <c r="AD201" s="460" t="str">
        <f t="array" ref="AD201">IFERROR(INDEX($E$132:$E$224,MATCH(SMALL(NOT($E$132:$E$224="")*IF(ISNUMBER($E$132:$E$224),COUNTIF($E$132:$E$224,"&lt;="&amp;$E$132:$E$224),COUNTIF($E$132:$E$224,"&lt;="&amp;$E$132:$E$224)+SUM(--ISNUMBER($E$132:$E$224))),ROWS($E$131:E200)+SUM(--ISBLANK($E$132:$E$224))),NOT($E$132:$E$224="")*IF(ISNUMBER($E$132:$E$224),COUNTIF($E$132:$E$224,"&lt;="&amp;$E$132:$E$224),COUNTIF($E$132:$E$224,"&lt;="&amp;$E$132:$E$224)+SUM(--ISNUMBER($E$132:$E$224))),0)),"")</f>
        <v/>
      </c>
      <c r="AE201" s="460" t="str">
        <f t="array" ref="AE201">IFERROR(IF(INDEX($W$132:$W$224, MATCH(0, IF(AD201=$E$132:$E$224, COUNTIF($AE$131:$AE200, $W$132:$W$224), ""), 0))=0,"",INDEX($W$132:$W$224, MATCH(0, IF(AD201=$E$132:$E$224, COUNTIF($AE$131:$AE200, $W$132:$W$224), ""), 0))),"")</f>
        <v/>
      </c>
      <c r="AF201" s="460"/>
      <c r="AG201" s="470" t="s">
        <v>804</v>
      </c>
    </row>
    <row r="202" spans="1:33" ht="47.1" customHeight="1" x14ac:dyDescent="0.25">
      <c r="A202" s="440">
        <v>70</v>
      </c>
      <c r="B202" s="463"/>
      <c r="C202" s="463"/>
      <c r="D202" s="463"/>
      <c r="E202" s="464" t="str">
        <f>IFERROR(IF(AND(K202="",T202=""),"",(VLOOKUP(Q202,'Reference records(soft deleted)'!$B$84:$D$127,3,FALSE))),"")</f>
        <v/>
      </c>
      <c r="F202" s="465"/>
      <c r="G202" s="465"/>
      <c r="H202" s="465"/>
      <c r="I202" s="465"/>
      <c r="J202" s="465"/>
      <c r="K202" s="464"/>
      <c r="L202" s="465"/>
      <c r="M202" s="465"/>
      <c r="N202" s="465"/>
      <c r="O202" s="465"/>
      <c r="P202" s="465"/>
      <c r="Q202" s="466"/>
      <c r="R202" s="465"/>
      <c r="S202" s="465"/>
      <c r="T202" s="467"/>
      <c r="U202" s="468" t="str">
        <f>IFERROR(IF(VLOOKUP(E202,'Reference Records'!$C$131:$D$166,2,FALSE)=0,"",VLOOKUP(E202,'Reference Records'!$C$131:$D$166,2,FALSE)),"")</f>
        <v/>
      </c>
      <c r="V202" s="468"/>
      <c r="W202" s="468" t="str">
        <f t="shared" si="12"/>
        <v/>
      </c>
      <c r="X202" s="469" t="str">
        <f t="shared" si="13"/>
        <v>a1P360000030FUAEA2</v>
      </c>
      <c r="Y202" s="469" t="b">
        <f t="shared" si="14"/>
        <v>0</v>
      </c>
      <c r="Z202" s="469" t="b">
        <f t="shared" si="15"/>
        <v>1</v>
      </c>
      <c r="AA202" s="469" t="str">
        <f>IFERROR(VLOOKUP(K202,'Reference Records'!$C$169:$E$334,3,FALSE),"")</f>
        <v/>
      </c>
      <c r="AB202" s="469" t="s">
        <v>805</v>
      </c>
      <c r="AC202" s="460"/>
      <c r="AD202" s="460" t="str">
        <f t="array" ref="AD202">IFERROR(INDEX($E$132:$E$224,MATCH(SMALL(NOT($E$132:$E$224="")*IF(ISNUMBER($E$132:$E$224),COUNTIF($E$132:$E$224,"&lt;="&amp;$E$132:$E$224),COUNTIF($E$132:$E$224,"&lt;="&amp;$E$132:$E$224)+SUM(--ISNUMBER($E$132:$E$224))),ROWS($E$131:E201)+SUM(--ISBLANK($E$132:$E$224))),NOT($E$132:$E$224="")*IF(ISNUMBER($E$132:$E$224),COUNTIF($E$132:$E$224,"&lt;="&amp;$E$132:$E$224),COUNTIF($E$132:$E$224,"&lt;="&amp;$E$132:$E$224)+SUM(--ISNUMBER($E$132:$E$224))),0)),"")</f>
        <v/>
      </c>
      <c r="AE202" s="460" t="str">
        <f t="array" ref="AE202">IFERROR(IF(INDEX($W$132:$W$224, MATCH(0, IF(AD202=$E$132:$E$224, COUNTIF($AE$131:$AE201, $W$132:$W$224), ""), 0))=0,"",INDEX($W$132:$W$224, MATCH(0, IF(AD202=$E$132:$E$224, COUNTIF($AE$131:$AE201, $W$132:$W$224), ""), 0))),"")</f>
        <v/>
      </c>
      <c r="AF202" s="460"/>
      <c r="AG202" s="470" t="s">
        <v>806</v>
      </c>
    </row>
    <row r="203" spans="1:33" ht="47.1" customHeight="1" x14ac:dyDescent="0.25">
      <c r="A203" s="440">
        <v>71</v>
      </c>
      <c r="B203" s="463"/>
      <c r="C203" s="463"/>
      <c r="D203" s="463"/>
      <c r="E203" s="464" t="str">
        <f>IFERROR(IF(AND(K203="",T203=""),"",(VLOOKUP(Q203,'Reference records(soft deleted)'!$B$84:$D$127,3,FALSE))),"")</f>
        <v/>
      </c>
      <c r="F203" s="465"/>
      <c r="G203" s="465"/>
      <c r="H203" s="465"/>
      <c r="I203" s="465"/>
      <c r="J203" s="465"/>
      <c r="K203" s="464"/>
      <c r="L203" s="465"/>
      <c r="M203" s="465"/>
      <c r="N203" s="465"/>
      <c r="O203" s="465"/>
      <c r="P203" s="465"/>
      <c r="Q203" s="466"/>
      <c r="R203" s="465"/>
      <c r="S203" s="465"/>
      <c r="T203" s="467"/>
      <c r="U203" s="468" t="str">
        <f>IFERROR(IF(VLOOKUP(E203,'Reference Records'!$C$131:$D$166,2,FALSE)=0,"",VLOOKUP(E203,'Reference Records'!$C$131:$D$166,2,FALSE)),"")</f>
        <v/>
      </c>
      <c r="V203" s="468"/>
      <c r="W203" s="468" t="str">
        <f t="shared" si="12"/>
        <v/>
      </c>
      <c r="X203" s="469" t="str">
        <f t="shared" si="13"/>
        <v>a1P360000030FUAEA2</v>
      </c>
      <c r="Y203" s="469" t="b">
        <f t="shared" si="14"/>
        <v>0</v>
      </c>
      <c r="Z203" s="469" t="b">
        <f t="shared" si="15"/>
        <v>1</v>
      </c>
      <c r="AA203" s="469" t="str">
        <f>IFERROR(VLOOKUP(K203,'Reference Records'!$C$169:$E$334,3,FALSE),"")</f>
        <v/>
      </c>
      <c r="AB203" s="469" t="s">
        <v>807</v>
      </c>
      <c r="AC203" s="460"/>
      <c r="AD203" s="460" t="str">
        <f t="array" ref="AD203">IFERROR(INDEX($E$132:$E$224,MATCH(SMALL(NOT($E$132:$E$224="")*IF(ISNUMBER($E$132:$E$224),COUNTIF($E$132:$E$224,"&lt;="&amp;$E$132:$E$224),COUNTIF($E$132:$E$224,"&lt;="&amp;$E$132:$E$224)+SUM(--ISNUMBER($E$132:$E$224))),ROWS($E$131:E202)+SUM(--ISBLANK($E$132:$E$224))),NOT($E$132:$E$224="")*IF(ISNUMBER($E$132:$E$224),COUNTIF($E$132:$E$224,"&lt;="&amp;$E$132:$E$224),COUNTIF($E$132:$E$224,"&lt;="&amp;$E$132:$E$224)+SUM(--ISNUMBER($E$132:$E$224))),0)),"")</f>
        <v/>
      </c>
      <c r="AE203" s="460" t="str">
        <f t="array" ref="AE203">IFERROR(IF(INDEX($W$132:$W$224, MATCH(0, IF(AD203=$E$132:$E$224, COUNTIF($AE$131:$AE202, $W$132:$W$224), ""), 0))=0,"",INDEX($W$132:$W$224, MATCH(0, IF(AD203=$E$132:$E$224, COUNTIF($AE$131:$AE202, $W$132:$W$224), ""), 0))),"")</f>
        <v/>
      </c>
      <c r="AF203" s="460"/>
      <c r="AG203" s="470" t="s">
        <v>808</v>
      </c>
    </row>
    <row r="204" spans="1:33" ht="47.1" customHeight="1" x14ac:dyDescent="0.25">
      <c r="A204" s="440">
        <v>72</v>
      </c>
      <c r="B204" s="463"/>
      <c r="C204" s="463"/>
      <c r="D204" s="463"/>
      <c r="E204" s="464" t="str">
        <f>IFERROR(IF(AND(K204="",T204=""),"",(VLOOKUP(Q204,'Reference records(soft deleted)'!$B$84:$D$127,3,FALSE))),"")</f>
        <v/>
      </c>
      <c r="F204" s="465"/>
      <c r="G204" s="465"/>
      <c r="H204" s="465"/>
      <c r="I204" s="465"/>
      <c r="J204" s="465"/>
      <c r="K204" s="464"/>
      <c r="L204" s="465"/>
      <c r="M204" s="465"/>
      <c r="N204" s="465"/>
      <c r="O204" s="465"/>
      <c r="P204" s="465"/>
      <c r="Q204" s="466"/>
      <c r="R204" s="465"/>
      <c r="S204" s="465"/>
      <c r="T204" s="467"/>
      <c r="U204" s="468" t="str">
        <f>IFERROR(IF(VLOOKUP(E204,'Reference Records'!$C$131:$D$166,2,FALSE)=0,"",VLOOKUP(E204,'Reference Records'!$C$131:$D$166,2,FALSE)),"")</f>
        <v/>
      </c>
      <c r="V204" s="468"/>
      <c r="W204" s="468" t="str">
        <f t="shared" si="12"/>
        <v/>
      </c>
      <c r="X204" s="469" t="str">
        <f t="shared" si="13"/>
        <v>a1P360000030FUAEA2</v>
      </c>
      <c r="Y204" s="469" t="b">
        <f t="shared" si="14"/>
        <v>0</v>
      </c>
      <c r="Z204" s="469" t="b">
        <f t="shared" si="15"/>
        <v>1</v>
      </c>
      <c r="AA204" s="469" t="str">
        <f>IFERROR(VLOOKUP(K204,'Reference Records'!$C$169:$E$334,3,FALSE),"")</f>
        <v/>
      </c>
      <c r="AB204" s="469" t="s">
        <v>809</v>
      </c>
      <c r="AC204" s="460"/>
      <c r="AD204" s="460" t="str">
        <f t="array" ref="AD204">IFERROR(INDEX($E$132:$E$224,MATCH(SMALL(NOT($E$132:$E$224="")*IF(ISNUMBER($E$132:$E$224),COUNTIF($E$132:$E$224,"&lt;="&amp;$E$132:$E$224),COUNTIF($E$132:$E$224,"&lt;="&amp;$E$132:$E$224)+SUM(--ISNUMBER($E$132:$E$224))),ROWS($E$131:E203)+SUM(--ISBLANK($E$132:$E$224))),NOT($E$132:$E$224="")*IF(ISNUMBER($E$132:$E$224),COUNTIF($E$132:$E$224,"&lt;="&amp;$E$132:$E$224),COUNTIF($E$132:$E$224,"&lt;="&amp;$E$132:$E$224)+SUM(--ISNUMBER($E$132:$E$224))),0)),"")</f>
        <v/>
      </c>
      <c r="AE204" s="460" t="str">
        <f t="array" ref="AE204">IFERROR(IF(INDEX($W$132:$W$224, MATCH(0, IF(AD204=$E$132:$E$224, COUNTIF($AE$131:$AE203, $W$132:$W$224), ""), 0))=0,"",INDEX($W$132:$W$224, MATCH(0, IF(AD204=$E$132:$E$224, COUNTIF($AE$131:$AE203, $W$132:$W$224), ""), 0))),"")</f>
        <v/>
      </c>
      <c r="AF204" s="460"/>
      <c r="AG204" s="470" t="s">
        <v>810</v>
      </c>
    </row>
    <row r="205" spans="1:33" ht="47.1" customHeight="1" x14ac:dyDescent="0.25">
      <c r="A205" s="440">
        <v>73</v>
      </c>
      <c r="B205" s="463"/>
      <c r="C205" s="463"/>
      <c r="D205" s="463"/>
      <c r="E205" s="464" t="str">
        <f>IFERROR(IF(AND(K205="",T205=""),"",(VLOOKUP(Q205,'Reference records(soft deleted)'!$B$84:$D$127,3,FALSE))),"")</f>
        <v/>
      </c>
      <c r="F205" s="465"/>
      <c r="G205" s="465"/>
      <c r="H205" s="465"/>
      <c r="I205" s="465"/>
      <c r="J205" s="465"/>
      <c r="K205" s="464"/>
      <c r="L205" s="465"/>
      <c r="M205" s="465"/>
      <c r="N205" s="465"/>
      <c r="O205" s="465"/>
      <c r="P205" s="465"/>
      <c r="Q205" s="466"/>
      <c r="R205" s="465"/>
      <c r="S205" s="465"/>
      <c r="T205" s="467"/>
      <c r="U205" s="468" t="str">
        <f>IFERROR(IF(VLOOKUP(E205,'Reference Records'!$C$131:$D$166,2,FALSE)=0,"",VLOOKUP(E205,'Reference Records'!$C$131:$D$166,2,FALSE)),"")</f>
        <v/>
      </c>
      <c r="V205" s="468"/>
      <c r="W205" s="468" t="str">
        <f t="shared" si="12"/>
        <v/>
      </c>
      <c r="X205" s="469" t="str">
        <f t="shared" si="13"/>
        <v>a1P360000030FUAEA2</v>
      </c>
      <c r="Y205" s="469" t="b">
        <f t="shared" si="14"/>
        <v>0</v>
      </c>
      <c r="Z205" s="469" t="b">
        <f t="shared" si="15"/>
        <v>1</v>
      </c>
      <c r="AA205" s="469" t="str">
        <f>IFERROR(VLOOKUP(K205,'Reference Records'!$C$169:$E$334,3,FALSE),"")</f>
        <v/>
      </c>
      <c r="AB205" s="469" t="s">
        <v>811</v>
      </c>
      <c r="AC205" s="460"/>
      <c r="AD205" s="460" t="str">
        <f t="array" ref="AD205">IFERROR(INDEX($E$132:$E$224,MATCH(SMALL(NOT($E$132:$E$224="")*IF(ISNUMBER($E$132:$E$224),COUNTIF($E$132:$E$224,"&lt;="&amp;$E$132:$E$224),COUNTIF($E$132:$E$224,"&lt;="&amp;$E$132:$E$224)+SUM(--ISNUMBER($E$132:$E$224))),ROWS($E$131:E204)+SUM(--ISBLANK($E$132:$E$224))),NOT($E$132:$E$224="")*IF(ISNUMBER($E$132:$E$224),COUNTIF($E$132:$E$224,"&lt;="&amp;$E$132:$E$224),COUNTIF($E$132:$E$224,"&lt;="&amp;$E$132:$E$224)+SUM(--ISNUMBER($E$132:$E$224))),0)),"")</f>
        <v/>
      </c>
      <c r="AE205" s="460" t="str">
        <f t="array" ref="AE205">IFERROR(IF(INDEX($W$132:$W$224, MATCH(0, IF(AD205=$E$132:$E$224, COUNTIF($AE$131:$AE204, $W$132:$W$224), ""), 0))=0,"",INDEX($W$132:$W$224, MATCH(0, IF(AD205=$E$132:$E$224, COUNTIF($AE$131:$AE204, $W$132:$W$224), ""), 0))),"")</f>
        <v/>
      </c>
      <c r="AF205" s="460"/>
      <c r="AG205" s="470" t="s">
        <v>812</v>
      </c>
    </row>
    <row r="206" spans="1:33" ht="47.1" customHeight="1" x14ac:dyDescent="0.25">
      <c r="A206" s="440">
        <v>74</v>
      </c>
      <c r="B206" s="463"/>
      <c r="C206" s="463"/>
      <c r="D206" s="463"/>
      <c r="E206" s="464" t="str">
        <f>IFERROR(IF(AND(K206="",T206=""),"",(VLOOKUP(Q206,'Reference records(soft deleted)'!$B$84:$D$127,3,FALSE))),"")</f>
        <v/>
      </c>
      <c r="F206" s="465"/>
      <c r="G206" s="465"/>
      <c r="H206" s="465"/>
      <c r="I206" s="465"/>
      <c r="J206" s="465"/>
      <c r="K206" s="464"/>
      <c r="L206" s="465"/>
      <c r="M206" s="465"/>
      <c r="N206" s="465"/>
      <c r="O206" s="465"/>
      <c r="P206" s="465"/>
      <c r="Q206" s="466"/>
      <c r="R206" s="465"/>
      <c r="S206" s="465"/>
      <c r="T206" s="467"/>
      <c r="U206" s="468" t="str">
        <f>IFERROR(IF(VLOOKUP(E206,'Reference Records'!$C$131:$D$166,2,FALSE)=0,"",VLOOKUP(E206,'Reference Records'!$C$131:$D$166,2,FALSE)),"")</f>
        <v/>
      </c>
      <c r="V206" s="468"/>
      <c r="W206" s="468" t="str">
        <f t="shared" si="12"/>
        <v/>
      </c>
      <c r="X206" s="469" t="str">
        <f t="shared" si="13"/>
        <v>a1P360000030FUAEA2</v>
      </c>
      <c r="Y206" s="469" t="b">
        <f t="shared" si="14"/>
        <v>0</v>
      </c>
      <c r="Z206" s="469" t="b">
        <f t="shared" si="15"/>
        <v>1</v>
      </c>
      <c r="AA206" s="469" t="str">
        <f>IFERROR(VLOOKUP(K206,'Reference Records'!$C$169:$E$334,3,FALSE),"")</f>
        <v/>
      </c>
      <c r="AB206" s="469" t="s">
        <v>813</v>
      </c>
      <c r="AC206" s="460"/>
      <c r="AD206" s="460" t="str">
        <f t="array" ref="AD206">IFERROR(INDEX($E$132:$E$224,MATCH(SMALL(NOT($E$132:$E$224="")*IF(ISNUMBER($E$132:$E$224),COUNTIF($E$132:$E$224,"&lt;="&amp;$E$132:$E$224),COUNTIF($E$132:$E$224,"&lt;="&amp;$E$132:$E$224)+SUM(--ISNUMBER($E$132:$E$224))),ROWS($E$131:E205)+SUM(--ISBLANK($E$132:$E$224))),NOT($E$132:$E$224="")*IF(ISNUMBER($E$132:$E$224),COUNTIF($E$132:$E$224,"&lt;="&amp;$E$132:$E$224),COUNTIF($E$132:$E$224,"&lt;="&amp;$E$132:$E$224)+SUM(--ISNUMBER($E$132:$E$224))),0)),"")</f>
        <v/>
      </c>
      <c r="AE206" s="460" t="str">
        <f t="array" ref="AE206">IFERROR(IF(INDEX($W$132:$W$224, MATCH(0, IF(AD206=$E$132:$E$224, COUNTIF($AE$131:$AE205, $W$132:$W$224), ""), 0))=0,"",INDEX($W$132:$W$224, MATCH(0, IF(AD206=$E$132:$E$224, COUNTIF($AE$131:$AE205, $W$132:$W$224), ""), 0))),"")</f>
        <v/>
      </c>
      <c r="AF206" s="460"/>
      <c r="AG206" s="470" t="s">
        <v>814</v>
      </c>
    </row>
    <row r="207" spans="1:33" ht="47.1" customHeight="1" x14ac:dyDescent="0.25">
      <c r="A207" s="440">
        <v>75</v>
      </c>
      <c r="B207" s="463"/>
      <c r="C207" s="463"/>
      <c r="D207" s="463"/>
      <c r="E207" s="464" t="str">
        <f>IFERROR(IF(AND(K207="",T207=""),"",(VLOOKUP(Q207,'Reference records(soft deleted)'!$B$84:$D$127,3,FALSE))),"")</f>
        <v/>
      </c>
      <c r="F207" s="465"/>
      <c r="G207" s="465"/>
      <c r="H207" s="465"/>
      <c r="I207" s="465"/>
      <c r="J207" s="465"/>
      <c r="K207" s="464"/>
      <c r="L207" s="465"/>
      <c r="M207" s="465"/>
      <c r="N207" s="465"/>
      <c r="O207" s="465"/>
      <c r="P207" s="465"/>
      <c r="Q207" s="466"/>
      <c r="R207" s="465"/>
      <c r="S207" s="465"/>
      <c r="T207" s="467"/>
      <c r="U207" s="468" t="str">
        <f>IFERROR(IF(VLOOKUP(E207,'Reference Records'!$C$131:$D$166,2,FALSE)=0,"",VLOOKUP(E207,'Reference Records'!$C$131:$D$166,2,FALSE)),"")</f>
        <v/>
      </c>
      <c r="V207" s="468"/>
      <c r="W207" s="468" t="str">
        <f t="shared" si="12"/>
        <v/>
      </c>
      <c r="X207" s="469" t="str">
        <f t="shared" si="13"/>
        <v>a1P360000030FUAEA2</v>
      </c>
      <c r="Y207" s="469" t="b">
        <f t="shared" si="14"/>
        <v>0</v>
      </c>
      <c r="Z207" s="469" t="b">
        <f t="shared" si="15"/>
        <v>1</v>
      </c>
      <c r="AA207" s="469" t="str">
        <f>IFERROR(VLOOKUP(K207,'Reference Records'!$C$169:$E$334,3,FALSE),"")</f>
        <v/>
      </c>
      <c r="AB207" s="469" t="s">
        <v>815</v>
      </c>
      <c r="AC207" s="460"/>
      <c r="AD207" s="460" t="str">
        <f t="array" ref="AD207">IFERROR(INDEX($E$132:$E$224,MATCH(SMALL(NOT($E$132:$E$224="")*IF(ISNUMBER($E$132:$E$224),COUNTIF($E$132:$E$224,"&lt;="&amp;$E$132:$E$224),COUNTIF($E$132:$E$224,"&lt;="&amp;$E$132:$E$224)+SUM(--ISNUMBER($E$132:$E$224))),ROWS($E$131:E206)+SUM(--ISBLANK($E$132:$E$224))),NOT($E$132:$E$224="")*IF(ISNUMBER($E$132:$E$224),COUNTIF($E$132:$E$224,"&lt;="&amp;$E$132:$E$224),COUNTIF($E$132:$E$224,"&lt;="&amp;$E$132:$E$224)+SUM(--ISNUMBER($E$132:$E$224))),0)),"")</f>
        <v/>
      </c>
      <c r="AE207" s="460" t="str">
        <f t="array" ref="AE207">IFERROR(IF(INDEX($W$132:$W$224, MATCH(0, IF(AD207=$E$132:$E$224, COUNTIF($AE$131:$AE206, $W$132:$W$224), ""), 0))=0,"",INDEX($W$132:$W$224, MATCH(0, IF(AD207=$E$132:$E$224, COUNTIF($AE$131:$AE206, $W$132:$W$224), ""), 0))),"")</f>
        <v/>
      </c>
      <c r="AF207" s="460"/>
      <c r="AG207" s="470" t="s">
        <v>816</v>
      </c>
    </row>
    <row r="208" spans="1:33" ht="47.1" customHeight="1" x14ac:dyDescent="0.25">
      <c r="A208" s="440">
        <v>76</v>
      </c>
      <c r="B208" s="463"/>
      <c r="C208" s="463"/>
      <c r="D208" s="463"/>
      <c r="E208" s="464" t="str">
        <f>IFERROR(IF(AND(K208="",T208=""),"",(VLOOKUP(Q208,'Reference records(soft deleted)'!$B$84:$D$127,3,FALSE))),"")</f>
        <v/>
      </c>
      <c r="F208" s="465"/>
      <c r="G208" s="465"/>
      <c r="H208" s="465"/>
      <c r="I208" s="465"/>
      <c r="J208" s="465"/>
      <c r="K208" s="464"/>
      <c r="L208" s="465"/>
      <c r="M208" s="465"/>
      <c r="N208" s="465"/>
      <c r="O208" s="465"/>
      <c r="P208" s="465"/>
      <c r="Q208" s="466"/>
      <c r="R208" s="465"/>
      <c r="S208" s="465"/>
      <c r="T208" s="467"/>
      <c r="U208" s="468" t="str">
        <f>IFERROR(IF(VLOOKUP(E208,'Reference Records'!$C$131:$D$166,2,FALSE)=0,"",VLOOKUP(E208,'Reference Records'!$C$131:$D$166,2,FALSE)),"")</f>
        <v/>
      </c>
      <c r="V208" s="468"/>
      <c r="W208" s="468" t="str">
        <f t="shared" si="12"/>
        <v/>
      </c>
      <c r="X208" s="469" t="str">
        <f t="shared" si="13"/>
        <v>a1P360000030FUAEA2</v>
      </c>
      <c r="Y208" s="469" t="b">
        <f t="shared" si="14"/>
        <v>0</v>
      </c>
      <c r="Z208" s="469" t="b">
        <f t="shared" si="15"/>
        <v>1</v>
      </c>
      <c r="AA208" s="469" t="str">
        <f>IFERROR(VLOOKUP(K208,'Reference Records'!$C$169:$E$334,3,FALSE),"")</f>
        <v/>
      </c>
      <c r="AB208" s="469" t="s">
        <v>817</v>
      </c>
      <c r="AC208" s="460"/>
      <c r="AD208" s="460" t="str">
        <f t="array" ref="AD208">IFERROR(INDEX($E$132:$E$224,MATCH(SMALL(NOT($E$132:$E$224="")*IF(ISNUMBER($E$132:$E$224),COUNTIF($E$132:$E$224,"&lt;="&amp;$E$132:$E$224),COUNTIF($E$132:$E$224,"&lt;="&amp;$E$132:$E$224)+SUM(--ISNUMBER($E$132:$E$224))),ROWS($E$131:E207)+SUM(--ISBLANK($E$132:$E$224))),NOT($E$132:$E$224="")*IF(ISNUMBER($E$132:$E$224),COUNTIF($E$132:$E$224,"&lt;="&amp;$E$132:$E$224),COUNTIF($E$132:$E$224,"&lt;="&amp;$E$132:$E$224)+SUM(--ISNUMBER($E$132:$E$224))),0)),"")</f>
        <v/>
      </c>
      <c r="AE208" s="460" t="str">
        <f t="array" ref="AE208">IFERROR(IF(INDEX($W$132:$W$224, MATCH(0, IF(AD208=$E$132:$E$224, COUNTIF($AE$131:$AE207, $W$132:$W$224), ""), 0))=0,"",INDEX($W$132:$W$224, MATCH(0, IF(AD208=$E$132:$E$224, COUNTIF($AE$131:$AE207, $W$132:$W$224), ""), 0))),"")</f>
        <v/>
      </c>
      <c r="AF208" s="460"/>
      <c r="AG208" s="470" t="s">
        <v>818</v>
      </c>
    </row>
    <row r="209" spans="1:33" ht="47.1" customHeight="1" x14ac:dyDescent="0.25">
      <c r="A209" s="440">
        <v>77</v>
      </c>
      <c r="B209" s="463"/>
      <c r="C209" s="463"/>
      <c r="D209" s="463"/>
      <c r="E209" s="464" t="str">
        <f>IFERROR(IF(AND(K209="",T209=""),"",(VLOOKUP(Q209,'Reference records(soft deleted)'!$B$84:$D$127,3,FALSE))),"")</f>
        <v/>
      </c>
      <c r="F209" s="465"/>
      <c r="G209" s="465"/>
      <c r="H209" s="465"/>
      <c r="I209" s="465"/>
      <c r="J209" s="465"/>
      <c r="K209" s="464"/>
      <c r="L209" s="465"/>
      <c r="M209" s="465"/>
      <c r="N209" s="465"/>
      <c r="O209" s="465"/>
      <c r="P209" s="465"/>
      <c r="Q209" s="466"/>
      <c r="R209" s="465"/>
      <c r="S209" s="465"/>
      <c r="T209" s="467"/>
      <c r="U209" s="468" t="str">
        <f>IFERROR(IF(VLOOKUP(E209,'Reference Records'!$C$131:$D$166,2,FALSE)=0,"",VLOOKUP(E209,'Reference Records'!$C$131:$D$166,2,FALSE)),"")</f>
        <v/>
      </c>
      <c r="V209" s="468"/>
      <c r="W209" s="468" t="str">
        <f t="shared" si="12"/>
        <v/>
      </c>
      <c r="X209" s="469" t="str">
        <f t="shared" si="13"/>
        <v>a1P360000030FUAEA2</v>
      </c>
      <c r="Y209" s="469" t="b">
        <f t="shared" si="14"/>
        <v>0</v>
      </c>
      <c r="Z209" s="469" t="b">
        <f t="shared" si="15"/>
        <v>1</v>
      </c>
      <c r="AA209" s="469" t="str">
        <f>IFERROR(VLOOKUP(K209,'Reference Records'!$C$169:$E$334,3,FALSE),"")</f>
        <v/>
      </c>
      <c r="AB209" s="469" t="s">
        <v>819</v>
      </c>
      <c r="AC209" s="460"/>
      <c r="AD209" s="460" t="str">
        <f t="array" ref="AD209">IFERROR(INDEX($E$132:$E$224,MATCH(SMALL(NOT($E$132:$E$224="")*IF(ISNUMBER($E$132:$E$224),COUNTIF($E$132:$E$224,"&lt;="&amp;$E$132:$E$224),COUNTIF($E$132:$E$224,"&lt;="&amp;$E$132:$E$224)+SUM(--ISNUMBER($E$132:$E$224))),ROWS($E$131:E208)+SUM(--ISBLANK($E$132:$E$224))),NOT($E$132:$E$224="")*IF(ISNUMBER($E$132:$E$224),COUNTIF($E$132:$E$224,"&lt;="&amp;$E$132:$E$224),COUNTIF($E$132:$E$224,"&lt;="&amp;$E$132:$E$224)+SUM(--ISNUMBER($E$132:$E$224))),0)),"")</f>
        <v/>
      </c>
      <c r="AE209" s="460" t="str">
        <f t="array" ref="AE209">IFERROR(IF(INDEX($W$132:$W$224, MATCH(0, IF(AD209=$E$132:$E$224, COUNTIF($AE$131:$AE208, $W$132:$W$224), ""), 0))=0,"",INDEX($W$132:$W$224, MATCH(0, IF(AD209=$E$132:$E$224, COUNTIF($AE$131:$AE208, $W$132:$W$224), ""), 0))),"")</f>
        <v/>
      </c>
      <c r="AF209" s="460"/>
      <c r="AG209" s="470" t="s">
        <v>820</v>
      </c>
    </row>
    <row r="210" spans="1:33" ht="47.1" customHeight="1" x14ac:dyDescent="0.25">
      <c r="A210" s="440">
        <v>78</v>
      </c>
      <c r="B210" s="463"/>
      <c r="C210" s="463"/>
      <c r="D210" s="463"/>
      <c r="E210" s="464" t="str">
        <f>IFERROR(IF(AND(K210="",T210=""),"",(VLOOKUP(Q210,'Reference records(soft deleted)'!$B$84:$D$127,3,FALSE))),"")</f>
        <v/>
      </c>
      <c r="F210" s="465"/>
      <c r="G210" s="465"/>
      <c r="H210" s="465"/>
      <c r="I210" s="465"/>
      <c r="J210" s="465"/>
      <c r="K210" s="464"/>
      <c r="L210" s="465"/>
      <c r="M210" s="465"/>
      <c r="N210" s="465"/>
      <c r="O210" s="465"/>
      <c r="P210" s="465"/>
      <c r="Q210" s="466"/>
      <c r="R210" s="465"/>
      <c r="S210" s="465"/>
      <c r="T210" s="467"/>
      <c r="U210" s="468" t="str">
        <f>IFERROR(IF(VLOOKUP(E210,'Reference Records'!$C$131:$D$166,2,FALSE)=0,"",VLOOKUP(E210,'Reference Records'!$C$131:$D$166,2,FALSE)),"")</f>
        <v/>
      </c>
      <c r="V210" s="468"/>
      <c r="W210" s="468" t="str">
        <f t="shared" si="12"/>
        <v/>
      </c>
      <c r="X210" s="469" t="str">
        <f t="shared" si="13"/>
        <v>a1P360000030FUAEA2</v>
      </c>
      <c r="Y210" s="469" t="b">
        <f t="shared" si="14"/>
        <v>0</v>
      </c>
      <c r="Z210" s="469" t="b">
        <f t="shared" si="15"/>
        <v>1</v>
      </c>
      <c r="AA210" s="469" t="str">
        <f>IFERROR(VLOOKUP(K210,'Reference Records'!$C$169:$E$334,3,FALSE),"")</f>
        <v/>
      </c>
      <c r="AB210" s="469" t="s">
        <v>821</v>
      </c>
      <c r="AC210" s="460"/>
      <c r="AD210" s="460" t="str">
        <f t="array" ref="AD210">IFERROR(INDEX($E$132:$E$224,MATCH(SMALL(NOT($E$132:$E$224="")*IF(ISNUMBER($E$132:$E$224),COUNTIF($E$132:$E$224,"&lt;="&amp;$E$132:$E$224),COUNTIF($E$132:$E$224,"&lt;="&amp;$E$132:$E$224)+SUM(--ISNUMBER($E$132:$E$224))),ROWS($E$131:E209)+SUM(--ISBLANK($E$132:$E$224))),NOT($E$132:$E$224="")*IF(ISNUMBER($E$132:$E$224),COUNTIF($E$132:$E$224,"&lt;="&amp;$E$132:$E$224),COUNTIF($E$132:$E$224,"&lt;="&amp;$E$132:$E$224)+SUM(--ISNUMBER($E$132:$E$224))),0)),"")</f>
        <v/>
      </c>
      <c r="AE210" s="460" t="str">
        <f t="array" ref="AE210">IFERROR(IF(INDEX($W$132:$W$224, MATCH(0, IF(AD210=$E$132:$E$224, COUNTIF($AE$131:$AE209, $W$132:$W$224), ""), 0))=0,"",INDEX($W$132:$W$224, MATCH(0, IF(AD210=$E$132:$E$224, COUNTIF($AE$131:$AE209, $W$132:$W$224), ""), 0))),"")</f>
        <v/>
      </c>
      <c r="AF210" s="460"/>
      <c r="AG210" s="470" t="s">
        <v>822</v>
      </c>
    </row>
    <row r="211" spans="1:33" ht="47.1" customHeight="1" x14ac:dyDescent="0.25">
      <c r="A211" s="440">
        <v>79</v>
      </c>
      <c r="B211" s="463"/>
      <c r="C211" s="463"/>
      <c r="D211" s="463"/>
      <c r="E211" s="464" t="str">
        <f>IFERROR(IF(AND(K211="",T211=""),"",(VLOOKUP(Q211,'Reference records(soft deleted)'!$B$84:$D$127,3,FALSE))),"")</f>
        <v/>
      </c>
      <c r="F211" s="465"/>
      <c r="G211" s="465"/>
      <c r="H211" s="465"/>
      <c r="I211" s="465"/>
      <c r="J211" s="465"/>
      <c r="K211" s="464" t="str">
        <f>IFERROR(VLOOKUP(R211,'Reference records(soft deleted)'!$B$235:$D$426,3,FALSE),"")</f>
        <v/>
      </c>
      <c r="L211" s="465"/>
      <c r="M211" s="465"/>
      <c r="N211" s="465"/>
      <c r="O211" s="465"/>
      <c r="P211" s="465"/>
      <c r="Q211" s="466"/>
      <c r="R211" s="465"/>
      <c r="S211" s="465"/>
      <c r="T211" s="467"/>
      <c r="U211" s="468" t="str">
        <f>IFERROR(IF(VLOOKUP(E211,'Reference Records'!$C$131:$D$166,2,FALSE)=0,"",VLOOKUP(E211,'Reference Records'!$C$131:$D$166,2,FALSE)),"")</f>
        <v/>
      </c>
      <c r="V211" s="468"/>
      <c r="W211" s="468" t="str">
        <f t="shared" si="12"/>
        <v/>
      </c>
      <c r="X211" s="469" t="str">
        <f t="shared" si="13"/>
        <v>a1P360000030FUAEA2</v>
      </c>
      <c r="Y211" s="469" t="b">
        <f t="shared" si="14"/>
        <v>0</v>
      </c>
      <c r="Z211" s="469" t="b">
        <f t="shared" si="15"/>
        <v>1</v>
      </c>
      <c r="AA211" s="469" t="str">
        <f>IFERROR(VLOOKUP(K211,'Reference Records'!$C$169:$E$334,3,FALSE),"")</f>
        <v/>
      </c>
      <c r="AB211" s="469" t="s">
        <v>823</v>
      </c>
      <c r="AC211" s="460"/>
      <c r="AD211" s="460" t="str">
        <f t="array" ref="AD211">IFERROR(INDEX($E$132:$E$224,MATCH(SMALL(NOT($E$132:$E$224="")*IF(ISNUMBER($E$132:$E$224),COUNTIF($E$132:$E$224,"&lt;="&amp;$E$132:$E$224),COUNTIF($E$132:$E$224,"&lt;="&amp;$E$132:$E$224)+SUM(--ISNUMBER($E$132:$E$224))),ROWS($E$131:E210)+SUM(--ISBLANK($E$132:$E$224))),NOT($E$132:$E$224="")*IF(ISNUMBER($E$132:$E$224),COUNTIF($E$132:$E$224,"&lt;="&amp;$E$132:$E$224),COUNTIF($E$132:$E$224,"&lt;="&amp;$E$132:$E$224)+SUM(--ISNUMBER($E$132:$E$224))),0)),"")</f>
        <v/>
      </c>
      <c r="AE211" s="460" t="str">
        <f t="array" ref="AE211">IFERROR(IF(INDEX($W$132:$W$224, MATCH(0, IF(AD211=$E$132:$E$224, COUNTIF($AE$131:$AE210, $W$132:$W$224), ""), 0))=0,"",INDEX($W$132:$W$224, MATCH(0, IF(AD211=$E$132:$E$224, COUNTIF($AE$131:$AE210, $W$132:$W$224), ""), 0))),"")</f>
        <v/>
      </c>
      <c r="AF211" s="460"/>
      <c r="AG211" s="470" t="s">
        <v>824</v>
      </c>
    </row>
    <row r="212" spans="1:33" ht="47.1" customHeight="1" x14ac:dyDescent="0.25">
      <c r="A212" s="440">
        <v>80</v>
      </c>
      <c r="B212" s="463"/>
      <c r="C212" s="463"/>
      <c r="D212" s="463"/>
      <c r="E212" s="464" t="str">
        <f>IFERROR(IF(AND(K212="",T212=""),"",(VLOOKUP(Q212,'Reference records(soft deleted)'!$B$84:$D$127,3,FALSE))),"")</f>
        <v/>
      </c>
      <c r="F212" s="465"/>
      <c r="G212" s="465"/>
      <c r="H212" s="465"/>
      <c r="I212" s="465"/>
      <c r="J212" s="465"/>
      <c r="K212" s="464" t="str">
        <f>IFERROR(VLOOKUP(R212,'Reference records(soft deleted)'!$B$235:$D$426,3,FALSE),"")</f>
        <v/>
      </c>
      <c r="L212" s="465"/>
      <c r="M212" s="465"/>
      <c r="N212" s="465"/>
      <c r="O212" s="465"/>
      <c r="P212" s="465"/>
      <c r="Q212" s="466"/>
      <c r="R212" s="465"/>
      <c r="S212" s="465"/>
      <c r="T212" s="467"/>
      <c r="U212" s="468" t="str">
        <f>IFERROR(IF(VLOOKUP(E212,'Reference Records'!$C$131:$D$166,2,FALSE)=0,"",VLOOKUP(E212,'Reference Records'!$C$131:$D$166,2,FALSE)),"")</f>
        <v/>
      </c>
      <c r="V212" s="468"/>
      <c r="W212" s="468" t="str">
        <f t="shared" si="12"/>
        <v/>
      </c>
      <c r="X212" s="469" t="str">
        <f t="shared" si="13"/>
        <v>a1P360000030FUAEA2</v>
      </c>
      <c r="Y212" s="469" t="b">
        <f t="shared" si="14"/>
        <v>0</v>
      </c>
      <c r="Z212" s="469" t="b">
        <f t="shared" si="15"/>
        <v>1</v>
      </c>
      <c r="AA212" s="469" t="str">
        <f>IFERROR(VLOOKUP(K212,'Reference Records'!$C$169:$E$334,3,FALSE),"")</f>
        <v/>
      </c>
      <c r="AB212" s="469" t="s">
        <v>825</v>
      </c>
      <c r="AC212" s="460"/>
      <c r="AD212" s="460" t="str">
        <f t="array" ref="AD212">IFERROR(INDEX($E$132:$E$224,MATCH(SMALL(NOT($E$132:$E$224="")*IF(ISNUMBER($E$132:$E$224),COUNTIF($E$132:$E$224,"&lt;="&amp;$E$132:$E$224),COUNTIF($E$132:$E$224,"&lt;="&amp;$E$132:$E$224)+SUM(--ISNUMBER($E$132:$E$224))),ROWS($E$131:E211)+SUM(--ISBLANK($E$132:$E$224))),NOT($E$132:$E$224="")*IF(ISNUMBER($E$132:$E$224),COUNTIF($E$132:$E$224,"&lt;="&amp;$E$132:$E$224),COUNTIF($E$132:$E$224,"&lt;="&amp;$E$132:$E$224)+SUM(--ISNUMBER($E$132:$E$224))),0)),"")</f>
        <v/>
      </c>
      <c r="AE212" s="460" t="str">
        <f t="array" ref="AE212">IFERROR(IF(INDEX($W$132:$W$224, MATCH(0, IF(AD212=$E$132:$E$224, COUNTIF($AE$131:$AE211, $W$132:$W$224), ""), 0))=0,"",INDEX($W$132:$W$224, MATCH(0, IF(AD212=$E$132:$E$224, COUNTIF($AE$131:$AE211, $W$132:$W$224), ""), 0))),"")</f>
        <v/>
      </c>
      <c r="AF212" s="460"/>
      <c r="AG212" s="470" t="s">
        <v>826</v>
      </c>
    </row>
    <row r="213" spans="1:33" ht="47.1" customHeight="1" x14ac:dyDescent="0.25">
      <c r="A213" s="440">
        <v>81</v>
      </c>
      <c r="B213" s="463"/>
      <c r="C213" s="463"/>
      <c r="D213" s="463"/>
      <c r="E213" s="464" t="str">
        <f>IFERROR(IF(AND(K213="",T213=""),"",(VLOOKUP(Q213,'Reference records(soft deleted)'!$B$84:$D$127,3,FALSE))),"")</f>
        <v/>
      </c>
      <c r="F213" s="465"/>
      <c r="G213" s="465"/>
      <c r="H213" s="465"/>
      <c r="I213" s="465"/>
      <c r="J213" s="465"/>
      <c r="K213" s="464" t="str">
        <f>IFERROR(VLOOKUP(R213,'Reference records(soft deleted)'!$B$235:$D$426,3,FALSE),"")</f>
        <v/>
      </c>
      <c r="L213" s="465"/>
      <c r="M213" s="465"/>
      <c r="N213" s="465"/>
      <c r="O213" s="465"/>
      <c r="P213" s="465"/>
      <c r="Q213" s="466"/>
      <c r="R213" s="465"/>
      <c r="S213" s="465"/>
      <c r="T213" s="467"/>
      <c r="U213" s="468" t="str">
        <f>IFERROR(IF(VLOOKUP(E213,'Reference Records'!$C$131:$D$166,2,FALSE)=0,"",VLOOKUP(E213,'Reference Records'!$C$131:$D$166,2,FALSE)),"")</f>
        <v/>
      </c>
      <c r="V213" s="468"/>
      <c r="W213" s="468" t="str">
        <f t="shared" si="12"/>
        <v/>
      </c>
      <c r="X213" s="469" t="str">
        <f t="shared" si="13"/>
        <v>a1P360000030FUAEA2</v>
      </c>
      <c r="Y213" s="469" t="b">
        <f t="shared" si="14"/>
        <v>0</v>
      </c>
      <c r="Z213" s="469" t="b">
        <f t="shared" si="15"/>
        <v>1</v>
      </c>
      <c r="AA213" s="469" t="str">
        <f>IFERROR(VLOOKUP(K213,'Reference Records'!$C$169:$E$334,3,FALSE),"")</f>
        <v/>
      </c>
      <c r="AB213" s="469" t="s">
        <v>827</v>
      </c>
      <c r="AC213" s="460"/>
      <c r="AD213" s="460" t="str">
        <f t="array" ref="AD213">IFERROR(INDEX($E$132:$E$224,MATCH(SMALL(NOT($E$132:$E$224="")*IF(ISNUMBER($E$132:$E$224),COUNTIF($E$132:$E$224,"&lt;="&amp;$E$132:$E$224),COUNTIF($E$132:$E$224,"&lt;="&amp;$E$132:$E$224)+SUM(--ISNUMBER($E$132:$E$224))),ROWS($E$131:E212)+SUM(--ISBLANK($E$132:$E$224))),NOT($E$132:$E$224="")*IF(ISNUMBER($E$132:$E$224),COUNTIF($E$132:$E$224,"&lt;="&amp;$E$132:$E$224),COUNTIF($E$132:$E$224,"&lt;="&amp;$E$132:$E$224)+SUM(--ISNUMBER($E$132:$E$224))),0)),"")</f>
        <v/>
      </c>
      <c r="AE213" s="460" t="str">
        <f t="array" ref="AE213">IFERROR(IF(INDEX($W$132:$W$224, MATCH(0, IF(AD213=$E$132:$E$224, COUNTIF($AE$131:$AE212, $W$132:$W$224), ""), 0))=0,"",INDEX($W$132:$W$224, MATCH(0, IF(AD213=$E$132:$E$224, COUNTIF($AE$131:$AE212, $W$132:$W$224), ""), 0))),"")</f>
        <v/>
      </c>
      <c r="AF213" s="460"/>
      <c r="AG213" s="470" t="s">
        <v>828</v>
      </c>
    </row>
    <row r="214" spans="1:33" ht="47.1" customHeight="1" x14ac:dyDescent="0.25">
      <c r="A214" s="440">
        <v>82</v>
      </c>
      <c r="B214" s="463"/>
      <c r="C214" s="463"/>
      <c r="D214" s="463"/>
      <c r="E214" s="464" t="str">
        <f>IFERROR(IF(AND(K214="",T214=""),"",(VLOOKUP(Q214,'Reference records(soft deleted)'!$B$84:$D$127,3,FALSE))),"")</f>
        <v/>
      </c>
      <c r="F214" s="465"/>
      <c r="G214" s="465"/>
      <c r="H214" s="465"/>
      <c r="I214" s="465"/>
      <c r="J214" s="465"/>
      <c r="K214" s="464" t="str">
        <f>IFERROR(VLOOKUP(R214,'Reference records(soft deleted)'!$B$235:$D$426,3,FALSE),"")</f>
        <v/>
      </c>
      <c r="L214" s="465"/>
      <c r="M214" s="465"/>
      <c r="N214" s="465"/>
      <c r="O214" s="465"/>
      <c r="P214" s="465"/>
      <c r="Q214" s="466"/>
      <c r="R214" s="465"/>
      <c r="S214" s="465"/>
      <c r="T214" s="467"/>
      <c r="U214" s="468" t="str">
        <f>IFERROR(IF(VLOOKUP(E214,'Reference Records'!$C$131:$D$166,2,FALSE)=0,"",VLOOKUP(E214,'Reference Records'!$C$131:$D$166,2,FALSE)),"")</f>
        <v/>
      </c>
      <c r="V214" s="468"/>
      <c r="W214" s="468" t="str">
        <f t="shared" si="12"/>
        <v/>
      </c>
      <c r="X214" s="469" t="str">
        <f t="shared" si="13"/>
        <v>a1P360000030FUAEA2</v>
      </c>
      <c r="Y214" s="469" t="b">
        <f t="shared" si="14"/>
        <v>0</v>
      </c>
      <c r="Z214" s="469" t="b">
        <f t="shared" si="15"/>
        <v>1</v>
      </c>
      <c r="AA214" s="469" t="str">
        <f>IFERROR(VLOOKUP(K214,'Reference Records'!$C$169:$E$334,3,FALSE),"")</f>
        <v/>
      </c>
      <c r="AB214" s="469" t="s">
        <v>829</v>
      </c>
      <c r="AC214" s="460"/>
      <c r="AD214" s="460" t="str">
        <f t="array" ref="AD214">IFERROR(INDEX($E$132:$E$224,MATCH(SMALL(NOT($E$132:$E$224="")*IF(ISNUMBER($E$132:$E$224),COUNTIF($E$132:$E$224,"&lt;="&amp;$E$132:$E$224),COUNTIF($E$132:$E$224,"&lt;="&amp;$E$132:$E$224)+SUM(--ISNUMBER($E$132:$E$224))),ROWS($E$131:E213)+SUM(--ISBLANK($E$132:$E$224))),NOT($E$132:$E$224="")*IF(ISNUMBER($E$132:$E$224),COUNTIF($E$132:$E$224,"&lt;="&amp;$E$132:$E$224),COUNTIF($E$132:$E$224,"&lt;="&amp;$E$132:$E$224)+SUM(--ISNUMBER($E$132:$E$224))),0)),"")</f>
        <v/>
      </c>
      <c r="AE214" s="460" t="str">
        <f t="array" ref="AE214">IFERROR(IF(INDEX($W$132:$W$224, MATCH(0, IF(AD214=$E$132:$E$224, COUNTIF($AE$131:$AE213, $W$132:$W$224), ""), 0))=0,"",INDEX($W$132:$W$224, MATCH(0, IF(AD214=$E$132:$E$224, COUNTIF($AE$131:$AE213, $W$132:$W$224), ""), 0))),"")</f>
        <v/>
      </c>
      <c r="AF214" s="460"/>
      <c r="AG214" s="470" t="s">
        <v>830</v>
      </c>
    </row>
    <row r="215" spans="1:33" ht="47.1" customHeight="1" x14ac:dyDescent="0.25">
      <c r="A215" s="440">
        <v>83</v>
      </c>
      <c r="B215" s="463"/>
      <c r="C215" s="463"/>
      <c r="D215" s="463"/>
      <c r="E215" s="464" t="str">
        <f>IFERROR(IF(AND(K215="",T215=""),"",(VLOOKUP(Q215,'Reference records(soft deleted)'!$B$84:$D$127,3,FALSE))),"")</f>
        <v/>
      </c>
      <c r="F215" s="465"/>
      <c r="G215" s="465"/>
      <c r="H215" s="465"/>
      <c r="I215" s="465"/>
      <c r="J215" s="465"/>
      <c r="K215" s="464" t="str">
        <f>IFERROR(VLOOKUP(R215,'Reference records(soft deleted)'!$B$235:$D$426,3,FALSE),"")</f>
        <v/>
      </c>
      <c r="L215" s="465"/>
      <c r="M215" s="465"/>
      <c r="N215" s="465"/>
      <c r="O215" s="465"/>
      <c r="P215" s="465"/>
      <c r="Q215" s="466"/>
      <c r="R215" s="465"/>
      <c r="S215" s="465"/>
      <c r="T215" s="467"/>
      <c r="U215" s="468" t="str">
        <f>IFERROR(IF(VLOOKUP(E215,'Reference Records'!$C$131:$D$166,2,FALSE)=0,"",VLOOKUP(E215,'Reference Records'!$C$131:$D$166,2,FALSE)),"")</f>
        <v/>
      </c>
      <c r="V215" s="468"/>
      <c r="W215" s="468" t="str">
        <f t="shared" si="12"/>
        <v/>
      </c>
      <c r="X215" s="469" t="str">
        <f t="shared" si="13"/>
        <v>a1P360000030FUAEA2</v>
      </c>
      <c r="Y215" s="469" t="b">
        <f t="shared" si="14"/>
        <v>0</v>
      </c>
      <c r="Z215" s="469" t="b">
        <f t="shared" si="15"/>
        <v>1</v>
      </c>
      <c r="AA215" s="469" t="str">
        <f>IFERROR(VLOOKUP(K215,'Reference Records'!$C$169:$E$334,3,FALSE),"")</f>
        <v/>
      </c>
      <c r="AB215" s="469" t="s">
        <v>831</v>
      </c>
      <c r="AC215" s="460"/>
      <c r="AD215" s="460" t="str">
        <f t="array" ref="AD215">IFERROR(INDEX($E$132:$E$224,MATCH(SMALL(NOT($E$132:$E$224="")*IF(ISNUMBER($E$132:$E$224),COUNTIF($E$132:$E$224,"&lt;="&amp;$E$132:$E$224),COUNTIF($E$132:$E$224,"&lt;="&amp;$E$132:$E$224)+SUM(--ISNUMBER($E$132:$E$224))),ROWS($E$131:E214)+SUM(--ISBLANK($E$132:$E$224))),NOT($E$132:$E$224="")*IF(ISNUMBER($E$132:$E$224),COUNTIF($E$132:$E$224,"&lt;="&amp;$E$132:$E$224),COUNTIF($E$132:$E$224,"&lt;="&amp;$E$132:$E$224)+SUM(--ISNUMBER($E$132:$E$224))),0)),"")</f>
        <v/>
      </c>
      <c r="AE215" s="460" t="str">
        <f t="array" ref="AE215">IFERROR(IF(INDEX($W$132:$W$224, MATCH(0, IF(AD215=$E$132:$E$224, COUNTIF($AE$131:$AE214, $W$132:$W$224), ""), 0))=0,"",INDEX($W$132:$W$224, MATCH(0, IF(AD215=$E$132:$E$224, COUNTIF($AE$131:$AE214, $W$132:$W$224), ""), 0))),"")</f>
        <v/>
      </c>
      <c r="AF215" s="460"/>
      <c r="AG215" s="470" t="s">
        <v>832</v>
      </c>
    </row>
    <row r="216" spans="1:33" ht="47.1" customHeight="1" x14ac:dyDescent="0.25">
      <c r="A216" s="440">
        <v>84</v>
      </c>
      <c r="B216" s="463"/>
      <c r="C216" s="463"/>
      <c r="D216" s="463"/>
      <c r="E216" s="464" t="str">
        <f>IFERROR(IF(AND(K216="",T216=""),"",(VLOOKUP(Q216,'Reference records(soft deleted)'!$B$84:$D$127,3,FALSE))),"")</f>
        <v/>
      </c>
      <c r="F216" s="465"/>
      <c r="G216" s="465"/>
      <c r="H216" s="465"/>
      <c r="I216" s="465"/>
      <c r="J216" s="465"/>
      <c r="K216" s="464" t="str">
        <f>IFERROR(VLOOKUP(R216,'Reference records(soft deleted)'!$B$235:$D$426,3,FALSE),"")</f>
        <v/>
      </c>
      <c r="L216" s="465"/>
      <c r="M216" s="465"/>
      <c r="N216" s="465"/>
      <c r="O216" s="465"/>
      <c r="P216" s="465"/>
      <c r="Q216" s="466"/>
      <c r="R216" s="465"/>
      <c r="S216" s="465"/>
      <c r="T216" s="467"/>
      <c r="U216" s="468" t="str">
        <f>IFERROR(IF(VLOOKUP(E216,'Reference Records'!$C$131:$D$166,2,FALSE)=0,"",VLOOKUP(E216,'Reference Records'!$C$131:$D$166,2,FALSE)),"")</f>
        <v/>
      </c>
      <c r="V216" s="468"/>
      <c r="W216" s="468" t="str">
        <f t="shared" si="12"/>
        <v/>
      </c>
      <c r="X216" s="469" t="str">
        <f t="shared" si="13"/>
        <v>a1P360000030FUAEA2</v>
      </c>
      <c r="Y216" s="469" t="b">
        <f t="shared" si="14"/>
        <v>0</v>
      </c>
      <c r="Z216" s="469" t="b">
        <f t="shared" si="15"/>
        <v>1</v>
      </c>
      <c r="AA216" s="469" t="str">
        <f>IFERROR(VLOOKUP(K216,'Reference Records'!$C$169:$E$334,3,FALSE),"")</f>
        <v/>
      </c>
      <c r="AB216" s="469" t="s">
        <v>833</v>
      </c>
      <c r="AC216" s="460"/>
      <c r="AD216" s="460" t="str">
        <f t="array" ref="AD216">IFERROR(INDEX($E$132:$E$224,MATCH(SMALL(NOT($E$132:$E$224="")*IF(ISNUMBER($E$132:$E$224),COUNTIF($E$132:$E$224,"&lt;="&amp;$E$132:$E$224),COUNTIF($E$132:$E$224,"&lt;="&amp;$E$132:$E$224)+SUM(--ISNUMBER($E$132:$E$224))),ROWS($E$131:E215)+SUM(--ISBLANK($E$132:$E$224))),NOT($E$132:$E$224="")*IF(ISNUMBER($E$132:$E$224),COUNTIF($E$132:$E$224,"&lt;="&amp;$E$132:$E$224),COUNTIF($E$132:$E$224,"&lt;="&amp;$E$132:$E$224)+SUM(--ISNUMBER($E$132:$E$224))),0)),"")</f>
        <v/>
      </c>
      <c r="AE216" s="460" t="str">
        <f t="array" ref="AE216">IFERROR(IF(INDEX($W$132:$W$224, MATCH(0, IF(AD216=$E$132:$E$224, COUNTIF($AE$131:$AE215, $W$132:$W$224), ""), 0))=0,"",INDEX($W$132:$W$224, MATCH(0, IF(AD216=$E$132:$E$224, COUNTIF($AE$131:$AE215, $W$132:$W$224), ""), 0))),"")</f>
        <v/>
      </c>
      <c r="AF216" s="460"/>
      <c r="AG216" s="470" t="s">
        <v>834</v>
      </c>
    </row>
    <row r="217" spans="1:33" ht="47.1" customHeight="1" x14ac:dyDescent="0.25">
      <c r="A217" s="440">
        <v>85</v>
      </c>
      <c r="B217" s="463"/>
      <c r="C217" s="463"/>
      <c r="D217" s="463"/>
      <c r="E217" s="464" t="str">
        <f>IFERROR(IF(AND(K217="",T217=""),"",(VLOOKUP(Q217,'Reference records(soft deleted)'!$B$84:$D$127,3,FALSE))),"")</f>
        <v/>
      </c>
      <c r="F217" s="465"/>
      <c r="G217" s="465"/>
      <c r="H217" s="465"/>
      <c r="I217" s="465"/>
      <c r="J217" s="465"/>
      <c r="K217" s="464" t="str">
        <f>IFERROR(VLOOKUP(R217,'Reference records(soft deleted)'!$B$235:$D$426,3,FALSE),"")</f>
        <v/>
      </c>
      <c r="L217" s="465"/>
      <c r="M217" s="465"/>
      <c r="N217" s="465"/>
      <c r="O217" s="465"/>
      <c r="P217" s="465"/>
      <c r="Q217" s="466"/>
      <c r="R217" s="465"/>
      <c r="S217" s="465"/>
      <c r="T217" s="467"/>
      <c r="U217" s="468" t="str">
        <f>IFERROR(IF(VLOOKUP(E217,'Reference Records'!$C$131:$D$166,2,FALSE)=0,"",VLOOKUP(E217,'Reference Records'!$C$131:$D$166,2,FALSE)),"")</f>
        <v/>
      </c>
      <c r="V217" s="468"/>
      <c r="W217" s="468" t="str">
        <f t="shared" si="12"/>
        <v/>
      </c>
      <c r="X217" s="469" t="str">
        <f t="shared" si="13"/>
        <v>a1P360000030FUAEA2</v>
      </c>
      <c r="Y217" s="469" t="b">
        <f t="shared" si="14"/>
        <v>0</v>
      </c>
      <c r="Z217" s="469" t="b">
        <f t="shared" si="15"/>
        <v>1</v>
      </c>
      <c r="AA217" s="469" t="str">
        <f>IFERROR(VLOOKUP(K217,'Reference Records'!$C$169:$E$334,3,FALSE),"")</f>
        <v/>
      </c>
      <c r="AB217" s="469" t="s">
        <v>835</v>
      </c>
      <c r="AC217" s="460"/>
      <c r="AD217" s="460" t="str">
        <f t="array" ref="AD217">IFERROR(INDEX($E$132:$E$224,MATCH(SMALL(NOT($E$132:$E$224="")*IF(ISNUMBER($E$132:$E$224),COUNTIF($E$132:$E$224,"&lt;="&amp;$E$132:$E$224),COUNTIF($E$132:$E$224,"&lt;="&amp;$E$132:$E$224)+SUM(--ISNUMBER($E$132:$E$224))),ROWS($E$131:E216)+SUM(--ISBLANK($E$132:$E$224))),NOT($E$132:$E$224="")*IF(ISNUMBER($E$132:$E$224),COUNTIF($E$132:$E$224,"&lt;="&amp;$E$132:$E$224),COUNTIF($E$132:$E$224,"&lt;="&amp;$E$132:$E$224)+SUM(--ISNUMBER($E$132:$E$224))),0)),"")</f>
        <v/>
      </c>
      <c r="AE217" s="460" t="str">
        <f t="array" ref="AE217">IFERROR(IF(INDEX($W$132:$W$224, MATCH(0, IF(AD217=$E$132:$E$224, COUNTIF($AE$131:$AE216, $W$132:$W$224), ""), 0))=0,"",INDEX($W$132:$W$224, MATCH(0, IF(AD217=$E$132:$E$224, COUNTIF($AE$131:$AE216, $W$132:$W$224), ""), 0))),"")</f>
        <v/>
      </c>
      <c r="AF217" s="460"/>
      <c r="AG217" s="470" t="s">
        <v>836</v>
      </c>
    </row>
    <row r="218" spans="1:33" ht="47.1" customHeight="1" x14ac:dyDescent="0.25">
      <c r="A218" s="440">
        <v>86</v>
      </c>
      <c r="B218" s="463"/>
      <c r="C218" s="463"/>
      <c r="D218" s="463"/>
      <c r="E218" s="464" t="str">
        <f>IFERROR(IF(AND(K218="",T218=""),"",(VLOOKUP(Q218,'Reference records(soft deleted)'!$B$84:$D$127,3,FALSE))),"")</f>
        <v/>
      </c>
      <c r="F218" s="465"/>
      <c r="G218" s="465"/>
      <c r="H218" s="465"/>
      <c r="I218" s="465"/>
      <c r="J218" s="465"/>
      <c r="K218" s="464" t="str">
        <f>IFERROR(VLOOKUP(R218,'Reference records(soft deleted)'!$B$235:$D$426,3,FALSE),"")</f>
        <v/>
      </c>
      <c r="L218" s="465"/>
      <c r="M218" s="465"/>
      <c r="N218" s="465"/>
      <c r="O218" s="465"/>
      <c r="P218" s="465"/>
      <c r="Q218" s="466"/>
      <c r="R218" s="465"/>
      <c r="S218" s="465"/>
      <c r="T218" s="467"/>
      <c r="U218" s="468" t="str">
        <f>IFERROR(IF(VLOOKUP(E218,'Reference Records'!$C$131:$D$166,2,FALSE)=0,"",VLOOKUP(E218,'Reference Records'!$C$131:$D$166,2,FALSE)),"")</f>
        <v/>
      </c>
      <c r="V218" s="468"/>
      <c r="W218" s="468" t="str">
        <f t="shared" si="12"/>
        <v/>
      </c>
      <c r="X218" s="469" t="str">
        <f t="shared" si="13"/>
        <v>a1P360000030FUAEA2</v>
      </c>
      <c r="Y218" s="469" t="b">
        <f t="shared" si="14"/>
        <v>0</v>
      </c>
      <c r="Z218" s="469" t="b">
        <f t="shared" si="15"/>
        <v>1</v>
      </c>
      <c r="AA218" s="469" t="str">
        <f>IFERROR(VLOOKUP(K218,'Reference Records'!$C$169:$E$334,3,FALSE),"")</f>
        <v/>
      </c>
      <c r="AB218" s="469" t="s">
        <v>837</v>
      </c>
      <c r="AC218" s="460"/>
      <c r="AD218" s="460" t="str">
        <f t="array" ref="AD218">IFERROR(INDEX($E$132:$E$224,MATCH(SMALL(NOT($E$132:$E$224="")*IF(ISNUMBER($E$132:$E$224),COUNTIF($E$132:$E$224,"&lt;="&amp;$E$132:$E$224),COUNTIF($E$132:$E$224,"&lt;="&amp;$E$132:$E$224)+SUM(--ISNUMBER($E$132:$E$224))),ROWS($E$131:E217)+SUM(--ISBLANK($E$132:$E$224))),NOT($E$132:$E$224="")*IF(ISNUMBER($E$132:$E$224),COUNTIF($E$132:$E$224,"&lt;="&amp;$E$132:$E$224),COUNTIF($E$132:$E$224,"&lt;="&amp;$E$132:$E$224)+SUM(--ISNUMBER($E$132:$E$224))),0)),"")</f>
        <v/>
      </c>
      <c r="AE218" s="460" t="str">
        <f t="array" ref="AE218">IFERROR(IF(INDEX($W$132:$W$224, MATCH(0, IF(AD218=$E$132:$E$224, COUNTIF($AE$131:$AE217, $W$132:$W$224), ""), 0))=0,"",INDEX($W$132:$W$224, MATCH(0, IF(AD218=$E$132:$E$224, COUNTIF($AE$131:$AE217, $W$132:$W$224), ""), 0))),"")</f>
        <v/>
      </c>
      <c r="AF218" s="460"/>
      <c r="AG218" s="470" t="s">
        <v>838</v>
      </c>
    </row>
    <row r="219" spans="1:33" ht="47.1" customHeight="1" x14ac:dyDescent="0.25">
      <c r="A219" s="440">
        <v>87</v>
      </c>
      <c r="B219" s="463"/>
      <c r="C219" s="463"/>
      <c r="D219" s="463"/>
      <c r="E219" s="464" t="str">
        <f>IFERROR(IF(AND(K219="",T219=""),"",(VLOOKUP(Q219,'Reference records(soft deleted)'!$B$84:$D$127,3,FALSE))),"")</f>
        <v/>
      </c>
      <c r="F219" s="465"/>
      <c r="G219" s="465"/>
      <c r="H219" s="465"/>
      <c r="I219" s="465"/>
      <c r="J219" s="465"/>
      <c r="K219" s="464" t="str">
        <f>IFERROR(VLOOKUP(R219,'Reference records(soft deleted)'!$B$235:$D$426,3,FALSE),"")</f>
        <v/>
      </c>
      <c r="L219" s="465"/>
      <c r="M219" s="465"/>
      <c r="N219" s="465"/>
      <c r="O219" s="465"/>
      <c r="P219" s="465"/>
      <c r="Q219" s="466"/>
      <c r="R219" s="465"/>
      <c r="S219" s="465"/>
      <c r="T219" s="467"/>
      <c r="U219" s="468" t="str">
        <f>IFERROR(IF(VLOOKUP(E219,'Reference Records'!$C$131:$D$166,2,FALSE)=0,"",VLOOKUP(E219,'Reference Records'!$C$131:$D$166,2,FALSE)),"")</f>
        <v/>
      </c>
      <c r="V219" s="468"/>
      <c r="W219" s="468" t="str">
        <f t="shared" si="12"/>
        <v/>
      </c>
      <c r="X219" s="469" t="str">
        <f t="shared" si="13"/>
        <v>a1P360000030FUAEA2</v>
      </c>
      <c r="Y219" s="469" t="b">
        <f t="shared" si="14"/>
        <v>0</v>
      </c>
      <c r="Z219" s="469" t="b">
        <f t="shared" si="15"/>
        <v>1</v>
      </c>
      <c r="AA219" s="469" t="str">
        <f>IFERROR(VLOOKUP(K219,'Reference Records'!$C$169:$E$334,3,FALSE),"")</f>
        <v/>
      </c>
      <c r="AB219" s="469" t="s">
        <v>839</v>
      </c>
      <c r="AC219" s="460"/>
      <c r="AD219" s="460" t="str">
        <f t="array" ref="AD219">IFERROR(INDEX($E$132:$E$224,MATCH(SMALL(NOT($E$132:$E$224="")*IF(ISNUMBER($E$132:$E$224),COUNTIF($E$132:$E$224,"&lt;="&amp;$E$132:$E$224),COUNTIF($E$132:$E$224,"&lt;="&amp;$E$132:$E$224)+SUM(--ISNUMBER($E$132:$E$224))),ROWS($E$131:E218)+SUM(--ISBLANK($E$132:$E$224))),NOT($E$132:$E$224="")*IF(ISNUMBER($E$132:$E$224),COUNTIF($E$132:$E$224,"&lt;="&amp;$E$132:$E$224),COUNTIF($E$132:$E$224,"&lt;="&amp;$E$132:$E$224)+SUM(--ISNUMBER($E$132:$E$224))),0)),"")</f>
        <v/>
      </c>
      <c r="AE219" s="460" t="str">
        <f t="array" ref="AE219">IFERROR(IF(INDEX($W$132:$W$224, MATCH(0, IF(AD219=$E$132:$E$224, COUNTIF($AE$131:$AE218, $W$132:$W$224), ""), 0))=0,"",INDEX($W$132:$W$224, MATCH(0, IF(AD219=$E$132:$E$224, COUNTIF($AE$131:$AE218, $W$132:$W$224), ""), 0))),"")</f>
        <v/>
      </c>
      <c r="AF219" s="460"/>
      <c r="AG219" s="470" t="s">
        <v>840</v>
      </c>
    </row>
    <row r="220" spans="1:33" ht="47.1" customHeight="1" x14ac:dyDescent="0.25">
      <c r="A220" s="440">
        <v>88</v>
      </c>
      <c r="B220" s="463"/>
      <c r="C220" s="463"/>
      <c r="D220" s="463"/>
      <c r="E220" s="464" t="str">
        <f>IFERROR(IF(AND(K220="",T220=""),"",(VLOOKUP(Q220,'Reference records(soft deleted)'!$B$84:$D$127,3,FALSE))),"")</f>
        <v/>
      </c>
      <c r="F220" s="465"/>
      <c r="G220" s="465"/>
      <c r="H220" s="465"/>
      <c r="I220" s="465"/>
      <c r="J220" s="465"/>
      <c r="K220" s="464" t="str">
        <f>IFERROR(VLOOKUP(R220,'Reference records(soft deleted)'!$B$235:$D$426,3,FALSE),"")</f>
        <v/>
      </c>
      <c r="L220" s="465"/>
      <c r="M220" s="465"/>
      <c r="N220" s="465"/>
      <c r="O220" s="465"/>
      <c r="P220" s="465"/>
      <c r="Q220" s="466"/>
      <c r="R220" s="465"/>
      <c r="S220" s="465"/>
      <c r="T220" s="467"/>
      <c r="U220" s="468" t="str">
        <f>IFERROR(IF(VLOOKUP(E220,'Reference Records'!$C$131:$D$166,2,FALSE)=0,"",VLOOKUP(E220,'Reference Records'!$C$131:$D$166,2,FALSE)),"")</f>
        <v/>
      </c>
      <c r="V220" s="468"/>
      <c r="W220" s="468" t="str">
        <f t="shared" si="12"/>
        <v/>
      </c>
      <c r="X220" s="469" t="str">
        <f t="shared" si="13"/>
        <v>a1P360000030FUAEA2</v>
      </c>
      <c r="Y220" s="469" t="b">
        <f t="shared" si="14"/>
        <v>0</v>
      </c>
      <c r="Z220" s="469" t="b">
        <f t="shared" si="15"/>
        <v>1</v>
      </c>
      <c r="AA220" s="469" t="str">
        <f>IFERROR(VLOOKUP(K220,'Reference Records'!$C$169:$E$334,3,FALSE),"")</f>
        <v/>
      </c>
      <c r="AB220" s="469" t="s">
        <v>841</v>
      </c>
      <c r="AC220" s="460"/>
      <c r="AD220" s="460" t="str">
        <f t="array" ref="AD220">IFERROR(INDEX($E$132:$E$224,MATCH(SMALL(NOT($E$132:$E$224="")*IF(ISNUMBER($E$132:$E$224),COUNTIF($E$132:$E$224,"&lt;="&amp;$E$132:$E$224),COUNTIF($E$132:$E$224,"&lt;="&amp;$E$132:$E$224)+SUM(--ISNUMBER($E$132:$E$224))),ROWS($E$131:E219)+SUM(--ISBLANK($E$132:$E$224))),NOT($E$132:$E$224="")*IF(ISNUMBER($E$132:$E$224),COUNTIF($E$132:$E$224,"&lt;="&amp;$E$132:$E$224),COUNTIF($E$132:$E$224,"&lt;="&amp;$E$132:$E$224)+SUM(--ISNUMBER($E$132:$E$224))),0)),"")</f>
        <v/>
      </c>
      <c r="AE220" s="460" t="str">
        <f t="array" ref="AE220">IFERROR(IF(INDEX($W$132:$W$224, MATCH(0, IF(AD220=$E$132:$E$224, COUNTIF($AE$131:$AE219, $W$132:$W$224), ""), 0))=0,"",INDEX($W$132:$W$224, MATCH(0, IF(AD220=$E$132:$E$224, COUNTIF($AE$131:$AE219, $W$132:$W$224), ""), 0))),"")</f>
        <v/>
      </c>
      <c r="AF220" s="460"/>
      <c r="AG220" s="470" t="s">
        <v>842</v>
      </c>
    </row>
    <row r="221" spans="1:33" ht="47.1" customHeight="1" x14ac:dyDescent="0.25">
      <c r="A221" s="440">
        <v>89</v>
      </c>
      <c r="B221" s="463"/>
      <c r="C221" s="463"/>
      <c r="D221" s="463"/>
      <c r="E221" s="464" t="str">
        <f>IFERROR(IF(AND(K221="",T221=""),"",(VLOOKUP(Q221,'Reference records(soft deleted)'!$B$84:$D$127,3,FALSE))),"")</f>
        <v/>
      </c>
      <c r="F221" s="465"/>
      <c r="G221" s="465"/>
      <c r="H221" s="465"/>
      <c r="I221" s="465"/>
      <c r="J221" s="465"/>
      <c r="K221" s="464" t="str">
        <f>IFERROR(VLOOKUP(R221,'Reference records(soft deleted)'!$B$235:$D$426,3,FALSE),"")</f>
        <v/>
      </c>
      <c r="L221" s="465"/>
      <c r="M221" s="465"/>
      <c r="N221" s="465"/>
      <c r="O221" s="465"/>
      <c r="P221" s="465"/>
      <c r="Q221" s="466"/>
      <c r="R221" s="465"/>
      <c r="S221" s="465"/>
      <c r="T221" s="467"/>
      <c r="U221" s="468" t="str">
        <f>IFERROR(IF(VLOOKUP(E221,'Reference Records'!$C$131:$D$166,2,FALSE)=0,"",VLOOKUP(E221,'Reference Records'!$C$131:$D$166,2,FALSE)),"")</f>
        <v/>
      </c>
      <c r="V221" s="468"/>
      <c r="W221" s="468" t="str">
        <f t="shared" si="12"/>
        <v/>
      </c>
      <c r="X221" s="469" t="str">
        <f t="shared" si="13"/>
        <v>a1P360000030FUAEA2</v>
      </c>
      <c r="Y221" s="469" t="b">
        <f t="shared" si="14"/>
        <v>0</v>
      </c>
      <c r="Z221" s="469" t="b">
        <f t="shared" si="15"/>
        <v>1</v>
      </c>
      <c r="AA221" s="469" t="str">
        <f>IFERROR(VLOOKUP(K221,'Reference Records'!$C$169:$E$334,3,FALSE),"")</f>
        <v/>
      </c>
      <c r="AB221" s="469" t="s">
        <v>843</v>
      </c>
      <c r="AC221" s="460"/>
      <c r="AD221" s="460" t="str">
        <f t="array" ref="AD221">IFERROR(INDEX($E$132:$E$224,MATCH(SMALL(NOT($E$132:$E$224="")*IF(ISNUMBER($E$132:$E$224),COUNTIF($E$132:$E$224,"&lt;="&amp;$E$132:$E$224),COUNTIF($E$132:$E$224,"&lt;="&amp;$E$132:$E$224)+SUM(--ISNUMBER($E$132:$E$224))),ROWS($E$131:E220)+SUM(--ISBLANK($E$132:$E$224))),NOT($E$132:$E$224="")*IF(ISNUMBER($E$132:$E$224),COUNTIF($E$132:$E$224,"&lt;="&amp;$E$132:$E$224),COUNTIF($E$132:$E$224,"&lt;="&amp;$E$132:$E$224)+SUM(--ISNUMBER($E$132:$E$224))),0)),"")</f>
        <v/>
      </c>
      <c r="AE221" s="460" t="str">
        <f t="array" ref="AE221">IFERROR(IF(INDEX($W$132:$W$224, MATCH(0, IF(AD221=$E$132:$E$224, COUNTIF($AE$131:$AE220, $W$132:$W$224), ""), 0))=0,"",INDEX($W$132:$W$224, MATCH(0, IF(AD221=$E$132:$E$224, COUNTIF($AE$131:$AE220, $W$132:$W$224), ""), 0))),"")</f>
        <v/>
      </c>
      <c r="AF221" s="460"/>
      <c r="AG221" s="470" t="s">
        <v>844</v>
      </c>
    </row>
    <row r="222" spans="1:33" ht="47.1" customHeight="1" x14ac:dyDescent="0.25">
      <c r="A222" s="440">
        <v>90</v>
      </c>
      <c r="B222" s="463"/>
      <c r="C222" s="463"/>
      <c r="D222" s="463"/>
      <c r="E222" s="464" t="str">
        <f>IFERROR(IF(AND(K222="",T222=""),"",(VLOOKUP(Q222,'Reference records(soft deleted)'!$B$84:$D$127,3,FALSE))),"")</f>
        <v/>
      </c>
      <c r="F222" s="465"/>
      <c r="G222" s="465"/>
      <c r="H222" s="465"/>
      <c r="I222" s="465"/>
      <c r="J222" s="465"/>
      <c r="K222" s="464" t="str">
        <f>IFERROR(VLOOKUP(R222,'Reference records(soft deleted)'!$B$235:$D$426,3,FALSE),"")</f>
        <v/>
      </c>
      <c r="L222" s="465"/>
      <c r="M222" s="465"/>
      <c r="N222" s="465"/>
      <c r="O222" s="465"/>
      <c r="P222" s="465"/>
      <c r="Q222" s="466"/>
      <c r="R222" s="465"/>
      <c r="S222" s="465"/>
      <c r="T222" s="467"/>
      <c r="U222" s="468" t="str">
        <f>IFERROR(IF(VLOOKUP(E222,'Reference Records'!$C$131:$D$166,2,FALSE)=0,"",VLOOKUP(E222,'Reference Records'!$C$131:$D$166,2,FALSE)),"")</f>
        <v/>
      </c>
      <c r="V222" s="468"/>
      <c r="W222" s="468" t="str">
        <f t="shared" si="12"/>
        <v/>
      </c>
      <c r="X222" s="469" t="str">
        <f t="shared" si="13"/>
        <v>a1P360000030FUAEA2</v>
      </c>
      <c r="Y222" s="469" t="b">
        <f t="shared" si="14"/>
        <v>0</v>
      </c>
      <c r="Z222" s="469" t="b">
        <f t="shared" si="15"/>
        <v>1</v>
      </c>
      <c r="AA222" s="469" t="str">
        <f>IFERROR(VLOOKUP(K222,'Reference Records'!$C$169:$E$334,3,FALSE),"")</f>
        <v/>
      </c>
      <c r="AB222" s="469" t="s">
        <v>845</v>
      </c>
      <c r="AC222" s="460"/>
      <c r="AD222" s="460" t="str">
        <f t="array" ref="AD222">IFERROR(INDEX($E$132:$E$224,MATCH(SMALL(NOT($E$132:$E$224="")*IF(ISNUMBER($E$132:$E$224),COUNTIF($E$132:$E$224,"&lt;="&amp;$E$132:$E$224),COUNTIF($E$132:$E$224,"&lt;="&amp;$E$132:$E$224)+SUM(--ISNUMBER($E$132:$E$224))),ROWS($E$131:E221)+SUM(--ISBLANK($E$132:$E$224))),NOT($E$132:$E$224="")*IF(ISNUMBER($E$132:$E$224),COUNTIF($E$132:$E$224,"&lt;="&amp;$E$132:$E$224),COUNTIF($E$132:$E$224,"&lt;="&amp;$E$132:$E$224)+SUM(--ISNUMBER($E$132:$E$224))),0)),"")</f>
        <v/>
      </c>
      <c r="AE222" s="460" t="str">
        <f t="array" ref="AE222">IFERROR(IF(INDEX($W$132:$W$224, MATCH(0, IF(AD222=$E$132:$E$224, COUNTIF($AE$131:$AE221, $W$132:$W$224), ""), 0))=0,"",INDEX($W$132:$W$224, MATCH(0, IF(AD222=$E$132:$E$224, COUNTIF($AE$131:$AE221, $W$132:$W$224), ""), 0))),"")</f>
        <v/>
      </c>
      <c r="AF222" s="460"/>
      <c r="AG222" s="470" t="s">
        <v>846</v>
      </c>
    </row>
    <row r="223" spans="1:33" ht="47.1" customHeight="1" x14ac:dyDescent="0.25">
      <c r="A223" s="440">
        <v>91</v>
      </c>
      <c r="B223" s="463"/>
      <c r="C223" s="463"/>
      <c r="D223" s="463"/>
      <c r="E223" s="464" t="str">
        <f>IFERROR(IF(AND(K223="",T223=""),"",(VLOOKUP(Q223,'Reference records(soft deleted)'!$B$84:$D$127,3,FALSE))),"")</f>
        <v/>
      </c>
      <c r="F223" s="465"/>
      <c r="G223" s="465"/>
      <c r="H223" s="465"/>
      <c r="I223" s="465"/>
      <c r="J223" s="465"/>
      <c r="K223" s="464" t="str">
        <f>IFERROR(VLOOKUP(R223,'Reference records(soft deleted)'!$B$235:$D$426,3,FALSE),"")</f>
        <v/>
      </c>
      <c r="L223" s="465"/>
      <c r="M223" s="465"/>
      <c r="N223" s="465"/>
      <c r="O223" s="465"/>
      <c r="P223" s="465"/>
      <c r="Q223" s="466"/>
      <c r="R223" s="465"/>
      <c r="S223" s="465"/>
      <c r="T223" s="467"/>
      <c r="U223" s="468" t="str">
        <f>IFERROR(IF(VLOOKUP(E223,'Reference Records'!$C$131:$D$166,2,FALSE)=0,"",VLOOKUP(E223,'Reference Records'!$C$131:$D$166,2,FALSE)),"")</f>
        <v/>
      </c>
      <c r="V223" s="468"/>
      <c r="W223" s="468" t="str">
        <f t="shared" si="12"/>
        <v/>
      </c>
      <c r="X223" s="469" t="str">
        <f t="shared" si="13"/>
        <v>a1P360000030FUAEA2</v>
      </c>
      <c r="Y223" s="469" t="b">
        <f t="shared" si="14"/>
        <v>0</v>
      </c>
      <c r="Z223" s="469" t="b">
        <f t="shared" si="15"/>
        <v>1</v>
      </c>
      <c r="AA223" s="469" t="str">
        <f>IFERROR(VLOOKUP(K223,'Reference Records'!$C$169:$E$334,3,FALSE),"")</f>
        <v/>
      </c>
      <c r="AB223" s="469" t="s">
        <v>847</v>
      </c>
      <c r="AC223" s="460"/>
      <c r="AD223" s="460" t="str">
        <f t="array" ref="AD223">IFERROR(INDEX($E$132:$E$224,MATCH(SMALL(NOT($E$132:$E$224="")*IF(ISNUMBER($E$132:$E$224),COUNTIF($E$132:$E$224,"&lt;="&amp;$E$132:$E$224),COUNTIF($E$132:$E$224,"&lt;="&amp;$E$132:$E$224)+SUM(--ISNUMBER($E$132:$E$224))),ROWS($E$131:E222)+SUM(--ISBLANK($E$132:$E$224))),NOT($E$132:$E$224="")*IF(ISNUMBER($E$132:$E$224),COUNTIF($E$132:$E$224,"&lt;="&amp;$E$132:$E$224),COUNTIF($E$132:$E$224,"&lt;="&amp;$E$132:$E$224)+SUM(--ISNUMBER($E$132:$E$224))),0)),"")</f>
        <v/>
      </c>
      <c r="AE223" s="460" t="str">
        <f t="array" ref="AE223">IFERROR(IF(INDEX($W$132:$W$224, MATCH(0, IF(AD223=$E$132:$E$224, COUNTIF($AE$131:$AE222, $W$132:$W$224), ""), 0))=0,"",INDEX($W$132:$W$224, MATCH(0, IF(AD223=$E$132:$E$224, COUNTIF($AE$131:$AE222, $W$132:$W$224), ""), 0))),"")</f>
        <v/>
      </c>
      <c r="AF223" s="460"/>
      <c r="AG223" s="470" t="s">
        <v>848</v>
      </c>
    </row>
    <row r="224" spans="1:33" ht="2.25" customHeight="1" thickBot="1" x14ac:dyDescent="0.3">
      <c r="A224" s="111"/>
      <c r="B224" s="112"/>
      <c r="C224" s="112"/>
      <c r="D224" s="112"/>
      <c r="E224" s="112"/>
      <c r="F224" s="112"/>
      <c r="G224" s="112"/>
      <c r="H224" s="112"/>
      <c r="I224" s="112"/>
      <c r="J224" s="112"/>
      <c r="K224" s="112"/>
      <c r="L224" s="112"/>
      <c r="M224" s="112"/>
      <c r="N224" s="112"/>
      <c r="O224" s="112"/>
      <c r="P224" s="112"/>
      <c r="Q224" s="112"/>
      <c r="R224" s="112"/>
      <c r="S224" s="112"/>
      <c r="T224" s="112"/>
      <c r="U224" s="64"/>
      <c r="V224" s="113"/>
      <c r="W224" s="113"/>
      <c r="X224" s="113"/>
      <c r="Y224" s="113"/>
      <c r="Z224" s="113"/>
      <c r="AA224" s="64"/>
      <c r="AB224" s="64"/>
      <c r="AC224" s="59"/>
      <c r="AG224" s="344"/>
    </row>
    <row r="225" spans="1:33" x14ac:dyDescent="0.25">
      <c r="AG225" s="344"/>
    </row>
    <row r="232" spans="1:33" x14ac:dyDescent="0.25">
      <c r="A232" s="65" t="s">
        <v>87</v>
      </c>
      <c r="B232" s="65"/>
      <c r="C232" s="65"/>
      <c r="D232" s="65"/>
    </row>
    <row r="236" spans="1:33" x14ac:dyDescent="0.25">
      <c r="AE236" s="344" t="s">
        <v>194</v>
      </c>
    </row>
    <row r="247" spans="44:45" x14ac:dyDescent="0.25">
      <c r="AS247" s="344"/>
    </row>
    <row r="248" spans="44:45" x14ac:dyDescent="0.25">
      <c r="AR248" s="344">
        <f>IF(C9="","",C9)</f>
        <v>12</v>
      </c>
      <c r="AS248" s="344">
        <v>3</v>
      </c>
    </row>
    <row r="249" spans="44:45" x14ac:dyDescent="0.25">
      <c r="AS249" s="344">
        <v>6</v>
      </c>
    </row>
    <row r="250" spans="44:45" x14ac:dyDescent="0.25">
      <c r="AS250" s="344">
        <v>12</v>
      </c>
    </row>
    <row r="251" spans="44:45" x14ac:dyDescent="0.25">
      <c r="AS251" s="344"/>
    </row>
  </sheetData>
  <sheetProtection algorithmName="SHA-512" hashValue="0jj8Ze7kFPPzSSHWh/AZIufC/i4/NKVqErS2oweiWLUpGx9ZgvznWCzOEglbCd0x+qsQxsR+PSgbti+LcRiHQg==" saltValue="bs1wUZsDa9l8BZRjw17voA==" spinCount="100000" sheet="1" objects="1" scenarios="1" formatCells="0" sort="0" autoFilter="0"/>
  <mergeCells count="13">
    <mergeCell ref="A13:A14"/>
    <mergeCell ref="V4:W5"/>
    <mergeCell ref="A34:L34"/>
    <mergeCell ref="A1:T2"/>
    <mergeCell ref="A36:T36"/>
    <mergeCell ref="K10:K11"/>
    <mergeCell ref="A130:T130"/>
    <mergeCell ref="A129:T129"/>
    <mergeCell ref="Y49:Y50"/>
    <mergeCell ref="A48:E48"/>
    <mergeCell ref="A90:E90"/>
    <mergeCell ref="A66:E66"/>
    <mergeCell ref="Y67:Y82"/>
  </mergeCells>
  <conditionalFormatting sqref="E92:E121">
    <cfRule type="expression" dxfId="94" priority="23">
      <formula>AND(COUNTIF($E$92:$E$121,$E92)&gt;1,E92&lt;&gt;"")</formula>
    </cfRule>
  </conditionalFormatting>
  <conditionalFormatting sqref="A30:K30 B31:K31">
    <cfRule type="expression" dxfId="93" priority="17">
      <formula>OR($AN$5="Grant Making", $AN$5="Grant Revision")</formula>
    </cfRule>
  </conditionalFormatting>
  <conditionalFormatting sqref="A25:E27">
    <cfRule type="expression" dxfId="92" priority="16">
      <formula>$AN$5="Funding Request"</formula>
    </cfRule>
  </conditionalFormatting>
  <conditionalFormatting sqref="A9:E9">
    <cfRule type="expression" dxfId="91" priority="15">
      <formula>$AN$5="Funding Request"</formula>
    </cfRule>
  </conditionalFormatting>
  <conditionalFormatting sqref="A38:T43">
    <cfRule type="expression" dxfId="90" priority="5">
      <formula>$U38:$U44="[Record ID]"</formula>
    </cfRule>
    <cfRule type="expression" dxfId="89" priority="12">
      <formula>$A38&gt;$E$8</formula>
    </cfRule>
  </conditionalFormatting>
  <conditionalFormatting sqref="K37:T43">
    <cfRule type="expression" dxfId="88" priority="11">
      <formula>$AN$5="Funding Request"</formula>
    </cfRule>
  </conditionalFormatting>
  <conditionalFormatting sqref="A31">
    <cfRule type="expression" dxfId="87" priority="9">
      <formula>OR($AN$5="Grant Making", $AN$5="Grant Revision")</formula>
    </cfRule>
  </conditionalFormatting>
  <conditionalFormatting sqref="K8">
    <cfRule type="expression" dxfId="86" priority="8">
      <formula>OR($AN$9="Additional Funding", $AN$9="Other Revison")</formula>
    </cfRule>
  </conditionalFormatting>
  <conditionalFormatting sqref="E11 E8">
    <cfRule type="expression" dxfId="85" priority="7">
      <formula>$E$8&gt;$E$11</formula>
    </cfRule>
  </conditionalFormatting>
  <conditionalFormatting sqref="A31:K31">
    <cfRule type="expression" dxfId="84" priority="6">
      <formula>$P31:$P32="[Record ID]"</formula>
    </cfRule>
  </conditionalFormatting>
  <conditionalFormatting sqref="A50:E55 A68:E79">
    <cfRule type="expression" dxfId="83" priority="4">
      <formula>$H50:$H63="[Record ID]"</formula>
    </cfRule>
  </conditionalFormatting>
  <conditionalFormatting sqref="A92:E103">
    <cfRule type="expression" dxfId="82" priority="2">
      <formula>$H92:$H121="[Record ID]"</formula>
    </cfRule>
  </conditionalFormatting>
  <conditionalFormatting sqref="A132:T223">
    <cfRule type="expression" dxfId="81" priority="1">
      <formula>$AB132:$AB224="[Record ID]"</formula>
    </cfRule>
  </conditionalFormatting>
  <conditionalFormatting sqref="A56:E62">
    <cfRule type="expression" dxfId="80" priority="29">
      <formula>$H56:$H81="[Record ID]"</formula>
    </cfRule>
  </conditionalFormatting>
  <conditionalFormatting sqref="A80:E80">
    <cfRule type="expression" dxfId="79" priority="31">
      <formula>$H80:$H121="[Record ID]"</formula>
    </cfRule>
  </conditionalFormatting>
  <conditionalFormatting sqref="A104:E120">
    <cfRule type="expression" dxfId="78" priority="33">
      <formula>$H104:$H224="[Record ID]"</formula>
    </cfRule>
  </conditionalFormatting>
  <dataValidations count="16">
    <dataValidation type="list" allowBlank="1" showInputMessage="1" showErrorMessage="1" sqref="E132:E223">
      <formula1>Modules</formula1>
    </dataValidation>
    <dataValidation type="custom" allowBlank="1" showInputMessage="1" showErrorMessage="1" errorTitle="Implementation Period Start Date" error="The Implementation Period Start should be the first day of the month" sqref="E7">
      <formula1>DAY(E7)=1</formula1>
    </dataValidation>
    <dataValidation type="list" allowBlank="1" showInputMessage="1" showErrorMessage="1" sqref="K132:K223">
      <formula1>OFFSET(ModuleStart,MATCH(U132,ModuleColumn,0)-1,2,COUNTIF(ModuleColumn,U132),1)</formula1>
    </dataValidation>
    <dataValidation type="list" allowBlank="1" showInputMessage="1" showErrorMessage="1" sqref="E9">
      <formula1>IF(OR($AN$5="Grant Making", $AN$5="Grant Revision"),$AS$249:$AS$250,$AR$248)</formula1>
    </dataValidation>
    <dataValidation type="list" allowBlank="1" showInputMessage="1" showErrorMessage="1" sqref="E31">
      <formula1>FundingRequestPR</formula1>
    </dataValidation>
    <dataValidation type="list" allowBlank="1" showInputMessage="1" showErrorMessage="1" sqref="K38:K43">
      <formula1>"Yes,No"</formula1>
    </dataValidation>
    <dataValidation errorStyle="information" allowBlank="1" showInputMessage="1" showErrorMessage="1" sqref="K44"/>
    <dataValidation type="date" allowBlank="1" showInputMessage="1" showErrorMessage="1" errorTitle="X-Author for Excel" error="Please enter a valid date." promptTitle="X-Author for Excel" sqref="E8 O38:P43">
      <formula1>1</formula1>
      <formula2>767376</formula2>
    </dataValidation>
    <dataValidation type="decimal" allowBlank="1" showInputMessage="1" showErrorMessage="1" errorTitle="X-Author for Excel" error="Please enter a valid numeric value. Valid range for Programmatic Report Period Frequency is -1E+18 to 1E+18." promptTitle="X-Author for Excel" sqref="C9">
      <formula1>-1000000000000000000</formula1>
      <formula2>1000000000000000000</formula2>
    </dataValidation>
    <dataValidation type="custom" allowBlank="1" showInputMessage="1" showErrorMessage="1" errorTitle="X-Author for Excel" error="Id and Lookup fields are not editable." promptTitle="X-Author for Excel" sqref="AN10 I26:I27 H50:H62 F50:F62 H68:H80 F68:F80 H92:J120 X132:X223 AA132:AB223 U38:U43 Q38:Q43">
      <formula1>""</formula1>
    </dataValidation>
    <dataValidation type="decimal" allowBlank="1" showInputMessage="1" showErrorMessage="1" errorTitle="X-Author for Excel" error="Please enter a valid numeric value. Valid range for Account Role Number is -1E+18 to 1E+18." promptTitle="X-Author for Excel" sqref="A26:A27">
      <formula1>-1000000000000000000</formula1>
      <formula2>1000000000000000000</formula2>
    </dataValidation>
    <dataValidation type="decimal" allowBlank="1" showInputMessage="1" showErrorMessage="1" errorTitle="X-Author for Excel" error="Please enter a valid numeric value. Valid range for Goal Number is -1E+18 to 1E+18." promptTitle="X-Author for Excel" sqref="A50:A62">
      <formula1>-1000000000000000000</formula1>
      <formula2>1000000000000000000</formula2>
    </dataValidation>
    <dataValidation type="list" allowBlank="1" showInputMessage="1" showErrorMessage="1" errorTitle="X-Author for Excel" error="Please select either TRUE or FALSE from the dropdown." promptTitle="X-Author for Excel" sqref="G50:G62 G68:G80 G92:G120 Y132:Z223 M38:N43">
      <formula1>"TRUE,FALSE"</formula1>
    </dataValidation>
    <dataValidation type="decimal" allowBlank="1" showInputMessage="1" showErrorMessage="1" errorTitle="X-Author for Excel" error="Please enter a valid numeric value. Valid range for Objective Number is -1E+18 to 1E+18." promptTitle="X-Author for Excel" sqref="A68:A80">
      <formula1>-1000000000000000000</formula1>
      <formula2>1000000000000000000</formula2>
    </dataValidation>
    <dataValidation type="decimal" allowBlank="1" showInputMessage="1" showErrorMessage="1" errorTitle="X-Author for Excel" error="Please enter a valid numeric value. Valid range for Module Number is -1E+18 to 1E+18." promptTitle="X-Author for Excel" sqref="A92:A120">
      <formula1>-1000000000000000000</formula1>
      <formula2>1000000000000000000</formula2>
    </dataValidation>
    <dataValidation type="decimal" allowBlank="1" showInputMessage="1" showErrorMessage="1" errorTitle="X-Author for Excel" error="Please enter a valid numeric value. Valid range for Intervention Number is -1E+18 to 1E+18." promptTitle="X-Author for Excel" sqref="A132:A223">
      <formula1>-1000000000000000000</formula1>
      <formula2>1000000000000000000</formula2>
    </dataValidation>
  </dataValidations>
  <hyperlinks>
    <hyperlink ref="E13" location="_8273a11c_a030_45ba_bf8f_2b577e1aa93b" display="Principal Recipients"/>
    <hyperlink ref="A232" location="'Overview - Section A'!A13" display="'Overview - Section A'!A13"/>
    <hyperlink ref="K13" location="_6a3dda26_b269_4afa_8b05_c602a881a167" display="Reporting Periods"/>
    <hyperlink ref="T13" location="_0215c642_4079_4a66_b33f_02948e5b161c" display="Goals"/>
    <hyperlink ref="E14" location="_4f36af19_06bf_4c59_990d_586822b3d259" display="Objectives"/>
    <hyperlink ref="K14" location="_eabb6097_6646_49fe_9d42_cce1d696601b" display="Modules"/>
    <hyperlink ref="T14" location="_4ede0df7_bdae_485c_a6aa_cd381b32466f" display="Interventions"/>
  </hyperlinks>
  <pageMargins left="0.7" right="0.7" top="0.75" bottom="0.75" header="0.3" footer="0.3"/>
  <pageSetup paperSize="8" fitToHeight="0" orientation="landscape" r:id="rId1"/>
  <rowBreaks count="3" manualBreakCount="3">
    <brk id="32" max="27" man="1"/>
    <brk id="48" max="27" man="1"/>
    <brk id="224" max="27" man="1"/>
  </rowBreaks>
  <extLst>
    <ext xmlns:x14="http://schemas.microsoft.com/office/spreadsheetml/2009/9/main" uri="{CCE6A557-97BC-4b89-ADB6-D9C93CAAB3DF}">
      <x14:dataValidations xmlns:xm="http://schemas.microsoft.com/office/excel/2006/main" count="2">
        <x14:dataValidation type="list" allowBlank="1" showInputMessage="1" showErrorMessage="1">
          <x14:formula1>
            <xm:f>'Account Role'!$C$2:$C$18</xm:f>
          </x14:formula1>
          <xm:sqref>J26:J27</xm:sqref>
        </x14:dataValidation>
        <x14:dataValidation type="list" allowBlank="1" showInputMessage="1" showErrorMessage="1">
          <x14:formula1>
            <xm:f>OFFSET('Reference Records'!$B$131,1,0,MATCH(" ",'Reference Records'!$B$131:$B$166,-1)-1,1)</xm:f>
          </x14:formula1>
          <xm:sqref>E92:F120</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H425"/>
  <sheetViews>
    <sheetView workbookViewId="0">
      <selection activeCell="H23" sqref="H23"/>
    </sheetView>
  </sheetViews>
  <sheetFormatPr defaultColWidth="8.875" defaultRowHeight="12.75" x14ac:dyDescent="0.2"/>
  <cols>
    <col min="1" max="16384" width="8.875" style="11"/>
  </cols>
  <sheetData>
    <row r="1" spans="1:8" x14ac:dyDescent="0.2">
      <c r="A1" s="11" t="s">
        <v>342</v>
      </c>
    </row>
    <row r="4" spans="1:8" x14ac:dyDescent="0.2">
      <c r="A4" s="8" t="s">
        <v>82</v>
      </c>
    </row>
    <row r="5" spans="1:8" x14ac:dyDescent="0.2">
      <c r="B5" s="536" t="s">
        <v>79</v>
      </c>
      <c r="C5" s="536"/>
      <c r="D5" s="536" t="s">
        <v>196</v>
      </c>
      <c r="E5" s="536"/>
      <c r="F5" s="536"/>
      <c r="G5" s="536" t="s">
        <v>30</v>
      </c>
      <c r="H5" s="536" t="s">
        <v>350</v>
      </c>
    </row>
    <row r="6" spans="1:8" hidden="1" x14ac:dyDescent="0.2">
      <c r="B6" s="536" t="s">
        <v>78</v>
      </c>
      <c r="C6" s="536"/>
      <c r="D6" s="537" t="s">
        <v>195</v>
      </c>
      <c r="E6" s="536"/>
      <c r="F6" s="536"/>
      <c r="G6" s="536" t="s">
        <v>29</v>
      </c>
      <c r="H6" s="537" t="s">
        <v>349</v>
      </c>
    </row>
    <row r="7" spans="1:8" x14ac:dyDescent="0.2">
      <c r="B7" s="536" t="s">
        <v>5629</v>
      </c>
      <c r="C7" s="536"/>
      <c r="D7" s="537" t="s">
        <v>5630</v>
      </c>
      <c r="E7" s="536"/>
      <c r="F7" s="536"/>
      <c r="G7" s="536" t="s">
        <v>5631</v>
      </c>
      <c r="H7" s="537" t="s">
        <v>416</v>
      </c>
    </row>
    <row r="8" spans="1:8" x14ac:dyDescent="0.2">
      <c r="B8" s="536" t="s">
        <v>5632</v>
      </c>
      <c r="C8" s="536"/>
      <c r="D8" s="537" t="s">
        <v>5633</v>
      </c>
      <c r="E8" s="536"/>
      <c r="F8" s="536"/>
      <c r="G8" s="536" t="s">
        <v>5634</v>
      </c>
      <c r="H8" s="537" t="s">
        <v>416</v>
      </c>
    </row>
    <row r="9" spans="1:8" x14ac:dyDescent="0.2">
      <c r="B9" s="536" t="s">
        <v>5635</v>
      </c>
      <c r="C9" s="536"/>
      <c r="D9" s="537" t="s">
        <v>5636</v>
      </c>
      <c r="E9" s="536"/>
      <c r="F9" s="536"/>
      <c r="G9" s="536" t="s">
        <v>5637</v>
      </c>
      <c r="H9" s="537" t="s">
        <v>416</v>
      </c>
    </row>
    <row r="10" spans="1:8" x14ac:dyDescent="0.2">
      <c r="B10" s="536" t="s">
        <v>2560</v>
      </c>
      <c r="C10" s="536"/>
      <c r="D10" s="537" t="s">
        <v>2561</v>
      </c>
      <c r="E10" s="536"/>
      <c r="F10" s="536"/>
      <c r="G10" s="536" t="s">
        <v>5638</v>
      </c>
      <c r="H10" s="537" t="s">
        <v>416</v>
      </c>
    </row>
    <row r="11" spans="1:8" x14ac:dyDescent="0.2">
      <c r="B11" s="536" t="s">
        <v>5639</v>
      </c>
      <c r="C11" s="536"/>
      <c r="D11" s="537" t="s">
        <v>5640</v>
      </c>
      <c r="E11" s="536"/>
      <c r="F11" s="536"/>
      <c r="G11" s="536" t="s">
        <v>5641</v>
      </c>
      <c r="H11" s="537" t="s">
        <v>415</v>
      </c>
    </row>
    <row r="12" spans="1:8" x14ac:dyDescent="0.2">
      <c r="B12" s="536" t="s">
        <v>448</v>
      </c>
      <c r="C12" s="536"/>
      <c r="D12" s="537" t="s">
        <v>2566</v>
      </c>
      <c r="E12" s="536"/>
      <c r="F12" s="536"/>
      <c r="G12" s="536" t="s">
        <v>5642</v>
      </c>
      <c r="H12" s="537" t="s">
        <v>416</v>
      </c>
    </row>
    <row r="13" spans="1:8" x14ac:dyDescent="0.2">
      <c r="B13" s="536" t="s">
        <v>5643</v>
      </c>
      <c r="C13" s="536"/>
      <c r="D13" s="537" t="s">
        <v>5644</v>
      </c>
      <c r="E13" s="536"/>
      <c r="F13" s="536"/>
      <c r="G13" s="536" t="s">
        <v>5645</v>
      </c>
      <c r="H13" s="537" t="s">
        <v>415</v>
      </c>
    </row>
    <row r="14" spans="1:8" x14ac:dyDescent="0.2">
      <c r="B14" s="536" t="s">
        <v>5646</v>
      </c>
      <c r="C14" s="536"/>
      <c r="D14" s="537" t="s">
        <v>5647</v>
      </c>
      <c r="E14" s="536"/>
      <c r="F14" s="536"/>
      <c r="G14" s="536" t="s">
        <v>5648</v>
      </c>
      <c r="H14" s="537" t="s">
        <v>415</v>
      </c>
    </row>
    <row r="15" spans="1:8" x14ac:dyDescent="0.2">
      <c r="B15" s="536" t="s">
        <v>2247</v>
      </c>
      <c r="C15" s="536"/>
      <c r="D15" s="537" t="s">
        <v>2248</v>
      </c>
      <c r="E15" s="536"/>
      <c r="F15" s="536"/>
      <c r="G15" s="536" t="s">
        <v>5649</v>
      </c>
      <c r="H15" s="537" t="s">
        <v>416</v>
      </c>
    </row>
    <row r="16" spans="1:8" x14ac:dyDescent="0.2">
      <c r="B16" s="536" t="s">
        <v>2563</v>
      </c>
      <c r="C16" s="536"/>
      <c r="D16" s="537" t="s">
        <v>2564</v>
      </c>
      <c r="E16" s="536"/>
      <c r="F16" s="536"/>
      <c r="G16" s="536" t="s">
        <v>5650</v>
      </c>
      <c r="H16" s="537" t="s">
        <v>416</v>
      </c>
    </row>
    <row r="17" spans="2:8" x14ac:dyDescent="0.2">
      <c r="B17" s="536" t="s">
        <v>2283</v>
      </c>
      <c r="C17" s="536"/>
      <c r="D17" s="537" t="s">
        <v>2284</v>
      </c>
      <c r="E17" s="536"/>
      <c r="F17" s="536"/>
      <c r="G17" s="536" t="s">
        <v>5651</v>
      </c>
      <c r="H17" s="537" t="s">
        <v>415</v>
      </c>
    </row>
    <row r="18" spans="2:8" x14ac:dyDescent="0.2">
      <c r="B18" s="536" t="s">
        <v>2254</v>
      </c>
      <c r="C18" s="536"/>
      <c r="D18" s="537" t="s">
        <v>2255</v>
      </c>
      <c r="E18" s="536"/>
      <c r="F18" s="536"/>
      <c r="G18" s="536" t="s">
        <v>5652</v>
      </c>
      <c r="H18" s="537" t="s">
        <v>416</v>
      </c>
    </row>
    <row r="19" spans="2:8" x14ac:dyDescent="0.2">
      <c r="B19" s="536" t="s">
        <v>2258</v>
      </c>
      <c r="C19" s="536"/>
      <c r="D19" s="537" t="s">
        <v>2259</v>
      </c>
      <c r="E19" s="536"/>
      <c r="F19" s="536"/>
      <c r="G19" s="536" t="s">
        <v>5653</v>
      </c>
      <c r="H19" s="537" t="s">
        <v>416</v>
      </c>
    </row>
    <row r="20" spans="2:8" x14ac:dyDescent="0.2">
      <c r="B20" s="536" t="s">
        <v>2262</v>
      </c>
      <c r="C20" s="536"/>
      <c r="D20" s="537" t="s">
        <v>2263</v>
      </c>
      <c r="E20" s="536"/>
      <c r="F20" s="536"/>
      <c r="G20" s="536" t="s">
        <v>5654</v>
      </c>
      <c r="H20" s="537" t="s">
        <v>416</v>
      </c>
    </row>
    <row r="21" spans="2:8" x14ac:dyDescent="0.2">
      <c r="B21" s="536" t="s">
        <v>2571</v>
      </c>
      <c r="C21" s="536"/>
      <c r="D21" s="537" t="s">
        <v>2572</v>
      </c>
      <c r="E21" s="536"/>
      <c r="F21" s="536"/>
      <c r="G21" s="536" t="s">
        <v>5655</v>
      </c>
      <c r="H21" s="537" t="s">
        <v>416</v>
      </c>
    </row>
    <row r="22" spans="2:8" x14ac:dyDescent="0.2">
      <c r="B22" s="536" t="s">
        <v>2584</v>
      </c>
      <c r="C22" s="536"/>
      <c r="D22" s="537" t="s">
        <v>2585</v>
      </c>
      <c r="E22" s="536"/>
      <c r="F22" s="536"/>
      <c r="G22" s="536" t="s">
        <v>5656</v>
      </c>
      <c r="H22" s="537" t="s">
        <v>415</v>
      </c>
    </row>
    <row r="23" spans="2:8" x14ac:dyDescent="0.2">
      <c r="B23" s="536" t="s">
        <v>2587</v>
      </c>
      <c r="C23" s="536"/>
      <c r="D23" s="537" t="s">
        <v>2588</v>
      </c>
      <c r="E23" s="536"/>
      <c r="F23" s="536"/>
      <c r="G23" s="536" t="s">
        <v>5657</v>
      </c>
      <c r="H23" s="537" t="s">
        <v>415</v>
      </c>
    </row>
    <row r="24" spans="2:8" x14ac:dyDescent="0.2">
      <c r="B24" s="536" t="s">
        <v>2590</v>
      </c>
      <c r="C24" s="536"/>
      <c r="D24" s="537" t="s">
        <v>2591</v>
      </c>
      <c r="E24" s="536"/>
      <c r="F24" s="536"/>
      <c r="G24" s="536" t="s">
        <v>5658</v>
      </c>
      <c r="H24" s="537" t="s">
        <v>415</v>
      </c>
    </row>
    <row r="25" spans="2:8" x14ac:dyDescent="0.2">
      <c r="B25" s="536" t="s">
        <v>2593</v>
      </c>
      <c r="C25" s="536"/>
      <c r="D25" s="537" t="s">
        <v>2594</v>
      </c>
      <c r="E25" s="536"/>
      <c r="F25" s="536"/>
      <c r="G25" s="536" t="s">
        <v>5659</v>
      </c>
      <c r="H25" s="537" t="s">
        <v>415</v>
      </c>
    </row>
    <row r="26" spans="2:8" x14ac:dyDescent="0.2">
      <c r="B26" s="536" t="s">
        <v>2345</v>
      </c>
      <c r="C26" s="536"/>
      <c r="D26" s="537" t="s">
        <v>2346</v>
      </c>
      <c r="E26" s="536"/>
      <c r="F26" s="536"/>
      <c r="G26" s="536" t="s">
        <v>5660</v>
      </c>
      <c r="H26" s="537" t="s">
        <v>419</v>
      </c>
    </row>
    <row r="27" spans="2:8" x14ac:dyDescent="0.2">
      <c r="B27" s="536" t="s">
        <v>2324</v>
      </c>
      <c r="C27" s="536"/>
      <c r="D27" s="537" t="s">
        <v>2325</v>
      </c>
      <c r="E27" s="536"/>
      <c r="F27" s="536"/>
      <c r="G27" s="536" t="s">
        <v>5661</v>
      </c>
      <c r="H27" s="537" t="s">
        <v>415</v>
      </c>
    </row>
    <row r="28" spans="2:8" x14ac:dyDescent="0.2">
      <c r="B28" s="536" t="s">
        <v>2577</v>
      </c>
      <c r="C28" s="536"/>
      <c r="D28" s="537" t="s">
        <v>2578</v>
      </c>
      <c r="E28" s="536"/>
      <c r="F28" s="536"/>
      <c r="G28" s="536" t="s">
        <v>5662</v>
      </c>
      <c r="H28" s="537" t="s">
        <v>415</v>
      </c>
    </row>
    <row r="29" spans="2:8" x14ac:dyDescent="0.2">
      <c r="B29" s="536" t="s">
        <v>2580</v>
      </c>
      <c r="C29" s="536"/>
      <c r="D29" s="537" t="s">
        <v>2581</v>
      </c>
      <c r="E29" s="536"/>
      <c r="F29" s="536"/>
      <c r="G29" s="536" t="s">
        <v>5663</v>
      </c>
      <c r="H29" s="537" t="s">
        <v>415</v>
      </c>
    </row>
    <row r="30" spans="2:8" x14ac:dyDescent="0.2">
      <c r="B30" s="536" t="s">
        <v>438</v>
      </c>
      <c r="C30" s="536"/>
      <c r="D30" s="537" t="s">
        <v>2583</v>
      </c>
      <c r="E30" s="536"/>
      <c r="F30" s="536"/>
      <c r="G30" s="536" t="s">
        <v>5664</v>
      </c>
      <c r="H30" s="537" t="s">
        <v>415</v>
      </c>
    </row>
    <row r="31" spans="2:8" x14ac:dyDescent="0.2">
      <c r="B31" s="536" t="s">
        <v>443</v>
      </c>
      <c r="C31" s="536"/>
      <c r="D31" s="537" t="s">
        <v>2574</v>
      </c>
      <c r="E31" s="536"/>
      <c r="F31" s="536"/>
      <c r="G31" s="536" t="s">
        <v>5665</v>
      </c>
      <c r="H31" s="537" t="s">
        <v>416</v>
      </c>
    </row>
    <row r="32" spans="2:8" x14ac:dyDescent="0.2">
      <c r="B32" s="536" t="s">
        <v>5666</v>
      </c>
      <c r="C32" s="536"/>
      <c r="D32" s="537" t="s">
        <v>5667</v>
      </c>
      <c r="E32" s="536"/>
      <c r="F32" s="536"/>
      <c r="G32" s="536" t="s">
        <v>5668</v>
      </c>
      <c r="H32" s="537" t="s">
        <v>415</v>
      </c>
    </row>
    <row r="33" spans="1:8" x14ac:dyDescent="0.2">
      <c r="B33" s="536" t="s">
        <v>5669</v>
      </c>
      <c r="C33" s="536"/>
      <c r="D33" s="537" t="s">
        <v>5670</v>
      </c>
      <c r="E33" s="536"/>
      <c r="F33" s="536"/>
      <c r="G33" s="536" t="s">
        <v>5671</v>
      </c>
      <c r="H33" s="537" t="s">
        <v>415</v>
      </c>
    </row>
    <row r="34" spans="1:8" x14ac:dyDescent="0.2">
      <c r="B34" s="536" t="s">
        <v>2584</v>
      </c>
      <c r="C34" s="536"/>
      <c r="D34" s="537" t="s">
        <v>2585</v>
      </c>
      <c r="E34" s="536"/>
      <c r="F34" s="536"/>
      <c r="G34" s="536" t="s">
        <v>5672</v>
      </c>
      <c r="H34" s="537" t="s">
        <v>415</v>
      </c>
    </row>
    <row r="35" spans="1:8" x14ac:dyDescent="0.2">
      <c r="B35" s="536" t="s">
        <v>2587</v>
      </c>
      <c r="C35" s="536"/>
      <c r="D35" s="537" t="s">
        <v>2588</v>
      </c>
      <c r="E35" s="536"/>
      <c r="F35" s="536"/>
      <c r="G35" s="536" t="s">
        <v>5673</v>
      </c>
      <c r="H35" s="537" t="s">
        <v>415</v>
      </c>
    </row>
    <row r="36" spans="1:8" x14ac:dyDescent="0.2">
      <c r="B36" s="536" t="s">
        <v>2590</v>
      </c>
      <c r="C36" s="536"/>
      <c r="D36" s="537" t="s">
        <v>2591</v>
      </c>
      <c r="E36" s="536"/>
      <c r="F36" s="536"/>
      <c r="G36" s="536" t="s">
        <v>5674</v>
      </c>
      <c r="H36" s="537" t="s">
        <v>415</v>
      </c>
    </row>
    <row r="37" spans="1:8" x14ac:dyDescent="0.2">
      <c r="B37" s="536" t="s">
        <v>2593</v>
      </c>
      <c r="C37" s="536"/>
      <c r="D37" s="537" t="s">
        <v>2594</v>
      </c>
      <c r="E37" s="536"/>
      <c r="F37" s="536"/>
      <c r="G37" s="536" t="s">
        <v>5675</v>
      </c>
      <c r="H37" s="537" t="s">
        <v>415</v>
      </c>
    </row>
    <row r="38" spans="1:8" x14ac:dyDescent="0.2">
      <c r="B38" s="536" t="s">
        <v>2598</v>
      </c>
      <c r="C38" s="536"/>
      <c r="D38" s="537" t="s">
        <v>2599</v>
      </c>
      <c r="E38" s="536"/>
      <c r="F38" s="536"/>
      <c r="G38" s="536" t="s">
        <v>5676</v>
      </c>
      <c r="H38" s="537" t="s">
        <v>416</v>
      </c>
    </row>
    <row r="42" spans="1:8" x14ac:dyDescent="0.2">
      <c r="A42" s="8" t="s">
        <v>83</v>
      </c>
    </row>
    <row r="43" spans="1:8" x14ac:dyDescent="0.2">
      <c r="B43" s="536" t="s">
        <v>79</v>
      </c>
      <c r="C43" s="536"/>
      <c r="D43" s="536" t="s">
        <v>196</v>
      </c>
      <c r="E43" s="536"/>
      <c r="F43" s="536"/>
      <c r="G43" s="536" t="s">
        <v>30</v>
      </c>
      <c r="H43" s="536" t="s">
        <v>350</v>
      </c>
    </row>
    <row r="44" spans="1:8" hidden="1" x14ac:dyDescent="0.2">
      <c r="B44" s="536" t="s">
        <v>78</v>
      </c>
      <c r="C44" s="536"/>
      <c r="D44" s="537" t="s">
        <v>195</v>
      </c>
      <c r="E44" s="536"/>
      <c r="F44" s="536"/>
      <c r="G44" s="536" t="s">
        <v>29</v>
      </c>
      <c r="H44" s="537" t="s">
        <v>349</v>
      </c>
    </row>
    <row r="45" spans="1:8" x14ac:dyDescent="0.2">
      <c r="B45" s="536" t="s">
        <v>933</v>
      </c>
      <c r="C45" s="536"/>
      <c r="D45" s="537" t="s">
        <v>2355</v>
      </c>
      <c r="E45" s="536"/>
      <c r="F45" s="536"/>
      <c r="G45" s="536" t="s">
        <v>5677</v>
      </c>
      <c r="H45" s="537" t="s">
        <v>416</v>
      </c>
    </row>
    <row r="46" spans="1:8" x14ac:dyDescent="0.2">
      <c r="B46" s="536" t="s">
        <v>5678</v>
      </c>
      <c r="C46" s="536"/>
      <c r="D46" s="537" t="s">
        <v>5679</v>
      </c>
      <c r="E46" s="536"/>
      <c r="F46" s="536"/>
      <c r="G46" s="536" t="s">
        <v>5680</v>
      </c>
      <c r="H46" s="537" t="s">
        <v>416</v>
      </c>
    </row>
    <row r="47" spans="1:8" x14ac:dyDescent="0.2">
      <c r="B47" s="536" t="s">
        <v>5681</v>
      </c>
      <c r="C47" s="536"/>
      <c r="D47" s="537" t="s">
        <v>5682</v>
      </c>
      <c r="E47" s="536"/>
      <c r="F47" s="536"/>
      <c r="G47" s="536" t="s">
        <v>5683</v>
      </c>
      <c r="H47" s="537" t="s">
        <v>416</v>
      </c>
    </row>
    <row r="48" spans="1:8" x14ac:dyDescent="0.2">
      <c r="B48" s="536" t="s">
        <v>2367</v>
      </c>
      <c r="C48" s="536"/>
      <c r="D48" s="537" t="s">
        <v>2368</v>
      </c>
      <c r="E48" s="536"/>
      <c r="F48" s="536"/>
      <c r="G48" s="536" t="s">
        <v>5684</v>
      </c>
      <c r="H48" s="537" t="s">
        <v>416</v>
      </c>
    </row>
    <row r="49" spans="2:8" x14ac:dyDescent="0.2">
      <c r="B49" s="536" t="s">
        <v>5685</v>
      </c>
      <c r="C49" s="536"/>
      <c r="D49" s="537" t="s">
        <v>5686</v>
      </c>
      <c r="E49" s="536"/>
      <c r="F49" s="536"/>
      <c r="G49" s="536" t="s">
        <v>5687</v>
      </c>
      <c r="H49" s="537" t="s">
        <v>416</v>
      </c>
    </row>
    <row r="50" spans="2:8" x14ac:dyDescent="0.2">
      <c r="B50" s="536" t="s">
        <v>2371</v>
      </c>
      <c r="C50" s="536"/>
      <c r="D50" s="537" t="s">
        <v>2372</v>
      </c>
      <c r="E50" s="536"/>
      <c r="F50" s="536"/>
      <c r="G50" s="536" t="s">
        <v>5688</v>
      </c>
      <c r="H50" s="537" t="s">
        <v>416</v>
      </c>
    </row>
    <row r="51" spans="2:8" x14ac:dyDescent="0.2">
      <c r="B51" s="536" t="s">
        <v>2377</v>
      </c>
      <c r="C51" s="536"/>
      <c r="D51" s="537" t="s">
        <v>2378</v>
      </c>
      <c r="E51" s="536"/>
      <c r="F51" s="536"/>
      <c r="G51" s="536" t="s">
        <v>5689</v>
      </c>
      <c r="H51" s="537" t="s">
        <v>416</v>
      </c>
    </row>
    <row r="52" spans="2:8" x14ac:dyDescent="0.2">
      <c r="B52" s="536" t="s">
        <v>2611</v>
      </c>
      <c r="C52" s="536"/>
      <c r="D52" s="537" t="s">
        <v>2612</v>
      </c>
      <c r="E52" s="536"/>
      <c r="F52" s="536"/>
      <c r="G52" s="536" t="s">
        <v>5690</v>
      </c>
      <c r="H52" s="537" t="s">
        <v>416</v>
      </c>
    </row>
    <row r="53" spans="2:8" x14ac:dyDescent="0.2">
      <c r="B53" s="536" t="s">
        <v>5691</v>
      </c>
      <c r="C53" s="536"/>
      <c r="D53" s="537" t="s">
        <v>5692</v>
      </c>
      <c r="E53" s="536"/>
      <c r="F53" s="536"/>
      <c r="G53" s="536" t="s">
        <v>5693</v>
      </c>
      <c r="H53" s="537" t="s">
        <v>416</v>
      </c>
    </row>
    <row r="54" spans="2:8" x14ac:dyDescent="0.2">
      <c r="B54" s="536" t="s">
        <v>2617</v>
      </c>
      <c r="C54" s="536"/>
      <c r="D54" s="537" t="s">
        <v>2618</v>
      </c>
      <c r="E54" s="536"/>
      <c r="F54" s="536"/>
      <c r="G54" s="536" t="s">
        <v>5694</v>
      </c>
      <c r="H54" s="537" t="s">
        <v>419</v>
      </c>
    </row>
    <row r="55" spans="2:8" x14ac:dyDescent="0.2">
      <c r="B55" s="536" t="s">
        <v>2620</v>
      </c>
      <c r="C55" s="536"/>
      <c r="D55" s="537" t="s">
        <v>2621</v>
      </c>
      <c r="E55" s="536"/>
      <c r="F55" s="536"/>
      <c r="G55" s="536" t="s">
        <v>5695</v>
      </c>
      <c r="H55" s="537" t="s">
        <v>419</v>
      </c>
    </row>
    <row r="56" spans="2:8" x14ac:dyDescent="0.2">
      <c r="B56" s="536" t="s">
        <v>2603</v>
      </c>
      <c r="C56" s="536"/>
      <c r="D56" s="537" t="s">
        <v>2604</v>
      </c>
      <c r="E56" s="536"/>
      <c r="F56" s="536"/>
      <c r="G56" s="536" t="s">
        <v>5696</v>
      </c>
      <c r="H56" s="537" t="s">
        <v>416</v>
      </c>
    </row>
    <row r="57" spans="2:8" x14ac:dyDescent="0.2">
      <c r="B57" s="536" t="s">
        <v>5697</v>
      </c>
      <c r="C57" s="536"/>
      <c r="D57" s="537" t="s">
        <v>5698</v>
      </c>
      <c r="E57" s="536"/>
      <c r="F57" s="536"/>
      <c r="G57" s="536" t="s">
        <v>5699</v>
      </c>
      <c r="H57" s="537" t="s">
        <v>415</v>
      </c>
    </row>
    <row r="58" spans="2:8" x14ac:dyDescent="0.2">
      <c r="B58" s="536" t="s">
        <v>5700</v>
      </c>
      <c r="C58" s="536"/>
      <c r="D58" s="537" t="s">
        <v>5701</v>
      </c>
      <c r="E58" s="536"/>
      <c r="F58" s="536"/>
      <c r="G58" s="536" t="s">
        <v>5702</v>
      </c>
      <c r="H58" s="537" t="s">
        <v>415</v>
      </c>
    </row>
    <row r="59" spans="2:8" x14ac:dyDescent="0.2">
      <c r="B59" s="536" t="s">
        <v>2626</v>
      </c>
      <c r="C59" s="536"/>
      <c r="D59" s="537" t="s">
        <v>2627</v>
      </c>
      <c r="E59" s="536"/>
      <c r="F59" s="536"/>
      <c r="G59" s="536" t="s">
        <v>5703</v>
      </c>
      <c r="H59" s="537" t="s">
        <v>416</v>
      </c>
    </row>
    <row r="60" spans="2:8" x14ac:dyDescent="0.2">
      <c r="B60" s="536" t="s">
        <v>2394</v>
      </c>
      <c r="C60" s="536"/>
      <c r="D60" s="537" t="s">
        <v>2395</v>
      </c>
      <c r="E60" s="536"/>
      <c r="F60" s="536"/>
      <c r="G60" s="536" t="s">
        <v>5704</v>
      </c>
      <c r="H60" s="537" t="s">
        <v>416</v>
      </c>
    </row>
    <row r="61" spans="2:8" x14ac:dyDescent="0.2">
      <c r="B61" s="536" t="s">
        <v>2398</v>
      </c>
      <c r="C61" s="536"/>
      <c r="D61" s="537" t="s">
        <v>2399</v>
      </c>
      <c r="E61" s="536"/>
      <c r="F61" s="536"/>
      <c r="G61" s="536" t="s">
        <v>5705</v>
      </c>
      <c r="H61" s="537" t="s">
        <v>416</v>
      </c>
    </row>
    <row r="62" spans="2:8" x14ac:dyDescent="0.2">
      <c r="B62" s="536" t="s">
        <v>2404</v>
      </c>
      <c r="C62" s="536"/>
      <c r="D62" s="537" t="s">
        <v>2405</v>
      </c>
      <c r="E62" s="536"/>
      <c r="F62" s="536"/>
      <c r="G62" s="536" t="s">
        <v>5706</v>
      </c>
      <c r="H62" s="537" t="s">
        <v>416</v>
      </c>
    </row>
    <row r="63" spans="2:8" x14ac:dyDescent="0.2">
      <c r="B63" s="536" t="s">
        <v>2632</v>
      </c>
      <c r="C63" s="536"/>
      <c r="D63" s="537" t="s">
        <v>2633</v>
      </c>
      <c r="E63" s="536"/>
      <c r="F63" s="536"/>
      <c r="G63" s="536" t="s">
        <v>5707</v>
      </c>
      <c r="H63" s="537" t="s">
        <v>416</v>
      </c>
    </row>
    <row r="64" spans="2:8" x14ac:dyDescent="0.2">
      <c r="B64" s="536" t="s">
        <v>2635</v>
      </c>
      <c r="C64" s="536"/>
      <c r="D64" s="537" t="s">
        <v>2636</v>
      </c>
      <c r="E64" s="536"/>
      <c r="F64" s="536"/>
      <c r="G64" s="536" t="s">
        <v>5708</v>
      </c>
      <c r="H64" s="537" t="s">
        <v>416</v>
      </c>
    </row>
    <row r="65" spans="2:8" x14ac:dyDescent="0.2">
      <c r="B65" s="536" t="s">
        <v>2638</v>
      </c>
      <c r="C65" s="536"/>
      <c r="D65" s="537" t="s">
        <v>2639</v>
      </c>
      <c r="E65" s="536"/>
      <c r="F65" s="536"/>
      <c r="G65" s="536" t="s">
        <v>5709</v>
      </c>
      <c r="H65" s="537" t="s">
        <v>416</v>
      </c>
    </row>
    <row r="66" spans="2:8" x14ac:dyDescent="0.2">
      <c r="B66" s="536" t="s">
        <v>2641</v>
      </c>
      <c r="C66" s="536"/>
      <c r="D66" s="537" t="s">
        <v>2642</v>
      </c>
      <c r="E66" s="536"/>
      <c r="F66" s="536"/>
      <c r="G66" s="536" t="s">
        <v>5710</v>
      </c>
      <c r="H66" s="537" t="s">
        <v>416</v>
      </c>
    </row>
    <row r="67" spans="2:8" x14ac:dyDescent="0.2">
      <c r="B67" s="536" t="s">
        <v>2623</v>
      </c>
      <c r="C67" s="536"/>
      <c r="D67" s="537" t="s">
        <v>2624</v>
      </c>
      <c r="E67" s="536"/>
      <c r="F67" s="536"/>
      <c r="G67" s="536" t="s">
        <v>5711</v>
      </c>
      <c r="H67" s="537" t="s">
        <v>415</v>
      </c>
    </row>
    <row r="68" spans="2:8" x14ac:dyDescent="0.2">
      <c r="B68" s="536" t="s">
        <v>5712</v>
      </c>
      <c r="C68" s="536"/>
      <c r="D68" s="537" t="s">
        <v>5713</v>
      </c>
      <c r="E68" s="536"/>
      <c r="F68" s="536"/>
      <c r="G68" s="536" t="s">
        <v>5714</v>
      </c>
      <c r="H68" s="537" t="s">
        <v>415</v>
      </c>
    </row>
    <row r="69" spans="2:8" x14ac:dyDescent="0.2">
      <c r="B69" s="536" t="s">
        <v>2614</v>
      </c>
      <c r="C69" s="536"/>
      <c r="D69" s="537" t="s">
        <v>2615</v>
      </c>
      <c r="E69" s="536"/>
      <c r="F69" s="536"/>
      <c r="G69" s="536" t="s">
        <v>5715</v>
      </c>
      <c r="H69" s="537" t="s">
        <v>416</v>
      </c>
    </row>
    <row r="70" spans="2:8" x14ac:dyDescent="0.2">
      <c r="B70" s="536" t="s">
        <v>5716</v>
      </c>
      <c r="C70" s="536"/>
      <c r="D70" s="537" t="s">
        <v>5717</v>
      </c>
      <c r="E70" s="536"/>
      <c r="F70" s="536"/>
      <c r="G70" s="536" t="s">
        <v>5718</v>
      </c>
      <c r="H70" s="537" t="s">
        <v>416</v>
      </c>
    </row>
    <row r="71" spans="2:8" x14ac:dyDescent="0.2">
      <c r="B71" s="536" t="s">
        <v>5719</v>
      </c>
      <c r="C71" s="536"/>
      <c r="D71" s="537" t="s">
        <v>5720</v>
      </c>
      <c r="E71" s="536"/>
      <c r="F71" s="536"/>
      <c r="G71" s="536" t="s">
        <v>5721</v>
      </c>
      <c r="H71" s="537" t="s">
        <v>416</v>
      </c>
    </row>
    <row r="72" spans="2:8" x14ac:dyDescent="0.2">
      <c r="B72" s="536" t="s">
        <v>927</v>
      </c>
      <c r="C72" s="536"/>
      <c r="D72" s="537" t="s">
        <v>2383</v>
      </c>
      <c r="E72" s="536"/>
      <c r="F72" s="536"/>
      <c r="G72" s="536" t="s">
        <v>5722</v>
      </c>
      <c r="H72" s="537" t="s">
        <v>416</v>
      </c>
    </row>
    <row r="73" spans="2:8" x14ac:dyDescent="0.2">
      <c r="B73" s="536" t="s">
        <v>2617</v>
      </c>
      <c r="C73" s="536"/>
      <c r="D73" s="537" t="s">
        <v>2618</v>
      </c>
      <c r="E73" s="536"/>
      <c r="F73" s="536"/>
      <c r="G73" s="536" t="s">
        <v>5723</v>
      </c>
      <c r="H73" s="537" t="s">
        <v>419</v>
      </c>
    </row>
    <row r="74" spans="2:8" x14ac:dyDescent="0.2">
      <c r="B74" s="536" t="s">
        <v>2620</v>
      </c>
      <c r="C74" s="536"/>
      <c r="D74" s="537" t="s">
        <v>2621</v>
      </c>
      <c r="E74" s="536"/>
      <c r="F74" s="536"/>
      <c r="G74" s="536" t="s">
        <v>5724</v>
      </c>
      <c r="H74" s="537" t="s">
        <v>419</v>
      </c>
    </row>
    <row r="75" spans="2:8" x14ac:dyDescent="0.2">
      <c r="B75" s="536" t="s">
        <v>2603</v>
      </c>
      <c r="C75" s="536"/>
      <c r="D75" s="537" t="s">
        <v>2604</v>
      </c>
      <c r="E75" s="536"/>
      <c r="F75" s="536"/>
      <c r="G75" s="536" t="s">
        <v>5725</v>
      </c>
      <c r="H75" s="537" t="s">
        <v>416</v>
      </c>
    </row>
    <row r="76" spans="2:8" x14ac:dyDescent="0.2">
      <c r="B76" s="536" t="s">
        <v>5697</v>
      </c>
      <c r="C76" s="536"/>
      <c r="D76" s="537" t="s">
        <v>5698</v>
      </c>
      <c r="E76" s="536"/>
      <c r="F76" s="536"/>
      <c r="G76" s="536" t="s">
        <v>5726</v>
      </c>
      <c r="H76" s="537" t="s">
        <v>415</v>
      </c>
    </row>
    <row r="77" spans="2:8" x14ac:dyDescent="0.2">
      <c r="B77" s="536" t="s">
        <v>5700</v>
      </c>
      <c r="C77" s="536"/>
      <c r="D77" s="537" t="s">
        <v>5701</v>
      </c>
      <c r="E77" s="536"/>
      <c r="F77" s="536"/>
      <c r="G77" s="536" t="s">
        <v>5727</v>
      </c>
      <c r="H77" s="537" t="s">
        <v>415</v>
      </c>
    </row>
    <row r="78" spans="2:8" x14ac:dyDescent="0.2">
      <c r="B78" s="536" t="s">
        <v>2644</v>
      </c>
      <c r="C78" s="536"/>
      <c r="D78" s="537" t="s">
        <v>2645</v>
      </c>
      <c r="E78" s="536"/>
      <c r="F78" s="536"/>
      <c r="G78" s="536" t="s">
        <v>5728</v>
      </c>
      <c r="H78" s="537" t="s">
        <v>416</v>
      </c>
    </row>
    <row r="79" spans="2:8" x14ac:dyDescent="0.2">
      <c r="B79" s="536" t="s">
        <v>2647</v>
      </c>
      <c r="C79" s="536"/>
      <c r="D79" s="537" t="s">
        <v>2648</v>
      </c>
      <c r="E79" s="536"/>
      <c r="F79" s="536"/>
      <c r="G79" s="536" t="s">
        <v>5729</v>
      </c>
      <c r="H79" s="537" t="s">
        <v>416</v>
      </c>
    </row>
    <row r="82" spans="1:7" x14ac:dyDescent="0.2">
      <c r="A82" s="8" t="s">
        <v>343</v>
      </c>
    </row>
    <row r="83" spans="1:7" x14ac:dyDescent="0.2">
      <c r="B83" s="536" t="s">
        <v>199</v>
      </c>
      <c r="C83" s="536"/>
      <c r="D83" s="536" t="s">
        <v>196</v>
      </c>
      <c r="E83" s="536"/>
      <c r="F83" s="536"/>
      <c r="G83" s="536" t="s">
        <v>30</v>
      </c>
    </row>
    <row r="84" spans="1:7" hidden="1" x14ac:dyDescent="0.2">
      <c r="B84" s="536" t="s">
        <v>84</v>
      </c>
      <c r="C84" s="536"/>
      <c r="D84" s="537" t="s">
        <v>195</v>
      </c>
      <c r="E84" s="536"/>
      <c r="F84" s="536"/>
      <c r="G84" s="536" t="s">
        <v>29</v>
      </c>
    </row>
    <row r="85" spans="1:7" x14ac:dyDescent="0.2">
      <c r="B85" s="536" t="s">
        <v>5730</v>
      </c>
      <c r="C85" s="536"/>
      <c r="D85" s="537" t="s">
        <v>5731</v>
      </c>
      <c r="E85" s="536"/>
      <c r="F85" s="536"/>
      <c r="G85" s="536" t="s">
        <v>5732</v>
      </c>
    </row>
    <row r="86" spans="1:7" x14ac:dyDescent="0.2">
      <c r="B86" s="536" t="s">
        <v>2651</v>
      </c>
      <c r="C86" s="536"/>
      <c r="D86" s="537" t="s">
        <v>2650</v>
      </c>
      <c r="E86" s="536"/>
      <c r="F86" s="536"/>
      <c r="G86" s="536" t="s">
        <v>2652</v>
      </c>
    </row>
    <row r="87" spans="1:7" x14ac:dyDescent="0.2">
      <c r="B87" s="536" t="s">
        <v>2655</v>
      </c>
      <c r="C87" s="536"/>
      <c r="D87" s="537" t="s">
        <v>2654</v>
      </c>
      <c r="E87" s="536"/>
      <c r="F87" s="536"/>
      <c r="G87" s="536" t="s">
        <v>2656</v>
      </c>
    </row>
    <row r="88" spans="1:7" x14ac:dyDescent="0.2">
      <c r="B88" s="536" t="s">
        <v>2659</v>
      </c>
      <c r="C88" s="536"/>
      <c r="D88" s="537" t="s">
        <v>2658</v>
      </c>
      <c r="E88" s="536"/>
      <c r="F88" s="536"/>
      <c r="G88" s="536" t="s">
        <v>2660</v>
      </c>
    </row>
    <row r="89" spans="1:7" x14ac:dyDescent="0.2">
      <c r="B89" s="536" t="s">
        <v>2663</v>
      </c>
      <c r="C89" s="536"/>
      <c r="D89" s="537" t="s">
        <v>2662</v>
      </c>
      <c r="E89" s="536"/>
      <c r="F89" s="536"/>
      <c r="G89" s="536" t="s">
        <v>2664</v>
      </c>
    </row>
    <row r="90" spans="1:7" x14ac:dyDescent="0.2">
      <c r="B90" s="536" t="s">
        <v>592</v>
      </c>
      <c r="C90" s="536"/>
      <c r="D90" s="537" t="s">
        <v>2666</v>
      </c>
      <c r="E90" s="536"/>
      <c r="F90" s="536"/>
      <c r="G90" s="536" t="s">
        <v>2667</v>
      </c>
    </row>
    <row r="91" spans="1:7" x14ac:dyDescent="0.2">
      <c r="B91" s="536" t="s">
        <v>601</v>
      </c>
      <c r="C91" s="536"/>
      <c r="D91" s="537" t="s">
        <v>2668</v>
      </c>
      <c r="E91" s="536"/>
      <c r="F91" s="536"/>
      <c r="G91" s="536" t="s">
        <v>2669</v>
      </c>
    </row>
    <row r="92" spans="1:7" x14ac:dyDescent="0.2">
      <c r="B92" s="536" t="s">
        <v>598</v>
      </c>
      <c r="C92" s="536"/>
      <c r="D92" s="537" t="s">
        <v>2670</v>
      </c>
      <c r="E92" s="536"/>
      <c r="F92" s="536"/>
      <c r="G92" s="536" t="s">
        <v>2671</v>
      </c>
    </row>
    <row r="93" spans="1:7" x14ac:dyDescent="0.2">
      <c r="B93" s="536" t="s">
        <v>604</v>
      </c>
      <c r="C93" s="536"/>
      <c r="D93" s="537" t="s">
        <v>2672</v>
      </c>
      <c r="E93" s="536"/>
      <c r="F93" s="536"/>
      <c r="G93" s="536" t="s">
        <v>2673</v>
      </c>
    </row>
    <row r="94" spans="1:7" x14ac:dyDescent="0.2">
      <c r="B94" s="536" t="s">
        <v>2675</v>
      </c>
      <c r="C94" s="536"/>
      <c r="D94" s="537" t="s">
        <v>2674</v>
      </c>
      <c r="E94" s="536"/>
      <c r="F94" s="536"/>
      <c r="G94" s="536" t="s">
        <v>2676</v>
      </c>
    </row>
    <row r="95" spans="1:7" x14ac:dyDescent="0.2">
      <c r="B95" s="536" t="s">
        <v>2679</v>
      </c>
      <c r="C95" s="536"/>
      <c r="D95" s="537" t="s">
        <v>2678</v>
      </c>
      <c r="E95" s="536"/>
      <c r="F95" s="536"/>
      <c r="G95" s="536" t="s">
        <v>2680</v>
      </c>
    </row>
    <row r="96" spans="1:7" x14ac:dyDescent="0.2">
      <c r="B96" s="536" t="s">
        <v>2683</v>
      </c>
      <c r="C96" s="536"/>
      <c r="D96" s="537" t="s">
        <v>2682</v>
      </c>
      <c r="E96" s="536"/>
      <c r="F96" s="536"/>
      <c r="G96" s="536" t="s">
        <v>2684</v>
      </c>
    </row>
    <row r="97" spans="2:7" x14ac:dyDescent="0.2">
      <c r="B97" s="536" t="s">
        <v>5733</v>
      </c>
      <c r="C97" s="536"/>
      <c r="D97" s="537" t="s">
        <v>5734</v>
      </c>
      <c r="E97" s="536"/>
      <c r="F97" s="536"/>
      <c r="G97" s="536" t="s">
        <v>5735</v>
      </c>
    </row>
    <row r="98" spans="2:7" x14ac:dyDescent="0.2">
      <c r="B98" s="536" t="s">
        <v>5736</v>
      </c>
      <c r="C98" s="536"/>
      <c r="D98" s="537" t="s">
        <v>5737</v>
      </c>
      <c r="E98" s="536"/>
      <c r="F98" s="536"/>
      <c r="G98" s="536" t="s">
        <v>5738</v>
      </c>
    </row>
    <row r="99" spans="2:7" x14ac:dyDescent="0.2">
      <c r="B99" s="536" t="s">
        <v>2687</v>
      </c>
      <c r="C99" s="536"/>
      <c r="D99" s="537" t="s">
        <v>2686</v>
      </c>
      <c r="E99" s="536"/>
      <c r="F99" s="536"/>
      <c r="G99" s="536" t="s">
        <v>2688</v>
      </c>
    </row>
    <row r="100" spans="2:7" x14ac:dyDescent="0.2">
      <c r="B100" s="536" t="s">
        <v>5739</v>
      </c>
      <c r="C100" s="536"/>
      <c r="D100" s="537" t="s">
        <v>5740</v>
      </c>
      <c r="E100" s="536"/>
      <c r="F100" s="536"/>
      <c r="G100" s="536" t="s">
        <v>5741</v>
      </c>
    </row>
    <row r="101" spans="2:7" x14ac:dyDescent="0.2">
      <c r="B101" s="536" t="s">
        <v>584</v>
      </c>
      <c r="C101" s="536"/>
      <c r="D101" s="537" t="s">
        <v>2690</v>
      </c>
      <c r="E101" s="536"/>
      <c r="F101" s="536"/>
      <c r="G101" s="536" t="s">
        <v>2691</v>
      </c>
    </row>
    <row r="102" spans="2:7" x14ac:dyDescent="0.2">
      <c r="B102" s="536" t="s">
        <v>580</v>
      </c>
      <c r="C102" s="536"/>
      <c r="D102" s="537" t="s">
        <v>2692</v>
      </c>
      <c r="E102" s="536"/>
      <c r="F102" s="536"/>
      <c r="G102" s="536" t="s">
        <v>2693</v>
      </c>
    </row>
    <row r="103" spans="2:7" x14ac:dyDescent="0.2">
      <c r="B103" s="536" t="s">
        <v>587</v>
      </c>
      <c r="C103" s="536"/>
      <c r="D103" s="537" t="s">
        <v>2694</v>
      </c>
      <c r="E103" s="536"/>
      <c r="F103" s="536"/>
      <c r="G103" s="536" t="s">
        <v>2695</v>
      </c>
    </row>
    <row r="104" spans="2:7" x14ac:dyDescent="0.2">
      <c r="B104" s="536" t="s">
        <v>2697</v>
      </c>
      <c r="C104" s="536"/>
      <c r="D104" s="537" t="s">
        <v>2696</v>
      </c>
      <c r="E104" s="536"/>
      <c r="F104" s="536"/>
      <c r="G104" s="536" t="s">
        <v>2698</v>
      </c>
    </row>
    <row r="105" spans="2:7" x14ac:dyDescent="0.2">
      <c r="B105" s="536" t="s">
        <v>5742</v>
      </c>
      <c r="C105" s="536"/>
      <c r="D105" s="537" t="s">
        <v>5743</v>
      </c>
      <c r="E105" s="536"/>
      <c r="F105" s="536"/>
      <c r="G105" s="536" t="s">
        <v>5744</v>
      </c>
    </row>
    <row r="106" spans="2:7" x14ac:dyDescent="0.2">
      <c r="B106" s="536" t="s">
        <v>2701</v>
      </c>
      <c r="C106" s="536"/>
      <c r="D106" s="537" t="s">
        <v>2700</v>
      </c>
      <c r="E106" s="536"/>
      <c r="F106" s="536"/>
      <c r="G106" s="536" t="s">
        <v>2702</v>
      </c>
    </row>
    <row r="107" spans="2:7" x14ac:dyDescent="0.2">
      <c r="B107" s="536" t="s">
        <v>2705</v>
      </c>
      <c r="C107" s="536"/>
      <c r="D107" s="537" t="s">
        <v>2704</v>
      </c>
      <c r="E107" s="536"/>
      <c r="F107" s="536"/>
      <c r="G107" s="536" t="s">
        <v>2706</v>
      </c>
    </row>
    <row r="108" spans="2:7" x14ac:dyDescent="0.2">
      <c r="B108" s="536" t="s">
        <v>595</v>
      </c>
      <c r="C108" s="536"/>
      <c r="D108" s="537" t="s">
        <v>2708</v>
      </c>
      <c r="E108" s="536"/>
      <c r="F108" s="536"/>
      <c r="G108" s="536" t="s">
        <v>2709</v>
      </c>
    </row>
    <row r="109" spans="2:7" x14ac:dyDescent="0.2">
      <c r="B109" s="536" t="s">
        <v>577</v>
      </c>
      <c r="C109" s="536"/>
      <c r="D109" s="537" t="s">
        <v>2710</v>
      </c>
      <c r="E109" s="536"/>
      <c r="F109" s="536"/>
      <c r="G109" s="536" t="s">
        <v>2711</v>
      </c>
    </row>
    <row r="110" spans="2:7" x14ac:dyDescent="0.2">
      <c r="B110" s="536" t="s">
        <v>604</v>
      </c>
      <c r="C110" s="536"/>
      <c r="D110" s="537" t="s">
        <v>2672</v>
      </c>
      <c r="E110" s="536"/>
      <c r="F110" s="536"/>
      <c r="G110" s="536" t="s">
        <v>2712</v>
      </c>
    </row>
    <row r="111" spans="2:7" x14ac:dyDescent="0.2">
      <c r="B111" s="536" t="s">
        <v>607</v>
      </c>
      <c r="C111" s="536"/>
      <c r="D111" s="537" t="s">
        <v>2713</v>
      </c>
      <c r="E111" s="536"/>
      <c r="F111" s="536"/>
      <c r="G111" s="536" t="s">
        <v>2714</v>
      </c>
    </row>
    <row r="112" spans="2:7" x14ac:dyDescent="0.2">
      <c r="B112" s="536" t="s">
        <v>2675</v>
      </c>
      <c r="C112" s="536"/>
      <c r="D112" s="537" t="s">
        <v>2674</v>
      </c>
      <c r="E112" s="536"/>
      <c r="F112" s="536"/>
      <c r="G112" s="536" t="s">
        <v>2715</v>
      </c>
    </row>
    <row r="113" spans="2:7" x14ac:dyDescent="0.2">
      <c r="B113" s="536" t="s">
        <v>2679</v>
      </c>
      <c r="C113" s="536"/>
      <c r="D113" s="537" t="s">
        <v>2678</v>
      </c>
      <c r="E113" s="536"/>
      <c r="F113" s="536"/>
      <c r="G113" s="536" t="s">
        <v>2716</v>
      </c>
    </row>
    <row r="114" spans="2:7" x14ac:dyDescent="0.2">
      <c r="B114" s="536" t="s">
        <v>2683</v>
      </c>
      <c r="C114" s="536"/>
      <c r="D114" s="537" t="s">
        <v>2682</v>
      </c>
      <c r="E114" s="536"/>
      <c r="F114" s="536"/>
      <c r="G114" s="536" t="s">
        <v>2717</v>
      </c>
    </row>
    <row r="115" spans="2:7" x14ac:dyDescent="0.2">
      <c r="B115" s="536" t="s">
        <v>5733</v>
      </c>
      <c r="C115" s="536"/>
      <c r="D115" s="537" t="s">
        <v>5734</v>
      </c>
      <c r="E115" s="536"/>
      <c r="F115" s="536"/>
      <c r="G115" s="536" t="s">
        <v>5745</v>
      </c>
    </row>
    <row r="116" spans="2:7" x14ac:dyDescent="0.2">
      <c r="B116" s="536" t="s">
        <v>5736</v>
      </c>
      <c r="C116" s="536"/>
      <c r="D116" s="537" t="s">
        <v>5737</v>
      </c>
      <c r="E116" s="536"/>
      <c r="F116" s="536"/>
      <c r="G116" s="536" t="s">
        <v>5746</v>
      </c>
    </row>
    <row r="117" spans="2:7" x14ac:dyDescent="0.2">
      <c r="B117" s="536" t="s">
        <v>2687</v>
      </c>
      <c r="C117" s="536"/>
      <c r="D117" s="537" t="s">
        <v>2686</v>
      </c>
      <c r="E117" s="536"/>
      <c r="F117" s="536"/>
      <c r="G117" s="536" t="s">
        <v>2718</v>
      </c>
    </row>
    <row r="118" spans="2:7" x14ac:dyDescent="0.2">
      <c r="B118" s="536" t="s">
        <v>587</v>
      </c>
      <c r="C118" s="536"/>
      <c r="D118" s="537" t="s">
        <v>2694</v>
      </c>
      <c r="E118" s="536"/>
      <c r="F118" s="536"/>
      <c r="G118" s="536" t="s">
        <v>2719</v>
      </c>
    </row>
    <row r="119" spans="2:7" x14ac:dyDescent="0.2">
      <c r="B119" s="536" t="s">
        <v>2697</v>
      </c>
      <c r="C119" s="536"/>
      <c r="D119" s="537" t="s">
        <v>2696</v>
      </c>
      <c r="E119" s="536"/>
      <c r="F119" s="536"/>
      <c r="G119" s="536" t="s">
        <v>2720</v>
      </c>
    </row>
    <row r="120" spans="2:7" x14ac:dyDescent="0.2">
      <c r="B120" s="536" t="s">
        <v>5742</v>
      </c>
      <c r="C120" s="536"/>
      <c r="D120" s="537" t="s">
        <v>5743</v>
      </c>
      <c r="E120" s="536"/>
      <c r="F120" s="536"/>
      <c r="G120" s="536" t="s">
        <v>5747</v>
      </c>
    </row>
    <row r="121" spans="2:7" x14ac:dyDescent="0.2">
      <c r="B121" s="536" t="s">
        <v>584</v>
      </c>
      <c r="C121" s="536"/>
      <c r="D121" s="537" t="s">
        <v>2690</v>
      </c>
      <c r="E121" s="536"/>
      <c r="F121" s="536"/>
      <c r="G121" s="536" t="s">
        <v>2721</v>
      </c>
    </row>
    <row r="122" spans="2:7" x14ac:dyDescent="0.2">
      <c r="B122" s="536" t="s">
        <v>580</v>
      </c>
      <c r="C122" s="536"/>
      <c r="D122" s="537" t="s">
        <v>2692</v>
      </c>
      <c r="E122" s="536"/>
      <c r="F122" s="536"/>
      <c r="G122" s="536" t="s">
        <v>2722</v>
      </c>
    </row>
    <row r="123" spans="2:7" x14ac:dyDescent="0.2">
      <c r="B123" s="536" t="s">
        <v>2724</v>
      </c>
      <c r="C123" s="536"/>
      <c r="D123" s="537" t="s">
        <v>2723</v>
      </c>
      <c r="E123" s="536"/>
      <c r="F123" s="536"/>
      <c r="G123" s="536" t="s">
        <v>2725</v>
      </c>
    </row>
    <row r="124" spans="2:7" x14ac:dyDescent="0.2">
      <c r="B124" s="536" t="s">
        <v>2728</v>
      </c>
      <c r="C124" s="536"/>
      <c r="D124" s="537" t="s">
        <v>2727</v>
      </c>
      <c r="E124" s="536"/>
      <c r="F124" s="536"/>
      <c r="G124" s="536" t="s">
        <v>2729</v>
      </c>
    </row>
    <row r="125" spans="2:7" x14ac:dyDescent="0.2">
      <c r="B125" s="536" t="s">
        <v>2732</v>
      </c>
      <c r="C125" s="536"/>
      <c r="D125" s="537" t="s">
        <v>2731</v>
      </c>
      <c r="E125" s="536"/>
      <c r="F125" s="536"/>
      <c r="G125" s="536" t="s">
        <v>2733</v>
      </c>
    </row>
    <row r="126" spans="2:7" x14ac:dyDescent="0.2">
      <c r="B126" s="536" t="s">
        <v>2732</v>
      </c>
      <c r="C126" s="536"/>
      <c r="D126" s="537" t="s">
        <v>2731</v>
      </c>
      <c r="E126" s="536"/>
      <c r="F126" s="536"/>
      <c r="G126" s="536" t="s">
        <v>2735</v>
      </c>
    </row>
    <row r="130" spans="1:8" x14ac:dyDescent="0.2">
      <c r="A130" s="8" t="s">
        <v>117</v>
      </c>
    </row>
    <row r="131" spans="1:8" x14ac:dyDescent="0.2">
      <c r="B131" s="536" t="s">
        <v>94</v>
      </c>
      <c r="C131" s="536"/>
      <c r="D131" s="536" t="s">
        <v>196</v>
      </c>
      <c r="E131" s="536"/>
      <c r="F131" s="536"/>
      <c r="G131" s="536" t="s">
        <v>30</v>
      </c>
      <c r="H131" s="536" t="s">
        <v>352</v>
      </c>
    </row>
    <row r="132" spans="1:8" hidden="1" x14ac:dyDescent="0.2">
      <c r="B132" s="537" t="s">
        <v>68</v>
      </c>
      <c r="C132" s="536"/>
      <c r="D132" s="537" t="s">
        <v>195</v>
      </c>
      <c r="E132" s="536"/>
      <c r="F132" s="536"/>
      <c r="G132" s="536" t="s">
        <v>29</v>
      </c>
      <c r="H132" s="537" t="s">
        <v>351</v>
      </c>
    </row>
    <row r="133" spans="1:8" x14ac:dyDescent="0.2">
      <c r="B133" s="537" t="s">
        <v>5748</v>
      </c>
      <c r="C133" s="536"/>
      <c r="D133" s="537" t="s">
        <v>5749</v>
      </c>
      <c r="E133" s="536"/>
      <c r="F133" s="536"/>
      <c r="G133" s="536" t="s">
        <v>5750</v>
      </c>
      <c r="H133" s="537"/>
    </row>
    <row r="134" spans="1:8" x14ac:dyDescent="0.2">
      <c r="B134" s="537" t="s">
        <v>5751</v>
      </c>
      <c r="C134" s="536"/>
      <c r="D134" s="537" t="s">
        <v>5752</v>
      </c>
      <c r="E134" s="536"/>
      <c r="F134" s="536"/>
      <c r="G134" s="536" t="s">
        <v>5753</v>
      </c>
      <c r="H134" s="537"/>
    </row>
    <row r="135" spans="1:8" x14ac:dyDescent="0.2">
      <c r="B135" s="537" t="s">
        <v>2745</v>
      </c>
      <c r="C135" s="536"/>
      <c r="D135" s="537" t="s">
        <v>2746</v>
      </c>
      <c r="E135" s="536"/>
      <c r="F135" s="536"/>
      <c r="G135" s="536" t="s">
        <v>2747</v>
      </c>
      <c r="H135" s="537"/>
    </row>
    <row r="136" spans="1:8" x14ac:dyDescent="0.2">
      <c r="B136" s="537" t="s">
        <v>5754</v>
      </c>
      <c r="C136" s="536"/>
      <c r="D136" s="537" t="s">
        <v>5755</v>
      </c>
      <c r="E136" s="536"/>
      <c r="F136" s="536"/>
      <c r="G136" s="536" t="s">
        <v>5756</v>
      </c>
      <c r="H136" s="537"/>
    </row>
    <row r="137" spans="1:8" x14ac:dyDescent="0.2">
      <c r="B137" s="537" t="s">
        <v>2748</v>
      </c>
      <c r="C137" s="536"/>
      <c r="D137" s="537" t="s">
        <v>2749</v>
      </c>
      <c r="E137" s="536"/>
      <c r="F137" s="536"/>
      <c r="G137" s="536" t="s">
        <v>2750</v>
      </c>
      <c r="H137" s="537"/>
    </row>
    <row r="138" spans="1:8" x14ac:dyDescent="0.2">
      <c r="B138" s="537" t="s">
        <v>2754</v>
      </c>
      <c r="C138" s="536"/>
      <c r="D138" s="537" t="s">
        <v>2755</v>
      </c>
      <c r="E138" s="536"/>
      <c r="F138" s="536"/>
      <c r="G138" s="536" t="s">
        <v>2756</v>
      </c>
      <c r="H138" s="537"/>
    </row>
    <row r="139" spans="1:8" x14ac:dyDescent="0.2">
      <c r="B139" s="537" t="s">
        <v>5757</v>
      </c>
      <c r="C139" s="536"/>
      <c r="D139" s="537" t="s">
        <v>5758</v>
      </c>
      <c r="E139" s="536"/>
      <c r="F139" s="536"/>
      <c r="G139" s="536" t="s">
        <v>5759</v>
      </c>
      <c r="H139" s="537"/>
    </row>
    <row r="140" spans="1:8" x14ac:dyDescent="0.2">
      <c r="B140" s="537" t="s">
        <v>2757</v>
      </c>
      <c r="C140" s="536"/>
      <c r="D140" s="537" t="s">
        <v>2758</v>
      </c>
      <c r="E140" s="536"/>
      <c r="F140" s="536"/>
      <c r="G140" s="536" t="s">
        <v>2759</v>
      </c>
      <c r="H140" s="537"/>
    </row>
    <row r="141" spans="1:8" x14ac:dyDescent="0.2">
      <c r="B141" s="537" t="s">
        <v>2760</v>
      </c>
      <c r="C141" s="536"/>
      <c r="D141" s="537" t="s">
        <v>2761</v>
      </c>
      <c r="E141" s="536"/>
      <c r="F141" s="536"/>
      <c r="G141" s="536" t="s">
        <v>2762</v>
      </c>
      <c r="H141" s="537"/>
    </row>
    <row r="142" spans="1:8" x14ac:dyDescent="0.2">
      <c r="B142" s="537" t="s">
        <v>2763</v>
      </c>
      <c r="C142" s="536"/>
      <c r="D142" s="537" t="s">
        <v>2764</v>
      </c>
      <c r="E142" s="536"/>
      <c r="F142" s="536"/>
      <c r="G142" s="536" t="s">
        <v>2765</v>
      </c>
      <c r="H142" s="537"/>
    </row>
    <row r="143" spans="1:8" x14ac:dyDescent="0.2">
      <c r="B143" s="537" t="s">
        <v>2766</v>
      </c>
      <c r="C143" s="536"/>
      <c r="D143" s="537" t="s">
        <v>2767</v>
      </c>
      <c r="E143" s="536"/>
      <c r="F143" s="536"/>
      <c r="G143" s="536" t="s">
        <v>2768</v>
      </c>
      <c r="H143" s="537"/>
    </row>
    <row r="144" spans="1:8" x14ac:dyDescent="0.2">
      <c r="B144" s="537" t="s">
        <v>5760</v>
      </c>
      <c r="C144" s="536"/>
      <c r="D144" s="537" t="s">
        <v>5761</v>
      </c>
      <c r="E144" s="536"/>
      <c r="F144" s="536"/>
      <c r="G144" s="536" t="s">
        <v>5762</v>
      </c>
      <c r="H144" s="537"/>
    </row>
    <row r="145" spans="2:8" x14ac:dyDescent="0.2">
      <c r="B145" s="537" t="s">
        <v>2769</v>
      </c>
      <c r="C145" s="536"/>
      <c r="D145" s="537" t="s">
        <v>2770</v>
      </c>
      <c r="E145" s="536"/>
      <c r="F145" s="536"/>
      <c r="G145" s="536" t="s">
        <v>2771</v>
      </c>
      <c r="H145" s="537"/>
    </row>
    <row r="146" spans="2:8" x14ac:dyDescent="0.2">
      <c r="B146" s="537" t="s">
        <v>2772</v>
      </c>
      <c r="C146" s="536"/>
      <c r="D146" s="537" t="s">
        <v>2773</v>
      </c>
      <c r="E146" s="536"/>
      <c r="F146" s="536"/>
      <c r="G146" s="536" t="s">
        <v>2774</v>
      </c>
      <c r="H146" s="537"/>
    </row>
    <row r="147" spans="2:8" x14ac:dyDescent="0.2">
      <c r="B147" s="537" t="s">
        <v>2783</v>
      </c>
      <c r="C147" s="536"/>
      <c r="D147" s="537" t="s">
        <v>2784</v>
      </c>
      <c r="E147" s="536"/>
      <c r="F147" s="536"/>
      <c r="G147" s="536" t="s">
        <v>2785</v>
      </c>
      <c r="H147" s="537"/>
    </row>
    <row r="148" spans="2:8" x14ac:dyDescent="0.2">
      <c r="B148" s="537" t="s">
        <v>5763</v>
      </c>
      <c r="C148" s="536"/>
      <c r="D148" s="537" t="s">
        <v>5764</v>
      </c>
      <c r="E148" s="536"/>
      <c r="F148" s="536"/>
      <c r="G148" s="536" t="s">
        <v>5765</v>
      </c>
      <c r="H148" s="537"/>
    </row>
    <row r="149" spans="2:8" x14ac:dyDescent="0.2">
      <c r="B149" s="537" t="s">
        <v>5766</v>
      </c>
      <c r="C149" s="536"/>
      <c r="D149" s="537" t="s">
        <v>5767</v>
      </c>
      <c r="E149" s="536"/>
      <c r="F149" s="536"/>
      <c r="G149" s="536" t="s">
        <v>5768</v>
      </c>
      <c r="H149" s="537"/>
    </row>
    <row r="150" spans="2:8" x14ac:dyDescent="0.2">
      <c r="B150" s="537" t="s">
        <v>5769</v>
      </c>
      <c r="C150" s="536"/>
      <c r="D150" s="537" t="s">
        <v>5770</v>
      </c>
      <c r="E150" s="536"/>
      <c r="F150" s="536"/>
      <c r="G150" s="536" t="s">
        <v>5771</v>
      </c>
      <c r="H150" s="537"/>
    </row>
    <row r="151" spans="2:8" x14ac:dyDescent="0.2">
      <c r="B151" s="537" t="s">
        <v>972</v>
      </c>
      <c r="C151" s="536"/>
      <c r="D151" s="537" t="s">
        <v>2485</v>
      </c>
      <c r="E151" s="536"/>
      <c r="F151" s="536"/>
      <c r="G151" s="536" t="s">
        <v>971</v>
      </c>
      <c r="H151" s="537"/>
    </row>
    <row r="152" spans="2:8" x14ac:dyDescent="0.2">
      <c r="B152" s="537" t="s">
        <v>2506</v>
      </c>
      <c r="C152" s="536"/>
      <c r="D152" s="537" t="s">
        <v>2507</v>
      </c>
      <c r="E152" s="536"/>
      <c r="F152" s="536"/>
      <c r="G152" s="536" t="s">
        <v>2791</v>
      </c>
      <c r="H152" s="537"/>
    </row>
    <row r="153" spans="2:8" x14ac:dyDescent="0.2">
      <c r="B153" s="537" t="s">
        <v>5772</v>
      </c>
      <c r="C153" s="536"/>
      <c r="D153" s="537" t="s">
        <v>5773</v>
      </c>
      <c r="E153" s="536"/>
      <c r="F153" s="536"/>
      <c r="G153" s="536" t="s">
        <v>5774</v>
      </c>
      <c r="H153" s="537"/>
    </row>
    <row r="154" spans="2:8" x14ac:dyDescent="0.2">
      <c r="B154" s="537" t="s">
        <v>5775</v>
      </c>
      <c r="C154" s="536"/>
      <c r="D154" s="537" t="s">
        <v>5776</v>
      </c>
      <c r="E154" s="536"/>
      <c r="F154" s="536"/>
      <c r="G154" s="536" t="s">
        <v>5777</v>
      </c>
      <c r="H154" s="537"/>
    </row>
    <row r="155" spans="2:8" x14ac:dyDescent="0.2">
      <c r="B155" s="537" t="s">
        <v>5778</v>
      </c>
      <c r="C155" s="536"/>
      <c r="D155" s="537" t="s">
        <v>5779</v>
      </c>
      <c r="E155" s="536"/>
      <c r="F155" s="536"/>
      <c r="G155" s="536" t="s">
        <v>5780</v>
      </c>
      <c r="H155" s="537"/>
    </row>
    <row r="156" spans="2:8" x14ac:dyDescent="0.2">
      <c r="B156" s="537" t="s">
        <v>951</v>
      </c>
      <c r="C156" s="536"/>
      <c r="D156" s="537" t="s">
        <v>2510</v>
      </c>
      <c r="E156" s="536"/>
      <c r="F156" s="536"/>
      <c r="G156" s="536" t="s">
        <v>950</v>
      </c>
      <c r="H156" s="537"/>
    </row>
    <row r="157" spans="2:8" x14ac:dyDescent="0.2">
      <c r="B157" s="537" t="s">
        <v>5781</v>
      </c>
      <c r="C157" s="536"/>
      <c r="D157" s="537" t="s">
        <v>5782</v>
      </c>
      <c r="E157" s="536"/>
      <c r="F157" s="536"/>
      <c r="G157" s="536" t="s">
        <v>5783</v>
      </c>
      <c r="H157" s="537"/>
    </row>
    <row r="158" spans="2:8" x14ac:dyDescent="0.2">
      <c r="B158" s="537" t="s">
        <v>954</v>
      </c>
      <c r="C158" s="536"/>
      <c r="D158" s="537" t="s">
        <v>2524</v>
      </c>
      <c r="E158" s="536"/>
      <c r="F158" s="536"/>
      <c r="G158" s="536" t="s">
        <v>953</v>
      </c>
      <c r="H158" s="537"/>
    </row>
    <row r="159" spans="2:8" x14ac:dyDescent="0.2">
      <c r="B159" s="537" t="s">
        <v>5784</v>
      </c>
      <c r="C159" s="536"/>
      <c r="D159" s="537" t="s">
        <v>5785</v>
      </c>
      <c r="E159" s="536"/>
      <c r="F159" s="536"/>
      <c r="G159" s="536" t="s">
        <v>5786</v>
      </c>
      <c r="H159" s="537"/>
    </row>
    <row r="160" spans="2:8" x14ac:dyDescent="0.2">
      <c r="B160" s="537" t="s">
        <v>5787</v>
      </c>
      <c r="C160" s="536"/>
      <c r="D160" s="537" t="s">
        <v>5788</v>
      </c>
      <c r="E160" s="536"/>
      <c r="F160" s="536"/>
      <c r="G160" s="536" t="s">
        <v>5789</v>
      </c>
      <c r="H160" s="537"/>
    </row>
    <row r="161" spans="2:8" x14ac:dyDescent="0.2">
      <c r="B161" s="537" t="s">
        <v>5790</v>
      </c>
      <c r="C161" s="536"/>
      <c r="D161" s="537" t="s">
        <v>5791</v>
      </c>
      <c r="E161" s="536"/>
      <c r="F161" s="536"/>
      <c r="G161" s="536" t="s">
        <v>5792</v>
      </c>
      <c r="H161" s="537"/>
    </row>
    <row r="162" spans="2:8" x14ac:dyDescent="0.2">
      <c r="B162" s="537" t="s">
        <v>2736</v>
      </c>
      <c r="C162" s="536"/>
      <c r="D162" s="537" t="s">
        <v>2737</v>
      </c>
      <c r="E162" s="536"/>
      <c r="F162" s="536"/>
      <c r="G162" s="536" t="s">
        <v>2738</v>
      </c>
      <c r="H162" s="537"/>
    </row>
    <row r="163" spans="2:8" x14ac:dyDescent="0.2">
      <c r="B163" s="537" t="s">
        <v>2739</v>
      </c>
      <c r="C163" s="536"/>
      <c r="D163" s="537" t="s">
        <v>2740</v>
      </c>
      <c r="E163" s="536"/>
      <c r="F163" s="536"/>
      <c r="G163" s="536" t="s">
        <v>2741</v>
      </c>
      <c r="H163" s="537"/>
    </row>
    <row r="164" spans="2:8" x14ac:dyDescent="0.2">
      <c r="B164" s="537" t="s">
        <v>2742</v>
      </c>
      <c r="C164" s="536"/>
      <c r="D164" s="537" t="s">
        <v>2743</v>
      </c>
      <c r="E164" s="536"/>
      <c r="F164" s="536"/>
      <c r="G164" s="536" t="s">
        <v>2744</v>
      </c>
      <c r="H164" s="537"/>
    </row>
    <row r="165" spans="2:8" x14ac:dyDescent="0.2">
      <c r="B165" s="537" t="s">
        <v>5793</v>
      </c>
      <c r="C165" s="536"/>
      <c r="D165" s="537" t="s">
        <v>5794</v>
      </c>
      <c r="E165" s="536"/>
      <c r="F165" s="536"/>
      <c r="G165" s="536" t="s">
        <v>5795</v>
      </c>
      <c r="H165" s="537"/>
    </row>
    <row r="166" spans="2:8" x14ac:dyDescent="0.2">
      <c r="B166" s="537" t="s">
        <v>5796</v>
      </c>
      <c r="C166" s="536"/>
      <c r="D166" s="537" t="s">
        <v>5797</v>
      </c>
      <c r="E166" s="536"/>
      <c r="F166" s="536"/>
      <c r="G166" s="536" t="s">
        <v>5798</v>
      </c>
      <c r="H166" s="537"/>
    </row>
    <row r="167" spans="2:8" x14ac:dyDescent="0.2">
      <c r="B167" s="537" t="s">
        <v>5799</v>
      </c>
      <c r="C167" s="536"/>
      <c r="D167" s="537" t="s">
        <v>5800</v>
      </c>
      <c r="E167" s="536"/>
      <c r="F167" s="536"/>
      <c r="G167" s="536" t="s">
        <v>5801</v>
      </c>
      <c r="H167" s="537"/>
    </row>
    <row r="168" spans="2:8" x14ac:dyDescent="0.2">
      <c r="B168" s="537" t="s">
        <v>5802</v>
      </c>
      <c r="C168" s="536"/>
      <c r="D168" s="537" t="s">
        <v>5803</v>
      </c>
      <c r="E168" s="536"/>
      <c r="F168" s="536"/>
      <c r="G168" s="536" t="s">
        <v>5804</v>
      </c>
      <c r="H168" s="537"/>
    </row>
    <row r="169" spans="2:8" x14ac:dyDescent="0.2">
      <c r="B169" s="537" t="s">
        <v>5805</v>
      </c>
      <c r="C169" s="536"/>
      <c r="D169" s="537" t="s">
        <v>5806</v>
      </c>
      <c r="E169" s="536"/>
      <c r="F169" s="536"/>
      <c r="G169" s="536" t="s">
        <v>5807</v>
      </c>
      <c r="H169" s="537"/>
    </row>
    <row r="170" spans="2:8" x14ac:dyDescent="0.2">
      <c r="B170" s="537" t="s">
        <v>5808</v>
      </c>
      <c r="C170" s="536"/>
      <c r="D170" s="537" t="s">
        <v>5809</v>
      </c>
      <c r="E170" s="536"/>
      <c r="F170" s="536"/>
      <c r="G170" s="536" t="s">
        <v>5810</v>
      </c>
      <c r="H170" s="537"/>
    </row>
    <row r="171" spans="2:8" x14ac:dyDescent="0.2">
      <c r="B171" s="537" t="s">
        <v>2835</v>
      </c>
      <c r="C171" s="536"/>
      <c r="D171" s="537" t="s">
        <v>2836</v>
      </c>
      <c r="E171" s="536"/>
      <c r="F171" s="536"/>
      <c r="G171" s="536" t="s">
        <v>2837</v>
      </c>
      <c r="H171" s="537"/>
    </row>
    <row r="172" spans="2:8" x14ac:dyDescent="0.2">
      <c r="B172" s="537" t="s">
        <v>957</v>
      </c>
      <c r="C172" s="536"/>
      <c r="D172" s="537" t="s">
        <v>2415</v>
      </c>
      <c r="E172" s="536"/>
      <c r="F172" s="536"/>
      <c r="G172" s="536" t="s">
        <v>956</v>
      </c>
      <c r="H172" s="537"/>
    </row>
    <row r="173" spans="2:8" x14ac:dyDescent="0.2">
      <c r="B173" s="537" t="s">
        <v>960</v>
      </c>
      <c r="C173" s="536"/>
      <c r="D173" s="537" t="s">
        <v>2420</v>
      </c>
      <c r="E173" s="536"/>
      <c r="F173" s="536"/>
      <c r="G173" s="536" t="s">
        <v>959</v>
      </c>
      <c r="H173" s="537"/>
    </row>
    <row r="174" spans="2:8" x14ac:dyDescent="0.2">
      <c r="B174" s="537" t="s">
        <v>2839</v>
      </c>
      <c r="C174" s="536"/>
      <c r="D174" s="537" t="s">
        <v>2840</v>
      </c>
      <c r="E174" s="536"/>
      <c r="F174" s="536"/>
      <c r="G174" s="536" t="s">
        <v>2841</v>
      </c>
      <c r="H174" s="537"/>
    </row>
    <row r="175" spans="2:8" x14ac:dyDescent="0.2">
      <c r="B175" s="537" t="s">
        <v>2842</v>
      </c>
      <c r="C175" s="536"/>
      <c r="D175" s="537" t="s">
        <v>2843</v>
      </c>
      <c r="E175" s="536"/>
      <c r="F175" s="536"/>
      <c r="G175" s="536" t="s">
        <v>2844</v>
      </c>
      <c r="H175" s="537"/>
    </row>
    <row r="176" spans="2:8" x14ac:dyDescent="0.2">
      <c r="B176" s="537" t="s">
        <v>2854</v>
      </c>
      <c r="C176" s="536"/>
      <c r="D176" s="537" t="s">
        <v>2855</v>
      </c>
      <c r="E176" s="536"/>
      <c r="F176" s="536"/>
      <c r="G176" s="536" t="s">
        <v>2856</v>
      </c>
      <c r="H176" s="537"/>
    </row>
    <row r="177" spans="2:8" x14ac:dyDescent="0.2">
      <c r="B177" s="537" t="s">
        <v>2800</v>
      </c>
      <c r="C177" s="536"/>
      <c r="D177" s="537" t="s">
        <v>2801</v>
      </c>
      <c r="E177" s="536"/>
      <c r="F177" s="536"/>
      <c r="G177" s="536" t="s">
        <v>2802</v>
      </c>
      <c r="H177" s="537"/>
    </row>
    <row r="178" spans="2:8" x14ac:dyDescent="0.2">
      <c r="B178" s="537" t="s">
        <v>5811</v>
      </c>
      <c r="C178" s="536"/>
      <c r="D178" s="537" t="s">
        <v>5812</v>
      </c>
      <c r="E178" s="536"/>
      <c r="F178" s="536"/>
      <c r="G178" s="536" t="s">
        <v>5813</v>
      </c>
      <c r="H178" s="537"/>
    </row>
    <row r="179" spans="2:8" x14ac:dyDescent="0.2">
      <c r="B179" s="537" t="s">
        <v>2860</v>
      </c>
      <c r="C179" s="536"/>
      <c r="D179" s="537" t="s">
        <v>2861</v>
      </c>
      <c r="E179" s="536"/>
      <c r="F179" s="536"/>
      <c r="G179" s="536" t="s">
        <v>2862</v>
      </c>
      <c r="H179" s="537"/>
    </row>
    <row r="180" spans="2:8" x14ac:dyDescent="0.2">
      <c r="B180" s="537" t="s">
        <v>2863</v>
      </c>
      <c r="C180" s="536"/>
      <c r="D180" s="537" t="s">
        <v>2864</v>
      </c>
      <c r="E180" s="536"/>
      <c r="F180" s="536"/>
      <c r="G180" s="536" t="s">
        <v>2865</v>
      </c>
      <c r="H180" s="537"/>
    </row>
    <row r="181" spans="2:8" x14ac:dyDescent="0.2">
      <c r="B181" s="537" t="s">
        <v>2866</v>
      </c>
      <c r="C181" s="536"/>
      <c r="D181" s="537" t="s">
        <v>2867</v>
      </c>
      <c r="E181" s="536"/>
      <c r="F181" s="536"/>
      <c r="G181" s="536" t="s">
        <v>2868</v>
      </c>
      <c r="H181" s="537"/>
    </row>
    <row r="182" spans="2:8" x14ac:dyDescent="0.2">
      <c r="B182" s="537" t="s">
        <v>2869</v>
      </c>
      <c r="C182" s="536"/>
      <c r="D182" s="537" t="s">
        <v>2870</v>
      </c>
      <c r="E182" s="536"/>
      <c r="F182" s="536"/>
      <c r="G182" s="536" t="s">
        <v>2871</v>
      </c>
      <c r="H182" s="537"/>
    </row>
    <row r="183" spans="2:8" x14ac:dyDescent="0.2">
      <c r="B183" s="537" t="s">
        <v>5814</v>
      </c>
      <c r="C183" s="536"/>
      <c r="D183" s="537" t="s">
        <v>5815</v>
      </c>
      <c r="E183" s="536"/>
      <c r="F183" s="536"/>
      <c r="G183" s="536" t="s">
        <v>5816</v>
      </c>
      <c r="H183" s="537"/>
    </row>
    <row r="184" spans="2:8" x14ac:dyDescent="0.2">
      <c r="B184" s="537" t="s">
        <v>2881</v>
      </c>
      <c r="C184" s="536"/>
      <c r="D184" s="537" t="s">
        <v>2882</v>
      </c>
      <c r="E184" s="536"/>
      <c r="F184" s="536"/>
      <c r="G184" s="536" t="s">
        <v>2883</v>
      </c>
      <c r="H184" s="537"/>
    </row>
    <row r="185" spans="2:8" x14ac:dyDescent="0.2">
      <c r="B185" s="537" t="s">
        <v>2884</v>
      </c>
      <c r="C185" s="536"/>
      <c r="D185" s="537" t="s">
        <v>2885</v>
      </c>
      <c r="E185" s="536"/>
      <c r="F185" s="536"/>
      <c r="G185" s="536" t="s">
        <v>2886</v>
      </c>
      <c r="H185" s="537"/>
    </row>
    <row r="186" spans="2:8" x14ac:dyDescent="0.2">
      <c r="B186" s="537" t="s">
        <v>2887</v>
      </c>
      <c r="C186" s="536"/>
      <c r="D186" s="537" t="s">
        <v>2888</v>
      </c>
      <c r="E186" s="536"/>
      <c r="F186" s="536"/>
      <c r="G186" s="536" t="s">
        <v>2889</v>
      </c>
      <c r="H186" s="537"/>
    </row>
    <row r="187" spans="2:8" x14ac:dyDescent="0.2">
      <c r="B187" s="537" t="s">
        <v>2803</v>
      </c>
      <c r="C187" s="536"/>
      <c r="D187" s="537" t="s">
        <v>2804</v>
      </c>
      <c r="E187" s="536"/>
      <c r="F187" s="536"/>
      <c r="G187" s="536" t="s">
        <v>2805</v>
      </c>
      <c r="H187" s="537"/>
    </row>
    <row r="188" spans="2:8" x14ac:dyDescent="0.2">
      <c r="B188" s="537" t="s">
        <v>2806</v>
      </c>
      <c r="C188" s="536"/>
      <c r="D188" s="537" t="s">
        <v>2807</v>
      </c>
      <c r="E188" s="536"/>
      <c r="F188" s="536"/>
      <c r="G188" s="536" t="s">
        <v>2808</v>
      </c>
      <c r="H188" s="537"/>
    </row>
    <row r="189" spans="2:8" x14ac:dyDescent="0.2">
      <c r="B189" s="537" t="s">
        <v>5817</v>
      </c>
      <c r="C189" s="536"/>
      <c r="D189" s="537" t="s">
        <v>5818</v>
      </c>
      <c r="E189" s="536"/>
      <c r="F189" s="536"/>
      <c r="G189" s="536" t="s">
        <v>5819</v>
      </c>
      <c r="H189" s="537"/>
    </row>
    <row r="190" spans="2:8" x14ac:dyDescent="0.2">
      <c r="B190" s="537" t="s">
        <v>5820</v>
      </c>
      <c r="C190" s="536"/>
      <c r="D190" s="537" t="s">
        <v>5821</v>
      </c>
      <c r="E190" s="536"/>
      <c r="F190" s="536"/>
      <c r="G190" s="536" t="s">
        <v>5822</v>
      </c>
      <c r="H190" s="537"/>
    </row>
    <row r="191" spans="2:8" x14ac:dyDescent="0.2">
      <c r="B191" s="537" t="s">
        <v>5823</v>
      </c>
      <c r="C191" s="536"/>
      <c r="D191" s="537" t="s">
        <v>5824</v>
      </c>
      <c r="E191" s="536"/>
      <c r="F191" s="536"/>
      <c r="G191" s="536" t="s">
        <v>5825</v>
      </c>
      <c r="H191" s="537"/>
    </row>
    <row r="192" spans="2:8" x14ac:dyDescent="0.2">
      <c r="B192" s="537" t="s">
        <v>5826</v>
      </c>
      <c r="C192" s="536"/>
      <c r="D192" s="537" t="s">
        <v>5827</v>
      </c>
      <c r="E192" s="536"/>
      <c r="F192" s="536"/>
      <c r="G192" s="536" t="s">
        <v>5828</v>
      </c>
      <c r="H192" s="537"/>
    </row>
    <row r="193" spans="2:8" x14ac:dyDescent="0.2">
      <c r="B193" s="537" t="s">
        <v>5829</v>
      </c>
      <c r="C193" s="536"/>
      <c r="D193" s="537" t="s">
        <v>5830</v>
      </c>
      <c r="E193" s="536"/>
      <c r="F193" s="536"/>
      <c r="G193" s="536" t="s">
        <v>5831</v>
      </c>
      <c r="H193" s="537"/>
    </row>
    <row r="194" spans="2:8" x14ac:dyDescent="0.2">
      <c r="B194" s="537" t="s">
        <v>5832</v>
      </c>
      <c r="C194" s="536"/>
      <c r="D194" s="537" t="s">
        <v>5833</v>
      </c>
      <c r="E194" s="536"/>
      <c r="F194" s="536"/>
      <c r="G194" s="536" t="s">
        <v>5834</v>
      </c>
      <c r="H194" s="537"/>
    </row>
    <row r="195" spans="2:8" x14ac:dyDescent="0.2">
      <c r="B195" s="537" t="s">
        <v>2890</v>
      </c>
      <c r="C195" s="536"/>
      <c r="D195" s="537" t="s">
        <v>2891</v>
      </c>
      <c r="E195" s="536"/>
      <c r="F195" s="536"/>
      <c r="G195" s="536" t="s">
        <v>2892</v>
      </c>
      <c r="H195" s="537"/>
    </row>
    <row r="196" spans="2:8" x14ac:dyDescent="0.2">
      <c r="B196" s="537" t="s">
        <v>2903</v>
      </c>
      <c r="C196" s="536"/>
      <c r="D196" s="537" t="s">
        <v>2904</v>
      </c>
      <c r="E196" s="536"/>
      <c r="F196" s="536"/>
      <c r="G196" s="536" t="s">
        <v>2905</v>
      </c>
      <c r="H196" s="537"/>
    </row>
    <row r="197" spans="2:8" x14ac:dyDescent="0.2">
      <c r="B197" s="537" t="s">
        <v>2893</v>
      </c>
      <c r="C197" s="536"/>
      <c r="D197" s="537" t="s">
        <v>2894</v>
      </c>
      <c r="E197" s="536"/>
      <c r="F197" s="536"/>
      <c r="G197" s="536" t="s">
        <v>2895</v>
      </c>
      <c r="H197" s="537"/>
    </row>
    <row r="198" spans="2:8" x14ac:dyDescent="0.2">
      <c r="B198" s="537" t="s">
        <v>2751</v>
      </c>
      <c r="C198" s="536"/>
      <c r="D198" s="537" t="s">
        <v>2752</v>
      </c>
      <c r="E198" s="536"/>
      <c r="F198" s="536"/>
      <c r="G198" s="536" t="s">
        <v>2753</v>
      </c>
      <c r="H198" s="537"/>
    </row>
    <row r="199" spans="2:8" x14ac:dyDescent="0.2">
      <c r="B199" s="537" t="s">
        <v>2775</v>
      </c>
      <c r="C199" s="536"/>
      <c r="D199" s="537" t="s">
        <v>2776</v>
      </c>
      <c r="E199" s="536"/>
      <c r="F199" s="536"/>
      <c r="G199" s="536" t="s">
        <v>2777</v>
      </c>
      <c r="H199" s="537"/>
    </row>
    <row r="200" spans="2:8" x14ac:dyDescent="0.2">
      <c r="B200" s="537" t="s">
        <v>2532</v>
      </c>
      <c r="C200" s="536"/>
      <c r="D200" s="537" t="s">
        <v>2533</v>
      </c>
      <c r="E200" s="536"/>
      <c r="F200" s="536"/>
      <c r="G200" s="536" t="s">
        <v>2779</v>
      </c>
      <c r="H200" s="537"/>
    </row>
    <row r="201" spans="2:8" x14ac:dyDescent="0.2">
      <c r="B201" s="537" t="s">
        <v>2780</v>
      </c>
      <c r="C201" s="536"/>
      <c r="D201" s="537" t="s">
        <v>2781</v>
      </c>
      <c r="E201" s="536"/>
      <c r="F201" s="536"/>
      <c r="G201" s="536" t="s">
        <v>2782</v>
      </c>
      <c r="H201" s="537"/>
    </row>
    <row r="202" spans="2:8" x14ac:dyDescent="0.2">
      <c r="B202" s="537" t="s">
        <v>978</v>
      </c>
      <c r="C202" s="536"/>
      <c r="D202" s="537" t="s">
        <v>2542</v>
      </c>
      <c r="E202" s="536"/>
      <c r="F202" s="536"/>
      <c r="G202" s="536" t="s">
        <v>977</v>
      </c>
      <c r="H202" s="537"/>
    </row>
    <row r="203" spans="2:8" x14ac:dyDescent="0.2">
      <c r="B203" s="537" t="s">
        <v>2792</v>
      </c>
      <c r="C203" s="536"/>
      <c r="D203" s="537" t="s">
        <v>2793</v>
      </c>
      <c r="E203" s="536"/>
      <c r="F203" s="536"/>
      <c r="G203" s="536" t="s">
        <v>2794</v>
      </c>
      <c r="H203" s="537"/>
    </row>
    <row r="204" spans="2:8" x14ac:dyDescent="0.2">
      <c r="B204" s="537" t="s">
        <v>2795</v>
      </c>
      <c r="C204" s="536"/>
      <c r="D204" s="537" t="s">
        <v>2796</v>
      </c>
      <c r="E204" s="536"/>
      <c r="F204" s="536"/>
      <c r="G204" s="536" t="s">
        <v>2797</v>
      </c>
      <c r="H204" s="537"/>
    </row>
    <row r="205" spans="2:8" x14ac:dyDescent="0.2">
      <c r="B205" s="537" t="s">
        <v>2825</v>
      </c>
      <c r="C205" s="536"/>
      <c r="D205" s="537" t="s">
        <v>2826</v>
      </c>
      <c r="E205" s="536"/>
      <c r="F205" s="536"/>
      <c r="G205" s="536" t="s">
        <v>2827</v>
      </c>
      <c r="H205" s="537"/>
    </row>
    <row r="206" spans="2:8" x14ac:dyDescent="0.2">
      <c r="B206" s="537" t="s">
        <v>964</v>
      </c>
      <c r="C206" s="536"/>
      <c r="D206" s="537" t="s">
        <v>2828</v>
      </c>
      <c r="E206" s="536"/>
      <c r="F206" s="536"/>
      <c r="G206" s="536" t="s">
        <v>963</v>
      </c>
      <c r="H206" s="537"/>
    </row>
    <row r="207" spans="2:8" x14ac:dyDescent="0.2">
      <c r="B207" s="537" t="s">
        <v>2809</v>
      </c>
      <c r="C207" s="536"/>
      <c r="D207" s="537" t="s">
        <v>2810</v>
      </c>
      <c r="E207" s="536"/>
      <c r="F207" s="536"/>
      <c r="G207" s="536" t="s">
        <v>2811</v>
      </c>
      <c r="H207" s="537"/>
    </row>
    <row r="208" spans="2:8" x14ac:dyDescent="0.2">
      <c r="B208" s="537" t="s">
        <v>2547</v>
      </c>
      <c r="C208" s="536"/>
      <c r="D208" s="537" t="s">
        <v>2548</v>
      </c>
      <c r="E208" s="536"/>
      <c r="F208" s="536"/>
      <c r="G208" s="536" t="s">
        <v>2812</v>
      </c>
      <c r="H208" s="537"/>
    </row>
    <row r="209" spans="2:8" x14ac:dyDescent="0.2">
      <c r="B209" s="537" t="s">
        <v>2813</v>
      </c>
      <c r="C209" s="536"/>
      <c r="D209" s="537" t="s">
        <v>2814</v>
      </c>
      <c r="E209" s="536"/>
      <c r="F209" s="536"/>
      <c r="G209" s="536" t="s">
        <v>2815</v>
      </c>
      <c r="H209" s="537"/>
    </row>
    <row r="210" spans="2:8" x14ac:dyDescent="0.2">
      <c r="B210" s="537" t="s">
        <v>2845</v>
      </c>
      <c r="C210" s="536"/>
      <c r="D210" s="537" t="s">
        <v>2846</v>
      </c>
      <c r="E210" s="536"/>
      <c r="F210" s="536"/>
      <c r="G210" s="536" t="s">
        <v>2847</v>
      </c>
      <c r="H210" s="537"/>
    </row>
    <row r="211" spans="2:8" x14ac:dyDescent="0.2">
      <c r="B211" s="537" t="s">
        <v>2848</v>
      </c>
      <c r="C211" s="536"/>
      <c r="D211" s="537" t="s">
        <v>2849</v>
      </c>
      <c r="E211" s="536"/>
      <c r="F211" s="536"/>
      <c r="G211" s="536" t="s">
        <v>2850</v>
      </c>
      <c r="H211" s="537"/>
    </row>
    <row r="212" spans="2:8" x14ac:dyDescent="0.2">
      <c r="B212" s="537" t="s">
        <v>2851</v>
      </c>
      <c r="C212" s="536"/>
      <c r="D212" s="537" t="s">
        <v>2852</v>
      </c>
      <c r="E212" s="536"/>
      <c r="F212" s="536"/>
      <c r="G212" s="536" t="s">
        <v>2853</v>
      </c>
      <c r="H212" s="537"/>
    </row>
    <row r="213" spans="2:8" x14ac:dyDescent="0.2">
      <c r="B213" s="537" t="s">
        <v>2875</v>
      </c>
      <c r="C213" s="536"/>
      <c r="D213" s="537" t="s">
        <v>2876</v>
      </c>
      <c r="E213" s="536"/>
      <c r="F213" s="536"/>
      <c r="G213" s="536" t="s">
        <v>2877</v>
      </c>
      <c r="H213" s="537"/>
    </row>
    <row r="214" spans="2:8" x14ac:dyDescent="0.2">
      <c r="B214" s="537" t="s">
        <v>2878</v>
      </c>
      <c r="C214" s="536"/>
      <c r="D214" s="537" t="s">
        <v>2879</v>
      </c>
      <c r="E214" s="536"/>
      <c r="F214" s="536"/>
      <c r="G214" s="536" t="s">
        <v>2880</v>
      </c>
      <c r="H214" s="537"/>
    </row>
    <row r="215" spans="2:8" x14ac:dyDescent="0.2">
      <c r="B215" s="537" t="s">
        <v>2872</v>
      </c>
      <c r="C215" s="536"/>
      <c r="D215" s="537" t="s">
        <v>2873</v>
      </c>
      <c r="E215" s="536"/>
      <c r="F215" s="536"/>
      <c r="G215" s="536" t="s">
        <v>2874</v>
      </c>
      <c r="H215" s="537"/>
    </row>
    <row r="216" spans="2:8" x14ac:dyDescent="0.2">
      <c r="B216" s="537" t="s">
        <v>2857</v>
      </c>
      <c r="C216" s="536"/>
      <c r="D216" s="537" t="s">
        <v>2858</v>
      </c>
      <c r="E216" s="536"/>
      <c r="F216" s="536"/>
      <c r="G216" s="536" t="s">
        <v>2859</v>
      </c>
      <c r="H216" s="537"/>
    </row>
    <row r="217" spans="2:8" x14ac:dyDescent="0.2">
      <c r="B217" s="537" t="s">
        <v>2786</v>
      </c>
      <c r="C217" s="536"/>
      <c r="D217" s="537" t="s">
        <v>2787</v>
      </c>
      <c r="E217" s="536"/>
      <c r="F217" s="536"/>
      <c r="G217" s="536" t="s">
        <v>2788</v>
      </c>
      <c r="H217" s="537"/>
    </row>
    <row r="218" spans="2:8" x14ac:dyDescent="0.2">
      <c r="B218" s="537" t="s">
        <v>975</v>
      </c>
      <c r="C218" s="536"/>
      <c r="D218" s="537" t="s">
        <v>2555</v>
      </c>
      <c r="E218" s="536"/>
      <c r="F218" s="536"/>
      <c r="G218" s="536" t="s">
        <v>974</v>
      </c>
      <c r="H218" s="537"/>
    </row>
    <row r="219" spans="2:8" x14ac:dyDescent="0.2">
      <c r="B219" s="537" t="s">
        <v>2906</v>
      </c>
      <c r="C219" s="536"/>
      <c r="D219" s="537" t="s">
        <v>2907</v>
      </c>
      <c r="E219" s="536"/>
      <c r="F219" s="536"/>
      <c r="G219" s="536" t="s">
        <v>2908</v>
      </c>
      <c r="H219" s="537"/>
    </row>
    <row r="220" spans="2:8" x14ac:dyDescent="0.2">
      <c r="B220" s="537" t="s">
        <v>2909</v>
      </c>
      <c r="C220" s="536"/>
      <c r="D220" s="537" t="s">
        <v>2910</v>
      </c>
      <c r="E220" s="536"/>
      <c r="F220" s="536"/>
      <c r="G220" s="536" t="s">
        <v>2911</v>
      </c>
      <c r="H220" s="537"/>
    </row>
    <row r="221" spans="2:8" x14ac:dyDescent="0.2">
      <c r="B221" s="537" t="s">
        <v>2896</v>
      </c>
      <c r="C221" s="536"/>
      <c r="D221" s="537" t="s">
        <v>2897</v>
      </c>
      <c r="E221" s="536"/>
      <c r="F221" s="536"/>
      <c r="G221" s="536" t="s">
        <v>2898</v>
      </c>
      <c r="H221" s="537"/>
    </row>
    <row r="222" spans="2:8" x14ac:dyDescent="0.2">
      <c r="B222" s="537" t="s">
        <v>2899</v>
      </c>
      <c r="C222" s="536"/>
      <c r="D222" s="537" t="s">
        <v>2900</v>
      </c>
      <c r="E222" s="536"/>
      <c r="F222" s="536"/>
      <c r="G222" s="536" t="s">
        <v>2901</v>
      </c>
      <c r="H222" s="537"/>
    </row>
    <row r="223" spans="2:8" x14ac:dyDescent="0.2">
      <c r="B223" s="537" t="s">
        <v>968</v>
      </c>
      <c r="C223" s="536"/>
      <c r="D223" s="537" t="s">
        <v>2789</v>
      </c>
      <c r="E223" s="536"/>
      <c r="F223" s="536"/>
      <c r="G223" s="536" t="s">
        <v>967</v>
      </c>
      <c r="H223" s="537"/>
    </row>
    <row r="224" spans="2:8" x14ac:dyDescent="0.2">
      <c r="B224" s="537" t="s">
        <v>2829</v>
      </c>
      <c r="C224" s="536"/>
      <c r="D224" s="537" t="s">
        <v>2830</v>
      </c>
      <c r="E224" s="536"/>
      <c r="F224" s="536"/>
      <c r="G224" s="536" t="s">
        <v>2831</v>
      </c>
      <c r="H224" s="537"/>
    </row>
    <row r="225" spans="1:8" x14ac:dyDescent="0.2">
      <c r="B225" s="537" t="s">
        <v>2832</v>
      </c>
      <c r="C225" s="536"/>
      <c r="D225" s="537" t="s">
        <v>2833</v>
      </c>
      <c r="E225" s="536"/>
      <c r="F225" s="536"/>
      <c r="G225" s="536" t="s">
        <v>2834</v>
      </c>
      <c r="H225" s="537"/>
    </row>
    <row r="226" spans="1:8" x14ac:dyDescent="0.2">
      <c r="B226" s="537" t="s">
        <v>2816</v>
      </c>
      <c r="C226" s="536"/>
      <c r="D226" s="537" t="s">
        <v>2817</v>
      </c>
      <c r="E226" s="536"/>
      <c r="F226" s="536"/>
      <c r="G226" s="536" t="s">
        <v>2818</v>
      </c>
      <c r="H226" s="537"/>
    </row>
    <row r="227" spans="1:8" x14ac:dyDescent="0.2">
      <c r="B227" s="537" t="s">
        <v>2819</v>
      </c>
      <c r="C227" s="536"/>
      <c r="D227" s="537" t="s">
        <v>2820</v>
      </c>
      <c r="E227" s="536"/>
      <c r="F227" s="536"/>
      <c r="G227" s="536" t="s">
        <v>2821</v>
      </c>
      <c r="H227" s="537"/>
    </row>
    <row r="228" spans="1:8" x14ac:dyDescent="0.2">
      <c r="B228" s="537" t="s">
        <v>2822</v>
      </c>
      <c r="C228" s="536"/>
      <c r="D228" s="537" t="s">
        <v>2823</v>
      </c>
      <c r="E228" s="536"/>
      <c r="F228" s="536"/>
      <c r="G228" s="536" t="s">
        <v>2824</v>
      </c>
      <c r="H228" s="537"/>
    </row>
    <row r="230" spans="1:8" hidden="1" x14ac:dyDescent="0.2"/>
    <row r="231" spans="1:8" hidden="1" x14ac:dyDescent="0.2"/>
    <row r="233" spans="1:8" x14ac:dyDescent="0.2">
      <c r="A233" s="8" t="s">
        <v>344</v>
      </c>
    </row>
    <row r="234" spans="1:8" x14ac:dyDescent="0.2">
      <c r="B234" s="536" t="s">
        <v>94</v>
      </c>
      <c r="C234" s="536"/>
      <c r="D234" s="536" t="s">
        <v>196</v>
      </c>
      <c r="E234" s="536"/>
      <c r="F234" s="536"/>
      <c r="G234" s="536" t="s">
        <v>30</v>
      </c>
    </row>
    <row r="235" spans="1:8" hidden="1" x14ac:dyDescent="0.2">
      <c r="B235" s="537" t="s">
        <v>68</v>
      </c>
      <c r="C235" s="536"/>
      <c r="D235" s="537" t="s">
        <v>195</v>
      </c>
      <c r="E235" s="536"/>
      <c r="F235" s="536"/>
      <c r="G235" s="536" t="s">
        <v>29</v>
      </c>
    </row>
    <row r="236" spans="1:8" x14ac:dyDescent="0.2">
      <c r="B236" s="537" t="s">
        <v>2912</v>
      </c>
      <c r="C236" s="536"/>
      <c r="D236" s="537" t="s">
        <v>2913</v>
      </c>
      <c r="E236" s="536"/>
      <c r="F236" s="536"/>
      <c r="G236" s="536" t="s">
        <v>2914</v>
      </c>
    </row>
    <row r="237" spans="1:8" x14ac:dyDescent="0.2">
      <c r="B237" s="537" t="s">
        <v>2936</v>
      </c>
      <c r="C237" s="536"/>
      <c r="D237" s="537" t="s">
        <v>2937</v>
      </c>
      <c r="E237" s="536"/>
      <c r="F237" s="536"/>
      <c r="G237" s="536" t="s">
        <v>2938</v>
      </c>
    </row>
    <row r="238" spans="1:8" x14ac:dyDescent="0.2">
      <c r="B238" s="537" t="s">
        <v>2939</v>
      </c>
      <c r="C238" s="536"/>
      <c r="D238" s="537" t="s">
        <v>2940</v>
      </c>
      <c r="E238" s="536"/>
      <c r="F238" s="536"/>
      <c r="G238" s="536" t="s">
        <v>2941</v>
      </c>
    </row>
    <row r="239" spans="1:8" x14ac:dyDescent="0.2">
      <c r="B239" s="537" t="s">
        <v>2942</v>
      </c>
      <c r="C239" s="536"/>
      <c r="D239" s="537" t="s">
        <v>2943</v>
      </c>
      <c r="E239" s="536"/>
      <c r="F239" s="536"/>
      <c r="G239" s="536" t="s">
        <v>2944</v>
      </c>
    </row>
    <row r="240" spans="1:8" x14ac:dyDescent="0.2">
      <c r="B240" s="537" t="s">
        <v>2945</v>
      </c>
      <c r="C240" s="536"/>
      <c r="D240" s="537" t="s">
        <v>2946</v>
      </c>
      <c r="E240" s="536"/>
      <c r="F240" s="536"/>
      <c r="G240" s="536" t="s">
        <v>2947</v>
      </c>
    </row>
    <row r="241" spans="2:7" x14ac:dyDescent="0.2">
      <c r="B241" s="537" t="s">
        <v>2915</v>
      </c>
      <c r="C241" s="536"/>
      <c r="D241" s="537" t="s">
        <v>2916</v>
      </c>
      <c r="E241" s="536"/>
      <c r="F241" s="536"/>
      <c r="G241" s="536" t="s">
        <v>2917</v>
      </c>
    </row>
    <row r="242" spans="2:7" x14ac:dyDescent="0.2">
      <c r="B242" s="537" t="s">
        <v>2918</v>
      </c>
      <c r="C242" s="536"/>
      <c r="D242" s="537" t="s">
        <v>2919</v>
      </c>
      <c r="E242" s="536"/>
      <c r="F242" s="536"/>
      <c r="G242" s="536" t="s">
        <v>2920</v>
      </c>
    </row>
    <row r="243" spans="2:7" x14ac:dyDescent="0.2">
      <c r="B243" s="537" t="s">
        <v>2921</v>
      </c>
      <c r="C243" s="536"/>
      <c r="D243" s="537" t="s">
        <v>2922</v>
      </c>
      <c r="E243" s="536"/>
      <c r="F243" s="536"/>
      <c r="G243" s="536" t="s">
        <v>2923</v>
      </c>
    </row>
    <row r="244" spans="2:7" x14ac:dyDescent="0.2">
      <c r="B244" s="537" t="s">
        <v>5835</v>
      </c>
      <c r="C244" s="536"/>
      <c r="D244" s="537" t="s">
        <v>5836</v>
      </c>
      <c r="E244" s="536"/>
      <c r="F244" s="536"/>
      <c r="G244" s="536" t="s">
        <v>5837</v>
      </c>
    </row>
    <row r="245" spans="2:7" x14ac:dyDescent="0.2">
      <c r="B245" s="537" t="s">
        <v>5838</v>
      </c>
      <c r="C245" s="536"/>
      <c r="D245" s="537" t="s">
        <v>5839</v>
      </c>
      <c r="E245" s="536"/>
      <c r="F245" s="536"/>
      <c r="G245" s="536" t="s">
        <v>5840</v>
      </c>
    </row>
    <row r="246" spans="2:7" x14ac:dyDescent="0.2">
      <c r="B246" s="537" t="s">
        <v>5841</v>
      </c>
      <c r="C246" s="536"/>
      <c r="D246" s="537" t="s">
        <v>5842</v>
      </c>
      <c r="E246" s="536"/>
      <c r="F246" s="536"/>
      <c r="G246" s="536" t="s">
        <v>5843</v>
      </c>
    </row>
    <row r="247" spans="2:7" x14ac:dyDescent="0.2">
      <c r="B247" s="537" t="s">
        <v>5844</v>
      </c>
      <c r="C247" s="536"/>
      <c r="D247" s="537" t="s">
        <v>5845</v>
      </c>
      <c r="E247" s="536"/>
      <c r="F247" s="536"/>
      <c r="G247" s="536" t="s">
        <v>5846</v>
      </c>
    </row>
    <row r="248" spans="2:7" x14ac:dyDescent="0.2">
      <c r="B248" s="537" t="s">
        <v>5847</v>
      </c>
      <c r="C248" s="536"/>
      <c r="D248" s="537" t="s">
        <v>5848</v>
      </c>
      <c r="E248" s="536"/>
      <c r="F248" s="536"/>
      <c r="G248" s="536" t="s">
        <v>5849</v>
      </c>
    </row>
    <row r="249" spans="2:7" x14ac:dyDescent="0.2">
      <c r="B249" s="537" t="s">
        <v>5850</v>
      </c>
      <c r="C249" s="536"/>
      <c r="D249" s="537" t="s">
        <v>5851</v>
      </c>
      <c r="E249" s="536"/>
      <c r="F249" s="536"/>
      <c r="G249" s="536" t="s">
        <v>5852</v>
      </c>
    </row>
    <row r="250" spans="2:7" x14ac:dyDescent="0.2">
      <c r="B250" s="537" t="s">
        <v>2924</v>
      </c>
      <c r="C250" s="536"/>
      <c r="D250" s="537" t="s">
        <v>2925</v>
      </c>
      <c r="E250" s="536"/>
      <c r="F250" s="536"/>
      <c r="G250" s="536" t="s">
        <v>2926</v>
      </c>
    </row>
    <row r="251" spans="2:7" x14ac:dyDescent="0.2">
      <c r="B251" s="537" t="s">
        <v>2927</v>
      </c>
      <c r="C251" s="536"/>
      <c r="D251" s="537" t="s">
        <v>2928</v>
      </c>
      <c r="E251" s="536"/>
      <c r="F251" s="536"/>
      <c r="G251" s="536" t="s">
        <v>2929</v>
      </c>
    </row>
    <row r="252" spans="2:7" x14ac:dyDescent="0.2">
      <c r="B252" s="537" t="s">
        <v>5853</v>
      </c>
      <c r="C252" s="536"/>
      <c r="D252" s="537" t="s">
        <v>5854</v>
      </c>
      <c r="E252" s="536"/>
      <c r="F252" s="536"/>
      <c r="G252" s="536" t="s">
        <v>5855</v>
      </c>
    </row>
    <row r="253" spans="2:7" x14ac:dyDescent="0.2">
      <c r="B253" s="537" t="s">
        <v>2930</v>
      </c>
      <c r="C253" s="536"/>
      <c r="D253" s="537" t="s">
        <v>2931</v>
      </c>
      <c r="E253" s="536"/>
      <c r="F253" s="536"/>
      <c r="G253" s="536" t="s">
        <v>2932</v>
      </c>
    </row>
    <row r="254" spans="2:7" x14ac:dyDescent="0.2">
      <c r="B254" s="537" t="s">
        <v>5856</v>
      </c>
      <c r="C254" s="536"/>
      <c r="D254" s="537" t="s">
        <v>5857</v>
      </c>
      <c r="E254" s="536"/>
      <c r="F254" s="536"/>
      <c r="G254" s="536" t="s">
        <v>5858</v>
      </c>
    </row>
    <row r="255" spans="2:7" x14ac:dyDescent="0.2">
      <c r="B255" s="537" t="s">
        <v>2948</v>
      </c>
      <c r="C255" s="536"/>
      <c r="D255" s="537" t="s">
        <v>2949</v>
      </c>
      <c r="E255" s="536"/>
      <c r="F255" s="536"/>
      <c r="G255" s="536" t="s">
        <v>2950</v>
      </c>
    </row>
    <row r="256" spans="2:7" x14ac:dyDescent="0.2">
      <c r="B256" s="537" t="s">
        <v>2951</v>
      </c>
      <c r="C256" s="536"/>
      <c r="D256" s="537" t="s">
        <v>2952</v>
      </c>
      <c r="E256" s="536"/>
      <c r="F256" s="536"/>
      <c r="G256" s="536" t="s">
        <v>2953</v>
      </c>
    </row>
    <row r="257" spans="2:7" x14ac:dyDescent="0.2">
      <c r="B257" s="537" t="s">
        <v>2969</v>
      </c>
      <c r="C257" s="536"/>
      <c r="D257" s="537" t="s">
        <v>2970</v>
      </c>
      <c r="E257" s="536"/>
      <c r="F257" s="536"/>
      <c r="G257" s="536" t="s">
        <v>2971</v>
      </c>
    </row>
    <row r="258" spans="2:7" x14ac:dyDescent="0.2">
      <c r="B258" s="537" t="s">
        <v>2972</v>
      </c>
      <c r="C258" s="536"/>
      <c r="D258" s="537" t="s">
        <v>2973</v>
      </c>
      <c r="E258" s="536"/>
      <c r="F258" s="536"/>
      <c r="G258" s="536" t="s">
        <v>2974</v>
      </c>
    </row>
    <row r="259" spans="2:7" x14ac:dyDescent="0.2">
      <c r="B259" s="537" t="s">
        <v>2975</v>
      </c>
      <c r="C259" s="536"/>
      <c r="D259" s="537" t="s">
        <v>2976</v>
      </c>
      <c r="E259" s="536"/>
      <c r="F259" s="536"/>
      <c r="G259" s="536" t="s">
        <v>2977</v>
      </c>
    </row>
    <row r="260" spans="2:7" x14ac:dyDescent="0.2">
      <c r="B260" s="537" t="s">
        <v>2978</v>
      </c>
      <c r="C260" s="536"/>
      <c r="D260" s="537" t="s">
        <v>2979</v>
      </c>
      <c r="E260" s="536"/>
      <c r="F260" s="536"/>
      <c r="G260" s="536" t="s">
        <v>2980</v>
      </c>
    </row>
    <row r="261" spans="2:7" x14ac:dyDescent="0.2">
      <c r="B261" s="537" t="s">
        <v>2981</v>
      </c>
      <c r="C261" s="536"/>
      <c r="D261" s="537" t="s">
        <v>2982</v>
      </c>
      <c r="E261" s="536"/>
      <c r="F261" s="536"/>
      <c r="G261" s="536" t="s">
        <v>2983</v>
      </c>
    </row>
    <row r="262" spans="2:7" x14ac:dyDescent="0.2">
      <c r="B262" s="537" t="s">
        <v>737</v>
      </c>
      <c r="C262" s="536"/>
      <c r="D262" s="537" t="s">
        <v>3020</v>
      </c>
      <c r="E262" s="536"/>
      <c r="F262" s="536"/>
      <c r="G262" s="536" t="s">
        <v>738</v>
      </c>
    </row>
    <row r="263" spans="2:7" x14ac:dyDescent="0.2">
      <c r="B263" s="537" t="s">
        <v>3021</v>
      </c>
      <c r="C263" s="536"/>
      <c r="D263" s="537" t="s">
        <v>3022</v>
      </c>
      <c r="E263" s="536"/>
      <c r="F263" s="536"/>
      <c r="G263" s="536" t="s">
        <v>3023</v>
      </c>
    </row>
    <row r="264" spans="2:7" x14ac:dyDescent="0.2">
      <c r="B264" s="537" t="s">
        <v>3024</v>
      </c>
      <c r="C264" s="536"/>
      <c r="D264" s="537" t="s">
        <v>3025</v>
      </c>
      <c r="E264" s="536"/>
      <c r="F264" s="536"/>
      <c r="G264" s="536" t="s">
        <v>3026</v>
      </c>
    </row>
    <row r="265" spans="2:7" x14ac:dyDescent="0.2">
      <c r="B265" s="537" t="s">
        <v>2984</v>
      </c>
      <c r="C265" s="536"/>
      <c r="D265" s="537" t="s">
        <v>2985</v>
      </c>
      <c r="E265" s="536"/>
      <c r="F265" s="536"/>
      <c r="G265" s="536" t="s">
        <v>2986</v>
      </c>
    </row>
    <row r="266" spans="2:7" x14ac:dyDescent="0.2">
      <c r="B266" s="537" t="s">
        <v>2987</v>
      </c>
      <c r="C266" s="536"/>
      <c r="D266" s="537" t="s">
        <v>2988</v>
      </c>
      <c r="E266" s="536"/>
      <c r="F266" s="536"/>
      <c r="G266" s="536" t="s">
        <v>2989</v>
      </c>
    </row>
    <row r="267" spans="2:7" x14ac:dyDescent="0.2">
      <c r="B267" s="537" t="s">
        <v>2990</v>
      </c>
      <c r="C267" s="536"/>
      <c r="D267" s="537" t="s">
        <v>2991</v>
      </c>
      <c r="E267" s="536"/>
      <c r="F267" s="536"/>
      <c r="G267" s="536" t="s">
        <v>2992</v>
      </c>
    </row>
    <row r="268" spans="2:7" x14ac:dyDescent="0.2">
      <c r="B268" s="537" t="s">
        <v>3005</v>
      </c>
      <c r="C268" s="536"/>
      <c r="D268" s="537" t="s">
        <v>3006</v>
      </c>
      <c r="E268" s="536"/>
      <c r="F268" s="536"/>
      <c r="G268" s="536" t="s">
        <v>3007</v>
      </c>
    </row>
    <row r="269" spans="2:7" x14ac:dyDescent="0.2">
      <c r="B269" s="537" t="s">
        <v>3027</v>
      </c>
      <c r="C269" s="536"/>
      <c r="D269" s="537" t="s">
        <v>3028</v>
      </c>
      <c r="E269" s="536"/>
      <c r="F269" s="536"/>
      <c r="G269" s="536" t="s">
        <v>3029</v>
      </c>
    </row>
    <row r="270" spans="2:7" x14ac:dyDescent="0.2">
      <c r="B270" s="537" t="s">
        <v>5859</v>
      </c>
      <c r="C270" s="536"/>
      <c r="D270" s="537" t="s">
        <v>5860</v>
      </c>
      <c r="E270" s="536"/>
      <c r="F270" s="536"/>
      <c r="G270" s="536" t="s">
        <v>5861</v>
      </c>
    </row>
    <row r="271" spans="2:7" x14ac:dyDescent="0.2">
      <c r="B271" s="537" t="s">
        <v>3030</v>
      </c>
      <c r="C271" s="536"/>
      <c r="D271" s="537" t="s">
        <v>3031</v>
      </c>
      <c r="E271" s="536"/>
      <c r="F271" s="536"/>
      <c r="G271" s="536" t="s">
        <v>3032</v>
      </c>
    </row>
    <row r="272" spans="2:7" x14ac:dyDescent="0.2">
      <c r="B272" s="537" t="s">
        <v>703</v>
      </c>
      <c r="C272" s="536"/>
      <c r="D272" s="537" t="s">
        <v>3051</v>
      </c>
      <c r="E272" s="536"/>
      <c r="F272" s="536"/>
      <c r="G272" s="536" t="s">
        <v>704</v>
      </c>
    </row>
    <row r="273" spans="2:7" x14ac:dyDescent="0.2">
      <c r="B273" s="537" t="s">
        <v>721</v>
      </c>
      <c r="C273" s="536"/>
      <c r="D273" s="537" t="s">
        <v>3058</v>
      </c>
      <c r="E273" s="536"/>
      <c r="F273" s="536"/>
      <c r="G273" s="536" t="s">
        <v>722</v>
      </c>
    </row>
    <row r="274" spans="2:7" x14ac:dyDescent="0.2">
      <c r="B274" s="537" t="s">
        <v>3059</v>
      </c>
      <c r="C274" s="536"/>
      <c r="D274" s="537" t="s">
        <v>3060</v>
      </c>
      <c r="E274" s="536"/>
      <c r="F274" s="536"/>
      <c r="G274" s="536" t="s">
        <v>3061</v>
      </c>
    </row>
    <row r="275" spans="2:7" x14ac:dyDescent="0.2">
      <c r="B275" s="537" t="s">
        <v>5862</v>
      </c>
      <c r="C275" s="536"/>
      <c r="D275" s="537" t="s">
        <v>5863</v>
      </c>
      <c r="E275" s="536"/>
      <c r="F275" s="536"/>
      <c r="G275" s="536" t="s">
        <v>5864</v>
      </c>
    </row>
    <row r="276" spans="2:7" x14ac:dyDescent="0.2">
      <c r="B276" s="537" t="s">
        <v>5865</v>
      </c>
      <c r="C276" s="536"/>
      <c r="D276" s="537" t="s">
        <v>5866</v>
      </c>
      <c r="E276" s="536"/>
      <c r="F276" s="536"/>
      <c r="G276" s="536" t="s">
        <v>5867</v>
      </c>
    </row>
    <row r="277" spans="2:7" x14ac:dyDescent="0.2">
      <c r="B277" s="537" t="s">
        <v>3008</v>
      </c>
      <c r="C277" s="536"/>
      <c r="D277" s="537" t="s">
        <v>3009</v>
      </c>
      <c r="E277" s="536"/>
      <c r="F277" s="536"/>
      <c r="G277" s="536" t="s">
        <v>3010</v>
      </c>
    </row>
    <row r="278" spans="2:7" x14ac:dyDescent="0.2">
      <c r="B278" s="537" t="s">
        <v>3011</v>
      </c>
      <c r="C278" s="536"/>
      <c r="D278" s="537" t="s">
        <v>3012</v>
      </c>
      <c r="E278" s="536"/>
      <c r="F278" s="536"/>
      <c r="G278" s="536" t="s">
        <v>3013</v>
      </c>
    </row>
    <row r="279" spans="2:7" x14ac:dyDescent="0.2">
      <c r="B279" s="537" t="s">
        <v>3014</v>
      </c>
      <c r="C279" s="536"/>
      <c r="D279" s="537" t="s">
        <v>3015</v>
      </c>
      <c r="E279" s="536"/>
      <c r="F279" s="536"/>
      <c r="G279" s="536" t="s">
        <v>3016</v>
      </c>
    </row>
    <row r="280" spans="2:7" x14ac:dyDescent="0.2">
      <c r="B280" s="537" t="s">
        <v>3017</v>
      </c>
      <c r="C280" s="536"/>
      <c r="D280" s="537" t="s">
        <v>3018</v>
      </c>
      <c r="E280" s="536"/>
      <c r="F280" s="536"/>
      <c r="G280" s="536" t="s">
        <v>3019</v>
      </c>
    </row>
    <row r="281" spans="2:7" x14ac:dyDescent="0.2">
      <c r="B281" s="537" t="s">
        <v>707</v>
      </c>
      <c r="C281" s="536"/>
      <c r="D281" s="537" t="s">
        <v>3052</v>
      </c>
      <c r="E281" s="536"/>
      <c r="F281" s="536"/>
      <c r="G281" s="536" t="s">
        <v>708</v>
      </c>
    </row>
    <row r="282" spans="2:7" x14ac:dyDescent="0.2">
      <c r="B282" s="537" t="s">
        <v>699</v>
      </c>
      <c r="C282" s="536"/>
      <c r="D282" s="537" t="s">
        <v>3053</v>
      </c>
      <c r="E282" s="536"/>
      <c r="F282" s="536"/>
      <c r="G282" s="536" t="s">
        <v>700</v>
      </c>
    </row>
    <row r="283" spans="2:7" x14ac:dyDescent="0.2">
      <c r="B283" s="537" t="s">
        <v>711</v>
      </c>
      <c r="C283" s="536"/>
      <c r="D283" s="537" t="s">
        <v>3054</v>
      </c>
      <c r="E283" s="536"/>
      <c r="F283" s="536"/>
      <c r="G283" s="536" t="s">
        <v>712</v>
      </c>
    </row>
    <row r="284" spans="2:7" x14ac:dyDescent="0.2">
      <c r="B284" s="537" t="s">
        <v>3055</v>
      </c>
      <c r="C284" s="536"/>
      <c r="D284" s="537" t="s">
        <v>3056</v>
      </c>
      <c r="E284" s="536"/>
      <c r="F284" s="536"/>
      <c r="G284" s="536" t="s">
        <v>3057</v>
      </c>
    </row>
    <row r="285" spans="2:7" x14ac:dyDescent="0.2">
      <c r="B285" s="537" t="s">
        <v>3062</v>
      </c>
      <c r="C285" s="536"/>
      <c r="D285" s="537" t="s">
        <v>3063</v>
      </c>
      <c r="E285" s="536"/>
      <c r="F285" s="536"/>
      <c r="G285" s="536" t="s">
        <v>3064</v>
      </c>
    </row>
    <row r="286" spans="2:7" x14ac:dyDescent="0.2">
      <c r="B286" s="537" t="s">
        <v>663</v>
      </c>
      <c r="C286" s="536"/>
      <c r="D286" s="537" t="s">
        <v>3076</v>
      </c>
      <c r="E286" s="536"/>
      <c r="F286" s="536"/>
      <c r="G286" s="536" t="s">
        <v>664</v>
      </c>
    </row>
    <row r="287" spans="2:7" x14ac:dyDescent="0.2">
      <c r="B287" s="537" t="s">
        <v>667</v>
      </c>
      <c r="C287" s="536"/>
      <c r="D287" s="537" t="s">
        <v>3077</v>
      </c>
      <c r="E287" s="536"/>
      <c r="F287" s="536"/>
      <c r="G287" s="536" t="s">
        <v>668</v>
      </c>
    </row>
    <row r="288" spans="2:7" x14ac:dyDescent="0.2">
      <c r="B288" s="537" t="s">
        <v>671</v>
      </c>
      <c r="C288" s="536"/>
      <c r="D288" s="537" t="s">
        <v>3078</v>
      </c>
      <c r="E288" s="536"/>
      <c r="F288" s="536"/>
      <c r="G288" s="536" t="s">
        <v>672</v>
      </c>
    </row>
    <row r="289" spans="2:7" x14ac:dyDescent="0.2">
      <c r="B289" s="537" t="s">
        <v>3079</v>
      </c>
      <c r="C289" s="536"/>
      <c r="D289" s="537" t="s">
        <v>3080</v>
      </c>
      <c r="E289" s="536"/>
      <c r="F289" s="536"/>
      <c r="G289" s="536" t="s">
        <v>3081</v>
      </c>
    </row>
    <row r="290" spans="2:7" x14ac:dyDescent="0.2">
      <c r="B290" s="537" t="s">
        <v>3116</v>
      </c>
      <c r="C290" s="536"/>
      <c r="D290" s="537" t="s">
        <v>3117</v>
      </c>
      <c r="E290" s="536"/>
      <c r="F290" s="536"/>
      <c r="G290" s="536" t="s">
        <v>3118</v>
      </c>
    </row>
    <row r="291" spans="2:7" x14ac:dyDescent="0.2">
      <c r="B291" s="537" t="s">
        <v>3119</v>
      </c>
      <c r="C291" s="536"/>
      <c r="D291" s="537" t="s">
        <v>3120</v>
      </c>
      <c r="E291" s="536"/>
      <c r="F291" s="536"/>
      <c r="G291" s="536" t="s">
        <v>3121</v>
      </c>
    </row>
    <row r="292" spans="2:7" x14ac:dyDescent="0.2">
      <c r="B292" s="537" t="s">
        <v>717</v>
      </c>
      <c r="C292" s="536"/>
      <c r="D292" s="537" t="s">
        <v>3065</v>
      </c>
      <c r="E292" s="536"/>
      <c r="F292" s="536"/>
      <c r="G292" s="536" t="s">
        <v>718</v>
      </c>
    </row>
    <row r="293" spans="2:7" x14ac:dyDescent="0.2">
      <c r="B293" s="537" t="s">
        <v>3066</v>
      </c>
      <c r="C293" s="536"/>
      <c r="D293" s="537" t="s">
        <v>3067</v>
      </c>
      <c r="E293" s="536"/>
      <c r="F293" s="536"/>
      <c r="G293" s="536" t="s">
        <v>3068</v>
      </c>
    </row>
    <row r="294" spans="2:7" x14ac:dyDescent="0.2">
      <c r="B294" s="537" t="s">
        <v>3069</v>
      </c>
      <c r="C294" s="536"/>
      <c r="D294" s="537" t="s">
        <v>3070</v>
      </c>
      <c r="E294" s="536"/>
      <c r="F294" s="536"/>
      <c r="G294" s="536" t="s">
        <v>3071</v>
      </c>
    </row>
    <row r="295" spans="2:7" x14ac:dyDescent="0.2">
      <c r="B295" s="537" t="s">
        <v>3072</v>
      </c>
      <c r="C295" s="536"/>
      <c r="D295" s="537" t="s">
        <v>3073</v>
      </c>
      <c r="E295" s="536"/>
      <c r="F295" s="536"/>
      <c r="G295" s="536" t="s">
        <v>3074</v>
      </c>
    </row>
    <row r="296" spans="2:7" x14ac:dyDescent="0.2">
      <c r="B296" s="537" t="s">
        <v>3082</v>
      </c>
      <c r="C296" s="536"/>
      <c r="D296" s="537" t="s">
        <v>3083</v>
      </c>
      <c r="E296" s="536"/>
      <c r="F296" s="536"/>
      <c r="G296" s="536" t="s">
        <v>3084</v>
      </c>
    </row>
    <row r="297" spans="2:7" x14ac:dyDescent="0.2">
      <c r="B297" s="537" t="s">
        <v>3085</v>
      </c>
      <c r="C297" s="536"/>
      <c r="D297" s="537" t="s">
        <v>3086</v>
      </c>
      <c r="E297" s="536"/>
      <c r="F297" s="536"/>
      <c r="G297" s="536" t="s">
        <v>3087</v>
      </c>
    </row>
    <row r="298" spans="2:7" x14ac:dyDescent="0.2">
      <c r="B298" s="537" t="s">
        <v>3088</v>
      </c>
      <c r="C298" s="536"/>
      <c r="D298" s="537" t="s">
        <v>3089</v>
      </c>
      <c r="E298" s="536"/>
      <c r="F298" s="536"/>
      <c r="G298" s="536" t="s">
        <v>3090</v>
      </c>
    </row>
    <row r="299" spans="2:7" x14ac:dyDescent="0.2">
      <c r="B299" s="537" t="s">
        <v>3091</v>
      </c>
      <c r="C299" s="536"/>
      <c r="D299" s="537" t="s">
        <v>3092</v>
      </c>
      <c r="E299" s="536"/>
      <c r="F299" s="536"/>
      <c r="G299" s="536" t="s">
        <v>3093</v>
      </c>
    </row>
    <row r="300" spans="2:7" x14ac:dyDescent="0.2">
      <c r="B300" s="537" t="s">
        <v>3122</v>
      </c>
      <c r="C300" s="536"/>
      <c r="D300" s="537" t="s">
        <v>3123</v>
      </c>
      <c r="E300" s="536"/>
      <c r="F300" s="536"/>
      <c r="G300" s="536" t="s">
        <v>3124</v>
      </c>
    </row>
    <row r="301" spans="2:7" x14ac:dyDescent="0.2">
      <c r="B301" s="537" t="s">
        <v>3125</v>
      </c>
      <c r="C301" s="536"/>
      <c r="D301" s="537" t="s">
        <v>3126</v>
      </c>
      <c r="E301" s="536"/>
      <c r="F301" s="536"/>
      <c r="G301" s="536" t="s">
        <v>3127</v>
      </c>
    </row>
    <row r="302" spans="2:7" x14ac:dyDescent="0.2">
      <c r="B302" s="537" t="s">
        <v>3128</v>
      </c>
      <c r="C302" s="536"/>
      <c r="D302" s="537" t="s">
        <v>3129</v>
      </c>
      <c r="E302" s="536"/>
      <c r="F302" s="536"/>
      <c r="G302" s="536" t="s">
        <v>3130</v>
      </c>
    </row>
    <row r="303" spans="2:7" x14ac:dyDescent="0.2">
      <c r="B303" s="537" t="s">
        <v>3131</v>
      </c>
      <c r="C303" s="536"/>
      <c r="D303" s="537" t="s">
        <v>3132</v>
      </c>
      <c r="E303" s="536"/>
      <c r="F303" s="536"/>
      <c r="G303" s="536" t="s">
        <v>3133</v>
      </c>
    </row>
    <row r="304" spans="2:7" x14ac:dyDescent="0.2">
      <c r="B304" s="537" t="s">
        <v>683</v>
      </c>
      <c r="C304" s="536"/>
      <c r="D304" s="537" t="s">
        <v>3100</v>
      </c>
      <c r="E304" s="536"/>
      <c r="F304" s="536"/>
      <c r="G304" s="536" t="s">
        <v>684</v>
      </c>
    </row>
    <row r="305" spans="2:7" x14ac:dyDescent="0.2">
      <c r="B305" s="537" t="s">
        <v>3101</v>
      </c>
      <c r="C305" s="536"/>
      <c r="D305" s="537" t="s">
        <v>3102</v>
      </c>
      <c r="E305" s="536"/>
      <c r="F305" s="536"/>
      <c r="G305" s="536" t="s">
        <v>3103</v>
      </c>
    </row>
    <row r="306" spans="2:7" x14ac:dyDescent="0.2">
      <c r="B306" s="537" t="s">
        <v>3104</v>
      </c>
      <c r="C306" s="536"/>
      <c r="D306" s="537" t="s">
        <v>3105</v>
      </c>
      <c r="E306" s="536"/>
      <c r="F306" s="536"/>
      <c r="G306" s="536" t="s">
        <v>3106</v>
      </c>
    </row>
    <row r="307" spans="2:7" x14ac:dyDescent="0.2">
      <c r="B307" s="537" t="s">
        <v>3107</v>
      </c>
      <c r="C307" s="536"/>
      <c r="D307" s="537" t="s">
        <v>3108</v>
      </c>
      <c r="E307" s="536"/>
      <c r="F307" s="536"/>
      <c r="G307" s="536" t="s">
        <v>3109</v>
      </c>
    </row>
    <row r="308" spans="2:7" x14ac:dyDescent="0.2">
      <c r="B308" s="537" t="s">
        <v>5868</v>
      </c>
      <c r="C308" s="536"/>
      <c r="D308" s="537" t="s">
        <v>5869</v>
      </c>
      <c r="E308" s="536"/>
      <c r="F308" s="536"/>
      <c r="G308" s="536" t="s">
        <v>5870</v>
      </c>
    </row>
    <row r="309" spans="2:7" x14ac:dyDescent="0.2">
      <c r="B309" s="537" t="s">
        <v>3160</v>
      </c>
      <c r="C309" s="536"/>
      <c r="D309" s="537" t="s">
        <v>3161</v>
      </c>
      <c r="E309" s="536"/>
      <c r="F309" s="536"/>
      <c r="G309" s="536" t="s">
        <v>3162</v>
      </c>
    </row>
    <row r="310" spans="2:7" x14ac:dyDescent="0.2">
      <c r="B310" s="537" t="s">
        <v>3169</v>
      </c>
      <c r="C310" s="536"/>
      <c r="D310" s="537" t="s">
        <v>3170</v>
      </c>
      <c r="E310" s="536"/>
      <c r="F310" s="536"/>
      <c r="G310" s="536" t="s">
        <v>3171</v>
      </c>
    </row>
    <row r="311" spans="2:7" x14ac:dyDescent="0.2">
      <c r="B311" s="537" t="s">
        <v>3172</v>
      </c>
      <c r="C311" s="536"/>
      <c r="D311" s="537" t="s">
        <v>3173</v>
      </c>
      <c r="E311" s="536"/>
      <c r="F311" s="536"/>
      <c r="G311" s="536" t="s">
        <v>3174</v>
      </c>
    </row>
    <row r="312" spans="2:7" x14ac:dyDescent="0.2">
      <c r="B312" s="537" t="s">
        <v>3175</v>
      </c>
      <c r="C312" s="536"/>
      <c r="D312" s="537" t="s">
        <v>3176</v>
      </c>
      <c r="E312" s="536"/>
      <c r="F312" s="536"/>
      <c r="G312" s="536" t="s">
        <v>3177</v>
      </c>
    </row>
    <row r="313" spans="2:7" x14ac:dyDescent="0.2">
      <c r="B313" s="537" t="s">
        <v>691</v>
      </c>
      <c r="C313" s="536"/>
      <c r="D313" s="537" t="s">
        <v>3110</v>
      </c>
      <c r="E313" s="536"/>
      <c r="F313" s="536"/>
      <c r="G313" s="536" t="s">
        <v>692</v>
      </c>
    </row>
    <row r="314" spans="2:7" x14ac:dyDescent="0.2">
      <c r="B314" s="537" t="s">
        <v>695</v>
      </c>
      <c r="C314" s="536"/>
      <c r="D314" s="537" t="s">
        <v>3111</v>
      </c>
      <c r="E314" s="536"/>
      <c r="F314" s="536"/>
      <c r="G314" s="536" t="s">
        <v>696</v>
      </c>
    </row>
    <row r="315" spans="2:7" x14ac:dyDescent="0.2">
      <c r="B315" s="537" t="s">
        <v>675</v>
      </c>
      <c r="C315" s="536"/>
      <c r="D315" s="537" t="s">
        <v>3134</v>
      </c>
      <c r="E315" s="536"/>
      <c r="F315" s="536"/>
      <c r="G315" s="536" t="s">
        <v>676</v>
      </c>
    </row>
    <row r="316" spans="2:7" x14ac:dyDescent="0.2">
      <c r="B316" s="537" t="s">
        <v>679</v>
      </c>
      <c r="C316" s="536"/>
      <c r="D316" s="537" t="s">
        <v>3135</v>
      </c>
      <c r="E316" s="536"/>
      <c r="F316" s="536"/>
      <c r="G316" s="536" t="s">
        <v>680</v>
      </c>
    </row>
    <row r="317" spans="2:7" x14ac:dyDescent="0.2">
      <c r="B317" s="537" t="s">
        <v>5871</v>
      </c>
      <c r="C317" s="536"/>
      <c r="D317" s="537" t="s">
        <v>5872</v>
      </c>
      <c r="E317" s="536"/>
      <c r="F317" s="536"/>
      <c r="G317" s="536" t="s">
        <v>5873</v>
      </c>
    </row>
    <row r="318" spans="2:7" x14ac:dyDescent="0.2">
      <c r="B318" s="537" t="s">
        <v>5874</v>
      </c>
      <c r="C318" s="536"/>
      <c r="D318" s="537" t="s">
        <v>5875</v>
      </c>
      <c r="E318" s="536"/>
      <c r="F318" s="536"/>
      <c r="G318" s="536" t="s">
        <v>5876</v>
      </c>
    </row>
    <row r="319" spans="2:7" x14ac:dyDescent="0.2">
      <c r="B319" s="537" t="s">
        <v>5877</v>
      </c>
      <c r="C319" s="536"/>
      <c r="D319" s="537" t="s">
        <v>5878</v>
      </c>
      <c r="E319" s="536"/>
      <c r="F319" s="536"/>
      <c r="G319" s="536" t="s">
        <v>5879</v>
      </c>
    </row>
    <row r="320" spans="2:7" x14ac:dyDescent="0.2">
      <c r="B320" s="537" t="s">
        <v>5880</v>
      </c>
      <c r="C320" s="536"/>
      <c r="D320" s="537" t="s">
        <v>5881</v>
      </c>
      <c r="E320" s="536"/>
      <c r="F320" s="536"/>
      <c r="G320" s="536" t="s">
        <v>5882</v>
      </c>
    </row>
    <row r="321" spans="2:7" x14ac:dyDescent="0.2">
      <c r="B321" s="537" t="s">
        <v>5883</v>
      </c>
      <c r="C321" s="536"/>
      <c r="D321" s="537" t="s">
        <v>5878</v>
      </c>
      <c r="E321" s="536"/>
      <c r="F321" s="536"/>
      <c r="G321" s="536" t="s">
        <v>5884</v>
      </c>
    </row>
    <row r="322" spans="2:7" x14ac:dyDescent="0.2">
      <c r="B322" s="537" t="s">
        <v>3193</v>
      </c>
      <c r="C322" s="536"/>
      <c r="D322" s="537" t="s">
        <v>3194</v>
      </c>
      <c r="E322" s="536"/>
      <c r="F322" s="536"/>
      <c r="G322" s="536" t="s">
        <v>3195</v>
      </c>
    </row>
    <row r="323" spans="2:7" x14ac:dyDescent="0.2">
      <c r="B323" s="537" t="s">
        <v>3196</v>
      </c>
      <c r="C323" s="536"/>
      <c r="D323" s="537" t="s">
        <v>3197</v>
      </c>
      <c r="E323" s="536"/>
      <c r="F323" s="536"/>
      <c r="G323" s="536" t="s">
        <v>3198</v>
      </c>
    </row>
    <row r="324" spans="2:7" x14ac:dyDescent="0.2">
      <c r="B324" s="537" t="s">
        <v>3199</v>
      </c>
      <c r="C324" s="536"/>
      <c r="D324" s="537" t="s">
        <v>3200</v>
      </c>
      <c r="E324" s="536"/>
      <c r="F324" s="536"/>
      <c r="G324" s="536" t="s">
        <v>3201</v>
      </c>
    </row>
    <row r="325" spans="2:7" x14ac:dyDescent="0.2">
      <c r="B325" s="537" t="s">
        <v>3142</v>
      </c>
      <c r="C325" s="536"/>
      <c r="D325" s="537" t="s">
        <v>3143</v>
      </c>
      <c r="E325" s="536"/>
      <c r="F325" s="536"/>
      <c r="G325" s="536" t="s">
        <v>3144</v>
      </c>
    </row>
    <row r="326" spans="2:7" x14ac:dyDescent="0.2">
      <c r="B326" s="537" t="s">
        <v>3145</v>
      </c>
      <c r="C326" s="536"/>
      <c r="D326" s="537" t="s">
        <v>3146</v>
      </c>
      <c r="E326" s="536"/>
      <c r="F326" s="536"/>
      <c r="G326" s="536" t="s">
        <v>3147</v>
      </c>
    </row>
    <row r="327" spans="2:7" x14ac:dyDescent="0.2">
      <c r="B327" s="537" t="s">
        <v>745</v>
      </c>
      <c r="C327" s="536"/>
      <c r="D327" s="537" t="s">
        <v>3202</v>
      </c>
      <c r="E327" s="536"/>
      <c r="F327" s="536"/>
      <c r="G327" s="536" t="s">
        <v>746</v>
      </c>
    </row>
    <row r="328" spans="2:7" x14ac:dyDescent="0.2">
      <c r="B328" s="537" t="s">
        <v>3203</v>
      </c>
      <c r="C328" s="536"/>
      <c r="D328" s="537" t="s">
        <v>3204</v>
      </c>
      <c r="E328" s="536"/>
      <c r="F328" s="536"/>
      <c r="G328" s="536" t="s">
        <v>3205</v>
      </c>
    </row>
    <row r="329" spans="2:7" x14ac:dyDescent="0.2">
      <c r="B329" s="537" t="s">
        <v>3206</v>
      </c>
      <c r="C329" s="536"/>
      <c r="D329" s="537" t="s">
        <v>3207</v>
      </c>
      <c r="E329" s="536"/>
      <c r="F329" s="536"/>
      <c r="G329" s="536" t="s">
        <v>3208</v>
      </c>
    </row>
    <row r="330" spans="2:7" x14ac:dyDescent="0.2">
      <c r="B330" s="537" t="s">
        <v>3209</v>
      </c>
      <c r="C330" s="536"/>
      <c r="D330" s="537" t="s">
        <v>3210</v>
      </c>
      <c r="E330" s="536"/>
      <c r="F330" s="536"/>
      <c r="G330" s="536" t="s">
        <v>3211</v>
      </c>
    </row>
    <row r="331" spans="2:7" x14ac:dyDescent="0.2">
      <c r="B331" s="537" t="s">
        <v>3148</v>
      </c>
      <c r="C331" s="536"/>
      <c r="D331" s="537" t="s">
        <v>3149</v>
      </c>
      <c r="E331" s="536"/>
      <c r="F331" s="536"/>
      <c r="G331" s="536" t="s">
        <v>3150</v>
      </c>
    </row>
    <row r="332" spans="2:7" x14ac:dyDescent="0.2">
      <c r="B332" s="537" t="s">
        <v>3151</v>
      </c>
      <c r="C332" s="536"/>
      <c r="D332" s="537" t="s">
        <v>3152</v>
      </c>
      <c r="E332" s="536"/>
      <c r="F332" s="536"/>
      <c r="G332" s="536" t="s">
        <v>3153</v>
      </c>
    </row>
    <row r="333" spans="2:7" x14ac:dyDescent="0.2">
      <c r="B333" s="537" t="s">
        <v>3163</v>
      </c>
      <c r="C333" s="536"/>
      <c r="D333" s="537" t="s">
        <v>3164</v>
      </c>
      <c r="E333" s="536"/>
      <c r="F333" s="536"/>
      <c r="G333" s="536" t="s">
        <v>3165</v>
      </c>
    </row>
    <row r="334" spans="2:7" x14ac:dyDescent="0.2">
      <c r="B334" s="537" t="s">
        <v>3166</v>
      </c>
      <c r="C334" s="536"/>
      <c r="D334" s="537" t="s">
        <v>3167</v>
      </c>
      <c r="E334" s="536"/>
      <c r="F334" s="536"/>
      <c r="G334" s="536" t="s">
        <v>3168</v>
      </c>
    </row>
    <row r="335" spans="2:7" x14ac:dyDescent="0.2">
      <c r="B335" s="537" t="s">
        <v>5885</v>
      </c>
      <c r="C335" s="536"/>
      <c r="D335" s="537" t="s">
        <v>5886</v>
      </c>
      <c r="E335" s="536"/>
      <c r="F335" s="536"/>
      <c r="G335" s="536" t="s">
        <v>5887</v>
      </c>
    </row>
    <row r="336" spans="2:7" x14ac:dyDescent="0.2">
      <c r="B336" s="537" t="s">
        <v>5888</v>
      </c>
      <c r="C336" s="536"/>
      <c r="D336" s="537" t="s">
        <v>5878</v>
      </c>
      <c r="E336" s="536"/>
      <c r="F336" s="536"/>
      <c r="G336" s="536" t="s">
        <v>5889</v>
      </c>
    </row>
    <row r="337" spans="2:7" x14ac:dyDescent="0.2">
      <c r="B337" s="537" t="s">
        <v>3184</v>
      </c>
      <c r="C337" s="536"/>
      <c r="D337" s="537" t="s">
        <v>3185</v>
      </c>
      <c r="E337" s="536"/>
      <c r="F337" s="536"/>
      <c r="G337" s="536" t="s">
        <v>3186</v>
      </c>
    </row>
    <row r="338" spans="2:7" x14ac:dyDescent="0.2">
      <c r="B338" s="537" t="s">
        <v>3187</v>
      </c>
      <c r="C338" s="536"/>
      <c r="D338" s="537" t="s">
        <v>3188</v>
      </c>
      <c r="E338" s="536"/>
      <c r="F338" s="536"/>
      <c r="G338" s="536" t="s">
        <v>3189</v>
      </c>
    </row>
    <row r="339" spans="2:7" x14ac:dyDescent="0.2">
      <c r="B339" s="537" t="s">
        <v>5890</v>
      </c>
      <c r="C339" s="536"/>
      <c r="D339" s="537" t="s">
        <v>5891</v>
      </c>
      <c r="E339" s="536"/>
      <c r="F339" s="536"/>
      <c r="G339" s="536" t="s">
        <v>5892</v>
      </c>
    </row>
    <row r="340" spans="2:7" x14ac:dyDescent="0.2">
      <c r="B340" s="537" t="s">
        <v>3212</v>
      </c>
      <c r="C340" s="536"/>
      <c r="D340" s="537" t="s">
        <v>3213</v>
      </c>
      <c r="E340" s="536"/>
      <c r="F340" s="536"/>
      <c r="G340" s="536" t="s">
        <v>3214</v>
      </c>
    </row>
    <row r="341" spans="2:7" x14ac:dyDescent="0.2">
      <c r="B341" s="537" t="s">
        <v>3215</v>
      </c>
      <c r="C341" s="536"/>
      <c r="D341" s="537" t="s">
        <v>3216</v>
      </c>
      <c r="E341" s="536"/>
      <c r="F341" s="536"/>
      <c r="G341" s="536" t="s">
        <v>3217</v>
      </c>
    </row>
    <row r="342" spans="2:7" x14ac:dyDescent="0.2">
      <c r="B342" s="537" t="s">
        <v>3218</v>
      </c>
      <c r="C342" s="536"/>
      <c r="D342" s="537" t="s">
        <v>3219</v>
      </c>
      <c r="E342" s="536"/>
      <c r="F342" s="536"/>
      <c r="G342" s="536" t="s">
        <v>3220</v>
      </c>
    </row>
    <row r="343" spans="2:7" x14ac:dyDescent="0.2">
      <c r="B343" s="537" t="s">
        <v>5893</v>
      </c>
      <c r="C343" s="536"/>
      <c r="D343" s="537" t="s">
        <v>5894</v>
      </c>
      <c r="E343" s="536"/>
      <c r="F343" s="536"/>
      <c r="G343" s="536" t="s">
        <v>5895</v>
      </c>
    </row>
    <row r="344" spans="2:7" x14ac:dyDescent="0.2">
      <c r="B344" s="537" t="s">
        <v>5896</v>
      </c>
      <c r="C344" s="536"/>
      <c r="D344" s="537" t="s">
        <v>5897</v>
      </c>
      <c r="E344" s="536"/>
      <c r="F344" s="536"/>
      <c r="G344" s="536" t="s">
        <v>5898</v>
      </c>
    </row>
    <row r="345" spans="2:7" x14ac:dyDescent="0.2">
      <c r="B345" s="537" t="s">
        <v>5899</v>
      </c>
      <c r="C345" s="536"/>
      <c r="D345" s="537" t="s">
        <v>5900</v>
      </c>
      <c r="E345" s="536"/>
      <c r="F345" s="536"/>
      <c r="G345" s="536" t="s">
        <v>5901</v>
      </c>
    </row>
    <row r="346" spans="2:7" x14ac:dyDescent="0.2">
      <c r="B346" s="537" t="s">
        <v>5902</v>
      </c>
      <c r="C346" s="536"/>
      <c r="D346" s="537" t="s">
        <v>5903</v>
      </c>
      <c r="E346" s="536"/>
      <c r="F346" s="536"/>
      <c r="G346" s="536" t="s">
        <v>5904</v>
      </c>
    </row>
    <row r="347" spans="2:7" x14ac:dyDescent="0.2">
      <c r="B347" s="537" t="s">
        <v>3221</v>
      </c>
      <c r="C347" s="536"/>
      <c r="D347" s="537" t="s">
        <v>3222</v>
      </c>
      <c r="E347" s="536"/>
      <c r="F347" s="536"/>
      <c r="G347" s="536" t="s">
        <v>3223</v>
      </c>
    </row>
    <row r="348" spans="2:7" x14ac:dyDescent="0.2">
      <c r="B348" s="537" t="s">
        <v>3225</v>
      </c>
      <c r="C348" s="536"/>
      <c r="D348" s="537" t="s">
        <v>3226</v>
      </c>
      <c r="E348" s="536"/>
      <c r="F348" s="536"/>
      <c r="G348" s="536" t="s">
        <v>3227</v>
      </c>
    </row>
    <row r="349" spans="2:7" x14ac:dyDescent="0.2">
      <c r="B349" s="537" t="s">
        <v>741</v>
      </c>
      <c r="C349" s="536"/>
      <c r="D349" s="537" t="s">
        <v>3228</v>
      </c>
      <c r="E349" s="536"/>
      <c r="F349" s="536"/>
      <c r="G349" s="536" t="s">
        <v>742</v>
      </c>
    </row>
    <row r="350" spans="2:7" x14ac:dyDescent="0.2">
      <c r="B350" s="537" t="s">
        <v>5905</v>
      </c>
      <c r="C350" s="536"/>
      <c r="D350" s="537" t="s">
        <v>5906</v>
      </c>
      <c r="E350" s="536"/>
      <c r="F350" s="536"/>
      <c r="G350" s="536" t="s">
        <v>5907</v>
      </c>
    </row>
    <row r="351" spans="2:7" x14ac:dyDescent="0.2">
      <c r="B351" s="537" t="s">
        <v>3229</v>
      </c>
      <c r="C351" s="536"/>
      <c r="D351" s="537" t="s">
        <v>3230</v>
      </c>
      <c r="E351" s="536"/>
      <c r="F351" s="536"/>
      <c r="G351" s="536" t="s">
        <v>3231</v>
      </c>
    </row>
    <row r="352" spans="2:7" x14ac:dyDescent="0.2">
      <c r="B352" s="537" t="s">
        <v>3232</v>
      </c>
      <c r="C352" s="536"/>
      <c r="D352" s="537" t="s">
        <v>2696</v>
      </c>
      <c r="E352" s="536"/>
      <c r="F352" s="536"/>
      <c r="G352" s="536" t="s">
        <v>3233</v>
      </c>
    </row>
    <row r="353" spans="2:7" x14ac:dyDescent="0.2">
      <c r="B353" s="537" t="s">
        <v>5908</v>
      </c>
      <c r="C353" s="536"/>
      <c r="D353" s="537" t="s">
        <v>5909</v>
      </c>
      <c r="E353" s="536"/>
      <c r="F353" s="536"/>
      <c r="G353" s="536" t="s">
        <v>5910</v>
      </c>
    </row>
    <row r="354" spans="2:7" x14ac:dyDescent="0.2">
      <c r="B354" s="537" t="s">
        <v>2933</v>
      </c>
      <c r="C354" s="536"/>
      <c r="D354" s="537" t="s">
        <v>2934</v>
      </c>
      <c r="E354" s="536"/>
      <c r="F354" s="536"/>
      <c r="G354" s="536" t="s">
        <v>2935</v>
      </c>
    </row>
    <row r="355" spans="2:7" x14ac:dyDescent="0.2">
      <c r="B355" s="537" t="s">
        <v>3298</v>
      </c>
      <c r="C355" s="536"/>
      <c r="D355" s="537" t="s">
        <v>3299</v>
      </c>
      <c r="E355" s="536"/>
      <c r="F355" s="536"/>
      <c r="G355" s="536" t="s">
        <v>3300</v>
      </c>
    </row>
    <row r="356" spans="2:7" x14ac:dyDescent="0.2">
      <c r="B356" s="537" t="s">
        <v>3301</v>
      </c>
      <c r="C356" s="536"/>
      <c r="D356" s="537" t="s">
        <v>3302</v>
      </c>
      <c r="E356" s="536"/>
      <c r="F356" s="536"/>
      <c r="G356" s="536" t="s">
        <v>3303</v>
      </c>
    </row>
    <row r="357" spans="2:7" x14ac:dyDescent="0.2">
      <c r="B357" s="537" t="s">
        <v>3304</v>
      </c>
      <c r="C357" s="536"/>
      <c r="D357" s="537" t="s">
        <v>3305</v>
      </c>
      <c r="E357" s="536"/>
      <c r="F357" s="536"/>
      <c r="G357" s="536" t="s">
        <v>3306</v>
      </c>
    </row>
    <row r="358" spans="2:7" x14ac:dyDescent="0.2">
      <c r="B358" s="537" t="s">
        <v>3307</v>
      </c>
      <c r="C358" s="536"/>
      <c r="D358" s="537" t="s">
        <v>3308</v>
      </c>
      <c r="E358" s="536"/>
      <c r="F358" s="536"/>
      <c r="G358" s="536" t="s">
        <v>3309</v>
      </c>
    </row>
    <row r="359" spans="2:7" x14ac:dyDescent="0.2">
      <c r="B359" s="537" t="s">
        <v>3310</v>
      </c>
      <c r="C359" s="536"/>
      <c r="D359" s="537" t="s">
        <v>3311</v>
      </c>
      <c r="E359" s="536"/>
      <c r="F359" s="536"/>
      <c r="G359" s="536" t="s">
        <v>3312</v>
      </c>
    </row>
    <row r="360" spans="2:7" x14ac:dyDescent="0.2">
      <c r="B360" s="537" t="s">
        <v>2954</v>
      </c>
      <c r="C360" s="536"/>
      <c r="D360" s="537" t="s">
        <v>2955</v>
      </c>
      <c r="E360" s="536"/>
      <c r="F360" s="536"/>
      <c r="G360" s="536" t="s">
        <v>2956</v>
      </c>
    </row>
    <row r="361" spans="2:7" x14ac:dyDescent="0.2">
      <c r="B361" s="537" t="s">
        <v>3267</v>
      </c>
      <c r="C361" s="536"/>
      <c r="D361" s="537" t="s">
        <v>3268</v>
      </c>
      <c r="E361" s="536"/>
      <c r="F361" s="536"/>
      <c r="G361" s="536" t="s">
        <v>3269</v>
      </c>
    </row>
    <row r="362" spans="2:7" x14ac:dyDescent="0.2">
      <c r="B362" s="537" t="s">
        <v>3270</v>
      </c>
      <c r="C362" s="536"/>
      <c r="D362" s="537" t="s">
        <v>3271</v>
      </c>
      <c r="E362" s="536"/>
      <c r="F362" s="536"/>
      <c r="G362" s="536" t="s">
        <v>3272</v>
      </c>
    </row>
    <row r="363" spans="2:7" x14ac:dyDescent="0.2">
      <c r="B363" s="537" t="s">
        <v>3273</v>
      </c>
      <c r="C363" s="536"/>
      <c r="D363" s="537" t="s">
        <v>3274</v>
      </c>
      <c r="E363" s="536"/>
      <c r="F363" s="536"/>
      <c r="G363" s="536" t="s">
        <v>3275</v>
      </c>
    </row>
    <row r="364" spans="2:7" x14ac:dyDescent="0.2">
      <c r="B364" s="537" t="s">
        <v>3276</v>
      </c>
      <c r="C364" s="536"/>
      <c r="D364" s="537" t="s">
        <v>3277</v>
      </c>
      <c r="E364" s="536"/>
      <c r="F364" s="536"/>
      <c r="G364" s="536" t="s">
        <v>3278</v>
      </c>
    </row>
    <row r="365" spans="2:7" x14ac:dyDescent="0.2">
      <c r="B365" s="537" t="s">
        <v>3279</v>
      </c>
      <c r="C365" s="536"/>
      <c r="D365" s="537" t="s">
        <v>3280</v>
      </c>
      <c r="E365" s="536"/>
      <c r="F365" s="536"/>
      <c r="G365" s="536" t="s">
        <v>3281</v>
      </c>
    </row>
    <row r="366" spans="2:7" x14ac:dyDescent="0.2">
      <c r="B366" s="537" t="s">
        <v>3282</v>
      </c>
      <c r="C366" s="536"/>
      <c r="D366" s="537" t="s">
        <v>3283</v>
      </c>
      <c r="E366" s="536"/>
      <c r="F366" s="536"/>
      <c r="G366" s="536" t="s">
        <v>3284</v>
      </c>
    </row>
    <row r="367" spans="2:7" x14ac:dyDescent="0.2">
      <c r="B367" s="537" t="s">
        <v>3285</v>
      </c>
      <c r="C367" s="536"/>
      <c r="D367" s="537" t="s">
        <v>3286</v>
      </c>
      <c r="E367" s="536"/>
      <c r="F367" s="536"/>
      <c r="G367" s="536" t="s">
        <v>3287</v>
      </c>
    </row>
    <row r="368" spans="2:7" x14ac:dyDescent="0.2">
      <c r="B368" s="537" t="s">
        <v>3288</v>
      </c>
      <c r="C368" s="536"/>
      <c r="D368" s="537" t="s">
        <v>3289</v>
      </c>
      <c r="E368" s="536"/>
      <c r="F368" s="536"/>
      <c r="G368" s="536" t="s">
        <v>3290</v>
      </c>
    </row>
    <row r="369" spans="2:7" x14ac:dyDescent="0.2">
      <c r="B369" s="537" t="s">
        <v>3033</v>
      </c>
      <c r="C369" s="536"/>
      <c r="D369" s="537" t="s">
        <v>3034</v>
      </c>
      <c r="E369" s="536"/>
      <c r="F369" s="536"/>
      <c r="G369" s="536" t="s">
        <v>3035</v>
      </c>
    </row>
    <row r="370" spans="2:7" x14ac:dyDescent="0.2">
      <c r="B370" s="537" t="s">
        <v>3036</v>
      </c>
      <c r="C370" s="536"/>
      <c r="D370" s="537" t="s">
        <v>3037</v>
      </c>
      <c r="E370" s="536"/>
      <c r="F370" s="536"/>
      <c r="G370" s="536" t="s">
        <v>3038</v>
      </c>
    </row>
    <row r="371" spans="2:7" x14ac:dyDescent="0.2">
      <c r="B371" s="537" t="s">
        <v>2957</v>
      </c>
      <c r="C371" s="536"/>
      <c r="D371" s="537" t="s">
        <v>2958</v>
      </c>
      <c r="E371" s="536"/>
      <c r="F371" s="536"/>
      <c r="G371" s="536" t="s">
        <v>2959</v>
      </c>
    </row>
    <row r="372" spans="2:7" x14ac:dyDescent="0.2">
      <c r="B372" s="537" t="s">
        <v>2960</v>
      </c>
      <c r="C372" s="536"/>
      <c r="D372" s="537" t="s">
        <v>2961</v>
      </c>
      <c r="E372" s="536"/>
      <c r="F372" s="536"/>
      <c r="G372" s="536" t="s">
        <v>2962</v>
      </c>
    </row>
    <row r="373" spans="2:7" x14ac:dyDescent="0.2">
      <c r="B373" s="537" t="s">
        <v>2963</v>
      </c>
      <c r="C373" s="536"/>
      <c r="D373" s="537" t="s">
        <v>2964</v>
      </c>
      <c r="E373" s="536"/>
      <c r="F373" s="536"/>
      <c r="G373" s="536" t="s">
        <v>2965</v>
      </c>
    </row>
    <row r="374" spans="2:7" x14ac:dyDescent="0.2">
      <c r="B374" s="537" t="s">
        <v>2966</v>
      </c>
      <c r="C374" s="536"/>
      <c r="D374" s="537" t="s">
        <v>2967</v>
      </c>
      <c r="E374" s="536"/>
      <c r="F374" s="536"/>
      <c r="G374" s="536" t="s">
        <v>2968</v>
      </c>
    </row>
    <row r="375" spans="2:7" x14ac:dyDescent="0.2">
      <c r="B375" s="537" t="s">
        <v>2993</v>
      </c>
      <c r="C375" s="536"/>
      <c r="D375" s="537" t="s">
        <v>2994</v>
      </c>
      <c r="E375" s="536"/>
      <c r="F375" s="536"/>
      <c r="G375" s="536" t="s">
        <v>2995</v>
      </c>
    </row>
    <row r="376" spans="2:7" x14ac:dyDescent="0.2">
      <c r="B376" s="537" t="s">
        <v>2996</v>
      </c>
      <c r="C376" s="536"/>
      <c r="D376" s="537" t="s">
        <v>2997</v>
      </c>
      <c r="E376" s="536"/>
      <c r="F376" s="536"/>
      <c r="G376" s="536" t="s">
        <v>2998</v>
      </c>
    </row>
    <row r="377" spans="2:7" x14ac:dyDescent="0.2">
      <c r="B377" s="537" t="s">
        <v>2999</v>
      </c>
      <c r="C377" s="536"/>
      <c r="D377" s="537" t="s">
        <v>3000</v>
      </c>
      <c r="E377" s="536"/>
      <c r="F377" s="536"/>
      <c r="G377" s="536" t="s">
        <v>3001</v>
      </c>
    </row>
    <row r="378" spans="2:7" x14ac:dyDescent="0.2">
      <c r="B378" s="537" t="s">
        <v>3002</v>
      </c>
      <c r="C378" s="536"/>
      <c r="D378" s="537" t="s">
        <v>3003</v>
      </c>
      <c r="E378" s="536"/>
      <c r="F378" s="536"/>
      <c r="G378" s="536" t="s">
        <v>3004</v>
      </c>
    </row>
    <row r="379" spans="2:7" x14ac:dyDescent="0.2">
      <c r="B379" s="537" t="s">
        <v>3234</v>
      </c>
      <c r="C379" s="536"/>
      <c r="D379" s="537" t="s">
        <v>3235</v>
      </c>
      <c r="E379" s="536"/>
      <c r="F379" s="536"/>
      <c r="G379" s="536" t="s">
        <v>3236</v>
      </c>
    </row>
    <row r="380" spans="2:7" x14ac:dyDescent="0.2">
      <c r="B380" s="537" t="s">
        <v>3237</v>
      </c>
      <c r="C380" s="536"/>
      <c r="D380" s="537" t="s">
        <v>3238</v>
      </c>
      <c r="E380" s="536"/>
      <c r="F380" s="536"/>
      <c r="G380" s="536" t="s">
        <v>3239</v>
      </c>
    </row>
    <row r="381" spans="2:7" x14ac:dyDescent="0.2">
      <c r="B381" s="537" t="s">
        <v>3240</v>
      </c>
      <c r="C381" s="536"/>
      <c r="D381" s="537" t="s">
        <v>3241</v>
      </c>
      <c r="E381" s="536"/>
      <c r="F381" s="536"/>
      <c r="G381" s="536" t="s">
        <v>3242</v>
      </c>
    </row>
    <row r="382" spans="2:7" x14ac:dyDescent="0.2">
      <c r="B382" s="537" t="s">
        <v>3243</v>
      </c>
      <c r="C382" s="536"/>
      <c r="D382" s="537" t="s">
        <v>3244</v>
      </c>
      <c r="E382" s="536"/>
      <c r="F382" s="536"/>
      <c r="G382" s="536" t="s">
        <v>3245</v>
      </c>
    </row>
    <row r="383" spans="2:7" x14ac:dyDescent="0.2">
      <c r="B383" s="537" t="s">
        <v>3246</v>
      </c>
      <c r="C383" s="536"/>
      <c r="D383" s="537" t="s">
        <v>3247</v>
      </c>
      <c r="E383" s="536"/>
      <c r="F383" s="536"/>
      <c r="G383" s="536" t="s">
        <v>3248</v>
      </c>
    </row>
    <row r="384" spans="2:7" x14ac:dyDescent="0.2">
      <c r="B384" s="537" t="s">
        <v>3249</v>
      </c>
      <c r="C384" s="536"/>
      <c r="D384" s="537" t="s">
        <v>3250</v>
      </c>
      <c r="E384" s="536"/>
      <c r="F384" s="536"/>
      <c r="G384" s="536" t="s">
        <v>3251</v>
      </c>
    </row>
    <row r="385" spans="2:7" x14ac:dyDescent="0.2">
      <c r="B385" s="537" t="s">
        <v>3039</v>
      </c>
      <c r="C385" s="536"/>
      <c r="D385" s="537" t="s">
        <v>3040</v>
      </c>
      <c r="E385" s="536"/>
      <c r="F385" s="536"/>
      <c r="G385" s="536" t="s">
        <v>3041</v>
      </c>
    </row>
    <row r="386" spans="2:7" x14ac:dyDescent="0.2">
      <c r="B386" s="537" t="s">
        <v>3042</v>
      </c>
      <c r="C386" s="536"/>
      <c r="D386" s="537" t="s">
        <v>3043</v>
      </c>
      <c r="E386" s="536"/>
      <c r="F386" s="536"/>
      <c r="G386" s="536" t="s">
        <v>3044</v>
      </c>
    </row>
    <row r="387" spans="2:7" x14ac:dyDescent="0.2">
      <c r="B387" s="537" t="s">
        <v>3045</v>
      </c>
      <c r="C387" s="536"/>
      <c r="D387" s="537" t="s">
        <v>3046</v>
      </c>
      <c r="E387" s="536"/>
      <c r="F387" s="536"/>
      <c r="G387" s="536" t="s">
        <v>3047</v>
      </c>
    </row>
    <row r="388" spans="2:7" x14ac:dyDescent="0.2">
      <c r="B388" s="537" t="s">
        <v>3048</v>
      </c>
      <c r="C388" s="536"/>
      <c r="D388" s="537" t="s">
        <v>3049</v>
      </c>
      <c r="E388" s="536"/>
      <c r="F388" s="536"/>
      <c r="G388" s="536" t="s">
        <v>3050</v>
      </c>
    </row>
    <row r="389" spans="2:7" x14ac:dyDescent="0.2">
      <c r="B389" s="537" t="s">
        <v>733</v>
      </c>
      <c r="C389" s="536"/>
      <c r="D389" s="537" t="s">
        <v>3297</v>
      </c>
      <c r="E389" s="536"/>
      <c r="F389" s="536"/>
      <c r="G389" s="536" t="s">
        <v>734</v>
      </c>
    </row>
    <row r="390" spans="2:7" x14ac:dyDescent="0.2">
      <c r="B390" s="537" t="s">
        <v>725</v>
      </c>
      <c r="C390" s="536"/>
      <c r="D390" s="537" t="s">
        <v>3075</v>
      </c>
      <c r="E390" s="536"/>
      <c r="F390" s="536"/>
      <c r="G390" s="536" t="s">
        <v>726</v>
      </c>
    </row>
    <row r="391" spans="2:7" x14ac:dyDescent="0.2">
      <c r="B391" s="537" t="s">
        <v>687</v>
      </c>
      <c r="C391" s="536"/>
      <c r="D391" s="537" t="s">
        <v>3112</v>
      </c>
      <c r="E391" s="536"/>
      <c r="F391" s="536"/>
      <c r="G391" s="536" t="s">
        <v>688</v>
      </c>
    </row>
    <row r="392" spans="2:7" x14ac:dyDescent="0.2">
      <c r="B392" s="537" t="s">
        <v>3113</v>
      </c>
      <c r="C392" s="536"/>
      <c r="D392" s="537" t="s">
        <v>3114</v>
      </c>
      <c r="E392" s="536"/>
      <c r="F392" s="536"/>
      <c r="G392" s="536" t="s">
        <v>3115</v>
      </c>
    </row>
    <row r="393" spans="2:7" x14ac:dyDescent="0.2">
      <c r="B393" s="537" t="s">
        <v>3331</v>
      </c>
      <c r="C393" s="536"/>
      <c r="D393" s="537" t="s">
        <v>3332</v>
      </c>
      <c r="E393" s="536"/>
      <c r="F393" s="536"/>
      <c r="G393" s="536" t="s">
        <v>3333</v>
      </c>
    </row>
    <row r="394" spans="2:7" x14ac:dyDescent="0.2">
      <c r="B394" s="537" t="s">
        <v>3334</v>
      </c>
      <c r="C394" s="536"/>
      <c r="D394" s="537" t="s">
        <v>3335</v>
      </c>
      <c r="E394" s="536"/>
      <c r="F394" s="536"/>
      <c r="G394" s="536" t="s">
        <v>3336</v>
      </c>
    </row>
    <row r="395" spans="2:7" x14ac:dyDescent="0.2">
      <c r="B395" s="537" t="s">
        <v>3337</v>
      </c>
      <c r="C395" s="536"/>
      <c r="D395" s="537" t="s">
        <v>3338</v>
      </c>
      <c r="E395" s="536"/>
      <c r="F395" s="536"/>
      <c r="G395" s="536" t="s">
        <v>3339</v>
      </c>
    </row>
    <row r="396" spans="2:7" x14ac:dyDescent="0.2">
      <c r="B396" s="537" t="s">
        <v>3340</v>
      </c>
      <c r="C396" s="536"/>
      <c r="D396" s="537" t="s">
        <v>3341</v>
      </c>
      <c r="E396" s="536"/>
      <c r="F396" s="536"/>
      <c r="G396" s="536" t="s">
        <v>3342</v>
      </c>
    </row>
    <row r="397" spans="2:7" x14ac:dyDescent="0.2">
      <c r="B397" s="537" t="s">
        <v>3343</v>
      </c>
      <c r="C397" s="536"/>
      <c r="D397" s="537" t="s">
        <v>3344</v>
      </c>
      <c r="E397" s="536"/>
      <c r="F397" s="536"/>
      <c r="G397" s="536" t="s">
        <v>3345</v>
      </c>
    </row>
    <row r="398" spans="2:7" x14ac:dyDescent="0.2">
      <c r="B398" s="537" t="s">
        <v>3252</v>
      </c>
      <c r="C398" s="536"/>
      <c r="D398" s="537" t="s">
        <v>3253</v>
      </c>
      <c r="E398" s="536"/>
      <c r="F398" s="536"/>
      <c r="G398" s="536" t="s">
        <v>3254</v>
      </c>
    </row>
    <row r="399" spans="2:7" x14ac:dyDescent="0.2">
      <c r="B399" s="537" t="s">
        <v>3255</v>
      </c>
      <c r="C399" s="536"/>
      <c r="D399" s="537" t="s">
        <v>3256</v>
      </c>
      <c r="E399" s="536"/>
      <c r="F399" s="536"/>
      <c r="G399" s="536" t="s">
        <v>3257</v>
      </c>
    </row>
    <row r="400" spans="2:7" x14ac:dyDescent="0.2">
      <c r="B400" s="537" t="s">
        <v>3258</v>
      </c>
      <c r="C400" s="536"/>
      <c r="D400" s="537" t="s">
        <v>3259</v>
      </c>
      <c r="E400" s="536"/>
      <c r="F400" s="536"/>
      <c r="G400" s="536" t="s">
        <v>3260</v>
      </c>
    </row>
    <row r="401" spans="2:7" x14ac:dyDescent="0.2">
      <c r="B401" s="537" t="s">
        <v>3261</v>
      </c>
      <c r="C401" s="536"/>
      <c r="D401" s="537" t="s">
        <v>3262</v>
      </c>
      <c r="E401" s="536"/>
      <c r="F401" s="536"/>
      <c r="G401" s="536" t="s">
        <v>3263</v>
      </c>
    </row>
    <row r="402" spans="2:7" x14ac:dyDescent="0.2">
      <c r="B402" s="537" t="s">
        <v>3264</v>
      </c>
      <c r="C402" s="536"/>
      <c r="D402" s="537" t="s">
        <v>3265</v>
      </c>
      <c r="E402" s="536"/>
      <c r="F402" s="536"/>
      <c r="G402" s="536" t="s">
        <v>3266</v>
      </c>
    </row>
    <row r="403" spans="2:7" x14ac:dyDescent="0.2">
      <c r="B403" s="537" t="s">
        <v>3291</v>
      </c>
      <c r="C403" s="536"/>
      <c r="D403" s="537" t="s">
        <v>3292</v>
      </c>
      <c r="E403" s="536"/>
      <c r="F403" s="536"/>
      <c r="G403" s="536" t="s">
        <v>3293</v>
      </c>
    </row>
    <row r="404" spans="2:7" x14ac:dyDescent="0.2">
      <c r="B404" s="537" t="s">
        <v>3294</v>
      </c>
      <c r="C404" s="536"/>
      <c r="D404" s="537" t="s">
        <v>3295</v>
      </c>
      <c r="E404" s="536"/>
      <c r="F404" s="536"/>
      <c r="G404" s="536" t="s">
        <v>3296</v>
      </c>
    </row>
    <row r="405" spans="2:7" x14ac:dyDescent="0.2">
      <c r="B405" s="537" t="s">
        <v>3346</v>
      </c>
      <c r="C405" s="536"/>
      <c r="D405" s="537" t="s">
        <v>3347</v>
      </c>
      <c r="E405" s="536"/>
      <c r="F405" s="536"/>
      <c r="G405" s="536" t="s">
        <v>3348</v>
      </c>
    </row>
    <row r="406" spans="2:7" x14ac:dyDescent="0.2">
      <c r="B406" s="537" t="s">
        <v>3349</v>
      </c>
      <c r="C406" s="536"/>
      <c r="D406" s="537" t="s">
        <v>3350</v>
      </c>
      <c r="E406" s="536"/>
      <c r="F406" s="536"/>
      <c r="G406" s="536" t="s">
        <v>3351</v>
      </c>
    </row>
    <row r="407" spans="2:7" x14ac:dyDescent="0.2">
      <c r="B407" s="537" t="s">
        <v>3094</v>
      </c>
      <c r="C407" s="536"/>
      <c r="D407" s="537" t="s">
        <v>3095</v>
      </c>
      <c r="E407" s="536"/>
      <c r="F407" s="536"/>
      <c r="G407" s="536" t="s">
        <v>3096</v>
      </c>
    </row>
    <row r="408" spans="2:7" x14ac:dyDescent="0.2">
      <c r="B408" s="537" t="s">
        <v>3097</v>
      </c>
      <c r="C408" s="536"/>
      <c r="D408" s="537" t="s">
        <v>3098</v>
      </c>
      <c r="E408" s="536"/>
      <c r="F408" s="536"/>
      <c r="G408" s="536" t="s">
        <v>3099</v>
      </c>
    </row>
    <row r="409" spans="2:7" x14ac:dyDescent="0.2">
      <c r="B409" s="537" t="s">
        <v>3136</v>
      </c>
      <c r="C409" s="536"/>
      <c r="D409" s="537" t="s">
        <v>3137</v>
      </c>
      <c r="E409" s="536"/>
      <c r="F409" s="536"/>
      <c r="G409" s="536" t="s">
        <v>3138</v>
      </c>
    </row>
    <row r="410" spans="2:7" x14ac:dyDescent="0.2">
      <c r="B410" s="537" t="s">
        <v>3139</v>
      </c>
      <c r="C410" s="536"/>
      <c r="D410" s="537" t="s">
        <v>3140</v>
      </c>
      <c r="E410" s="536"/>
      <c r="F410" s="536"/>
      <c r="G410" s="536" t="s">
        <v>3141</v>
      </c>
    </row>
    <row r="411" spans="2:7" x14ac:dyDescent="0.2">
      <c r="B411" s="537" t="s">
        <v>3178</v>
      </c>
      <c r="C411" s="536"/>
      <c r="D411" s="537" t="s">
        <v>3179</v>
      </c>
      <c r="E411" s="536"/>
      <c r="F411" s="536"/>
      <c r="G411" s="536" t="s">
        <v>3180</v>
      </c>
    </row>
    <row r="412" spans="2:7" x14ac:dyDescent="0.2">
      <c r="B412" s="537" t="s">
        <v>3181</v>
      </c>
      <c r="C412" s="536"/>
      <c r="D412" s="537" t="s">
        <v>3182</v>
      </c>
      <c r="E412" s="536"/>
      <c r="F412" s="536"/>
      <c r="G412" s="536" t="s">
        <v>3183</v>
      </c>
    </row>
    <row r="413" spans="2:7" x14ac:dyDescent="0.2">
      <c r="B413" s="537" t="s">
        <v>627</v>
      </c>
      <c r="C413" s="536"/>
      <c r="D413" s="537" t="s">
        <v>3224</v>
      </c>
      <c r="E413" s="536"/>
      <c r="F413" s="536"/>
      <c r="G413" s="536" t="s">
        <v>628</v>
      </c>
    </row>
    <row r="414" spans="2:7" x14ac:dyDescent="0.2">
      <c r="B414" s="537" t="s">
        <v>3154</v>
      </c>
      <c r="C414" s="536"/>
      <c r="D414" s="537" t="s">
        <v>3155</v>
      </c>
      <c r="E414" s="536"/>
      <c r="F414" s="536"/>
      <c r="G414" s="536" t="s">
        <v>3156</v>
      </c>
    </row>
    <row r="415" spans="2:7" x14ac:dyDescent="0.2">
      <c r="B415" s="537" t="s">
        <v>3157</v>
      </c>
      <c r="C415" s="536"/>
      <c r="D415" s="537" t="s">
        <v>3158</v>
      </c>
      <c r="E415" s="536"/>
      <c r="F415" s="536"/>
      <c r="G415" s="536" t="s">
        <v>3159</v>
      </c>
    </row>
    <row r="416" spans="2:7" x14ac:dyDescent="0.2">
      <c r="B416" s="537" t="s">
        <v>3190</v>
      </c>
      <c r="C416" s="536"/>
      <c r="D416" s="537" t="s">
        <v>3191</v>
      </c>
      <c r="E416" s="536"/>
      <c r="F416" s="536"/>
      <c r="G416" s="536" t="s">
        <v>3192</v>
      </c>
    </row>
    <row r="417" spans="2:7" x14ac:dyDescent="0.2">
      <c r="B417" s="537" t="s">
        <v>3352</v>
      </c>
      <c r="C417" s="536"/>
      <c r="D417" s="537" t="s">
        <v>3353</v>
      </c>
      <c r="E417" s="536"/>
      <c r="F417" s="536"/>
      <c r="G417" s="536" t="s">
        <v>3354</v>
      </c>
    </row>
    <row r="418" spans="2:7" x14ac:dyDescent="0.2">
      <c r="B418" s="537" t="s">
        <v>3313</v>
      </c>
      <c r="C418" s="536"/>
      <c r="D418" s="537" t="s">
        <v>3314</v>
      </c>
      <c r="E418" s="536"/>
      <c r="F418" s="536"/>
      <c r="G418" s="536" t="s">
        <v>3315</v>
      </c>
    </row>
    <row r="419" spans="2:7" x14ac:dyDescent="0.2">
      <c r="B419" s="537" t="s">
        <v>3316</v>
      </c>
      <c r="C419" s="536"/>
      <c r="D419" s="537" t="s">
        <v>3317</v>
      </c>
      <c r="E419" s="536"/>
      <c r="F419" s="536"/>
      <c r="G419" s="536" t="s">
        <v>3318</v>
      </c>
    </row>
    <row r="420" spans="2:7" x14ac:dyDescent="0.2">
      <c r="B420" s="537" t="s">
        <v>3319</v>
      </c>
      <c r="C420" s="536"/>
      <c r="D420" s="537" t="s">
        <v>3320</v>
      </c>
      <c r="E420" s="536"/>
      <c r="F420" s="536"/>
      <c r="G420" s="536" t="s">
        <v>3321</v>
      </c>
    </row>
    <row r="421" spans="2:7" x14ac:dyDescent="0.2">
      <c r="B421" s="537" t="s">
        <v>3322</v>
      </c>
      <c r="C421" s="536"/>
      <c r="D421" s="537" t="s">
        <v>3323</v>
      </c>
      <c r="E421" s="536"/>
      <c r="F421" s="536"/>
      <c r="G421" s="536" t="s">
        <v>3324</v>
      </c>
    </row>
    <row r="422" spans="2:7" x14ac:dyDescent="0.2">
      <c r="B422" s="537" t="s">
        <v>3325</v>
      </c>
      <c r="C422" s="536"/>
      <c r="D422" s="537" t="s">
        <v>3326</v>
      </c>
      <c r="E422" s="536"/>
      <c r="F422" s="536"/>
      <c r="G422" s="536" t="s">
        <v>3327</v>
      </c>
    </row>
    <row r="423" spans="2:7" x14ac:dyDescent="0.2">
      <c r="B423" s="537" t="s">
        <v>3328</v>
      </c>
      <c r="C423" s="536"/>
      <c r="D423" s="537" t="s">
        <v>3329</v>
      </c>
      <c r="E423" s="536"/>
      <c r="F423" s="536"/>
      <c r="G423" s="536" t="s">
        <v>3330</v>
      </c>
    </row>
    <row r="424" spans="2:7" x14ac:dyDescent="0.2">
      <c r="B424" s="537" t="s">
        <v>3355</v>
      </c>
      <c r="C424" s="536"/>
      <c r="D424" s="537" t="s">
        <v>3356</v>
      </c>
      <c r="E424" s="536"/>
      <c r="F424" s="536"/>
      <c r="G424" s="536" t="s">
        <v>3357</v>
      </c>
    </row>
    <row r="425" spans="2:7" x14ac:dyDescent="0.2">
      <c r="B425" s="537" t="s">
        <v>3358</v>
      </c>
      <c r="C425" s="536"/>
      <c r="D425" s="537" t="s">
        <v>3359</v>
      </c>
      <c r="E425" s="536"/>
      <c r="F425" s="536"/>
      <c r="G425" s="536" t="s">
        <v>3360</v>
      </c>
    </row>
  </sheetData>
  <dataValidations count="3">
    <dataValidation type="custom" allowBlank="1" showInputMessage="1" showErrorMessage="1" errorTitle="X-Author for Excel" error="Id and Lookup fields are not editable." promptTitle="X-Author for Excel" sqref="G6:G38 G44:G79 G84:G126 G132:G228 G235:G425">
      <formula1>""</formula1>
    </dataValidation>
    <dataValidation type="list" allowBlank="1" showInputMessage="1" showErrorMessage="1" errorTitle="X-Author for Excel" error="Please select a value from the drop-down." promptTitle="X-Author for Excel" sqref="H6:H38 H44:H79">
      <formula1>IF(IFERROR(ROWS(INDIRECT(SUBSTITUTE("AIM_Impact_Outcome_References__c.AIM_Data_Type_Target__c"," ","_"))),-1) &lt; 0, XAuthorInvalidPicklistData,INDIRECT(SUBSTITUTE("AIM_Impact_Outcome_References__c.AIM_Data_Type_Target__c"," ","_")))</formula1>
    </dataValidation>
    <dataValidation type="list" allowBlank="1" showInputMessage="1" showErrorMessage="1" errorTitle="X-Author for Excel" error="Please select a value from the drop-down." promptTitle="X-Author for Excel" sqref="H132:H228">
      <formula1>IF(IFERROR(ROWS(INDIRECT(SUBSTITUTE("AIM_Module_Coverage_Interventio_Comp_Ref__c.AIM_Data_Type__c"," ","_"))),-1) &lt; 0, XAuthorInvalidPicklistData,INDIRECT(SUBSTITUTE("AIM_Module_Coverage_Interventio_Comp_Ref__c.AIM_Data_Type__c"," ","_")))</formula1>
    </dataValidation>
  </dataValidations>
  <pageMargins left="0.75" right="0.75" top="1" bottom="1" header="0.5" footer="0.5"/>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G182"/>
  <sheetViews>
    <sheetView workbookViewId="0">
      <selection activeCell="D17" sqref="D17"/>
    </sheetView>
  </sheetViews>
  <sheetFormatPr defaultColWidth="8.875" defaultRowHeight="12.75" x14ac:dyDescent="0.2"/>
  <cols>
    <col min="1" max="1" width="18.875" style="1" customWidth="1"/>
    <col min="2" max="2" width="43.125" style="1" customWidth="1"/>
    <col min="3" max="3" width="8.875" style="1"/>
    <col min="4" max="4" width="40.375" style="1" customWidth="1"/>
    <col min="5" max="5" width="14.125" style="1" customWidth="1"/>
    <col min="6" max="6" width="14.375" style="1" customWidth="1"/>
    <col min="7" max="16384" width="8.875" style="1"/>
  </cols>
  <sheetData>
    <row r="1" spans="1:7" x14ac:dyDescent="0.2">
      <c r="A1" s="2" t="s">
        <v>64</v>
      </c>
    </row>
    <row r="2" spans="1:7" x14ac:dyDescent="0.2">
      <c r="A2" s="536" t="s">
        <v>66</v>
      </c>
      <c r="B2" s="536" t="s">
        <v>196</v>
      </c>
      <c r="C2" s="536">
        <v>0</v>
      </c>
      <c r="D2" s="536" t="s">
        <v>71</v>
      </c>
      <c r="E2" s="536" t="s">
        <v>202</v>
      </c>
      <c r="F2" s="536" t="s">
        <v>204</v>
      </c>
      <c r="G2" s="536" t="s">
        <v>30</v>
      </c>
    </row>
    <row r="3" spans="1:7" hidden="1" x14ac:dyDescent="0.2">
      <c r="A3" s="536" t="s">
        <v>65</v>
      </c>
      <c r="B3" s="537" t="s">
        <v>195</v>
      </c>
      <c r="C3" s="536">
        <f>IF(B3=B2,C2+1,0)</f>
        <v>0</v>
      </c>
      <c r="D3" s="536" t="str">
        <f>B3&amp;"-"&amp;C3</f>
        <v>[Name - FR]-0</v>
      </c>
      <c r="E3" s="537" t="s">
        <v>201</v>
      </c>
      <c r="F3" s="537" t="s">
        <v>203</v>
      </c>
      <c r="G3" s="536" t="s">
        <v>29</v>
      </c>
    </row>
    <row r="4" spans="1:7" s="11" customFormat="1" x14ac:dyDescent="0.2">
      <c r="A4" s="536" t="s">
        <v>2247</v>
      </c>
      <c r="B4" s="537" t="s">
        <v>2248</v>
      </c>
      <c r="C4" s="536">
        <f t="shared" ref="C4:C55" si="0">IF(B4=B3,C3+1,0)</f>
        <v>0</v>
      </c>
      <c r="D4" s="536" t="str">
        <f t="shared" ref="D4:D55" si="1">B4&amp;"-"&amp;C4</f>
        <v>HIV I-9a(M): Pourcentage d'hommes ayant des rapports sexuels avec des hommes vivant avec le VIH-0</v>
      </c>
      <c r="E4" s="537" t="s">
        <v>2249</v>
      </c>
      <c r="F4" s="537" t="s">
        <v>2250</v>
      </c>
      <c r="G4" s="536" t="s">
        <v>2251</v>
      </c>
    </row>
    <row r="5" spans="1:7" s="11" customFormat="1" x14ac:dyDescent="0.2">
      <c r="A5" s="536" t="s">
        <v>2247</v>
      </c>
      <c r="B5" s="537" t="s">
        <v>2248</v>
      </c>
      <c r="C5" s="536">
        <f t="shared" si="0"/>
        <v>1</v>
      </c>
      <c r="D5" s="536" t="str">
        <f t="shared" si="1"/>
        <v>HIV I-9a(M): Pourcentage d'hommes ayant des rapports sexuels avec des hommes vivant avec le VIH-1</v>
      </c>
      <c r="E5" s="537" t="s">
        <v>2249</v>
      </c>
      <c r="F5" s="537" t="s">
        <v>2252</v>
      </c>
      <c r="G5" s="536" t="s">
        <v>2253</v>
      </c>
    </row>
    <row r="6" spans="1:7" s="11" customFormat="1" x14ac:dyDescent="0.2">
      <c r="A6" s="536" t="s">
        <v>2254</v>
      </c>
      <c r="B6" s="537" t="s">
        <v>2255</v>
      </c>
      <c r="C6" s="536">
        <f t="shared" si="0"/>
        <v>0</v>
      </c>
      <c r="D6" s="536" t="str">
        <f t="shared" si="1"/>
        <v>HIV I-9b(M): Pourcentage de personnes transgenres vivant avec le VIH-0</v>
      </c>
      <c r="E6" s="537" t="s">
        <v>2249</v>
      </c>
      <c r="F6" s="537" t="s">
        <v>2250</v>
      </c>
      <c r="G6" s="536" t="s">
        <v>2256</v>
      </c>
    </row>
    <row r="7" spans="1:7" s="11" customFormat="1" x14ac:dyDescent="0.2">
      <c r="A7" s="536" t="s">
        <v>2254</v>
      </c>
      <c r="B7" s="537" t="s">
        <v>2255</v>
      </c>
      <c r="C7" s="536">
        <f t="shared" si="0"/>
        <v>1</v>
      </c>
      <c r="D7" s="536" t="str">
        <f t="shared" si="1"/>
        <v>HIV I-9b(M): Pourcentage de personnes transgenres vivant avec le VIH-1</v>
      </c>
      <c r="E7" s="537" t="s">
        <v>2249</v>
      </c>
      <c r="F7" s="537" t="s">
        <v>2252</v>
      </c>
      <c r="G7" s="536" t="s">
        <v>2257</v>
      </c>
    </row>
    <row r="8" spans="1:7" s="11" customFormat="1" x14ac:dyDescent="0.2">
      <c r="A8" s="536" t="s">
        <v>2258</v>
      </c>
      <c r="B8" s="537" t="s">
        <v>2259</v>
      </c>
      <c r="C8" s="536">
        <f t="shared" si="0"/>
        <v>0</v>
      </c>
      <c r="D8" s="536" t="str">
        <f t="shared" si="1"/>
        <v>HIV I-10(M): Pourcentage de professionnels du sexe vivant avec le VIH-0</v>
      </c>
      <c r="E8" s="537" t="s">
        <v>2249</v>
      </c>
      <c r="F8" s="537" t="s">
        <v>2250</v>
      </c>
      <c r="G8" s="536" t="s">
        <v>2260</v>
      </c>
    </row>
    <row r="9" spans="1:7" s="11" customFormat="1" x14ac:dyDescent="0.2">
      <c r="A9" s="536" t="s">
        <v>2258</v>
      </c>
      <c r="B9" s="537" t="s">
        <v>2259</v>
      </c>
      <c r="C9" s="536">
        <f t="shared" si="0"/>
        <v>1</v>
      </c>
      <c r="D9" s="536" t="str">
        <f t="shared" si="1"/>
        <v>HIV I-10(M): Pourcentage de professionnels du sexe vivant avec le VIH-1</v>
      </c>
      <c r="E9" s="537" t="s">
        <v>2249</v>
      </c>
      <c r="F9" s="537" t="s">
        <v>2252</v>
      </c>
      <c r="G9" s="536" t="s">
        <v>2261</v>
      </c>
    </row>
    <row r="10" spans="1:7" s="11" customFormat="1" x14ac:dyDescent="0.2">
      <c r="A10" s="536" t="s">
        <v>2262</v>
      </c>
      <c r="B10" s="537" t="s">
        <v>2263</v>
      </c>
      <c r="C10" s="536">
        <f t="shared" si="0"/>
        <v>0</v>
      </c>
      <c r="D10" s="536" t="str">
        <f t="shared" si="1"/>
        <v>HIV I-11(M): Pourcentage de consommateurs de drogues injectables vivant avec le VIH-0</v>
      </c>
      <c r="E10" s="537" t="s">
        <v>2249</v>
      </c>
      <c r="F10" s="537" t="s">
        <v>2250</v>
      </c>
      <c r="G10" s="536" t="s">
        <v>2264</v>
      </c>
    </row>
    <row r="11" spans="1:7" s="11" customFormat="1" x14ac:dyDescent="0.2">
      <c r="A11" s="536" t="s">
        <v>2262</v>
      </c>
      <c r="B11" s="537" t="s">
        <v>2263</v>
      </c>
      <c r="C11" s="536">
        <f t="shared" si="0"/>
        <v>1</v>
      </c>
      <c r="D11" s="536" t="str">
        <f t="shared" si="1"/>
        <v>HIV I-11(M): Pourcentage de consommateurs de drogues injectables vivant avec le VIH-1</v>
      </c>
      <c r="E11" s="537" t="s">
        <v>2249</v>
      </c>
      <c r="F11" s="537" t="s">
        <v>2252</v>
      </c>
      <c r="G11" s="536" t="s">
        <v>2265</v>
      </c>
    </row>
    <row r="12" spans="1:7" s="11" customFormat="1" x14ac:dyDescent="0.2">
      <c r="A12" s="536" t="s">
        <v>2266</v>
      </c>
      <c r="B12" s="537" t="s">
        <v>2267</v>
      </c>
      <c r="C12" s="536">
        <f t="shared" si="0"/>
        <v>0</v>
      </c>
      <c r="D12" s="536" t="str">
        <f t="shared" si="1"/>
        <v>Malaria I-4: Taux de positivité aux tests de paludisme-0</v>
      </c>
      <c r="E12" s="537" t="s">
        <v>2268</v>
      </c>
      <c r="F12" s="537" t="s">
        <v>2269</v>
      </c>
      <c r="G12" s="536" t="s">
        <v>2270</v>
      </c>
    </row>
    <row r="13" spans="1:7" s="11" customFormat="1" x14ac:dyDescent="0.2">
      <c r="A13" s="536" t="s">
        <v>2266</v>
      </c>
      <c r="B13" s="537" t="s">
        <v>2267</v>
      </c>
      <c r="C13" s="536">
        <f t="shared" si="0"/>
        <v>1</v>
      </c>
      <c r="D13" s="536" t="str">
        <f t="shared" si="1"/>
        <v>Malaria I-4: Taux de positivité aux tests de paludisme-1</v>
      </c>
      <c r="E13" s="537" t="s">
        <v>2271</v>
      </c>
      <c r="F13" s="537" t="s">
        <v>2272</v>
      </c>
      <c r="G13" s="536" t="s">
        <v>2273</v>
      </c>
    </row>
    <row r="14" spans="1:7" s="11" customFormat="1" x14ac:dyDescent="0.2">
      <c r="A14" s="536" t="s">
        <v>2266</v>
      </c>
      <c r="B14" s="537" t="s">
        <v>2267</v>
      </c>
      <c r="C14" s="536">
        <f t="shared" si="0"/>
        <v>2</v>
      </c>
      <c r="D14" s="536" t="str">
        <f t="shared" si="1"/>
        <v>Malaria I-4: Taux de positivité aux tests de paludisme-2</v>
      </c>
      <c r="E14" s="537" t="s">
        <v>2271</v>
      </c>
      <c r="F14" s="537" t="s">
        <v>2274</v>
      </c>
      <c r="G14" s="536" t="s">
        <v>2275</v>
      </c>
    </row>
    <row r="15" spans="1:7" s="11" customFormat="1" x14ac:dyDescent="0.2">
      <c r="A15" s="536" t="s">
        <v>2276</v>
      </c>
      <c r="B15" s="537" t="s">
        <v>2277</v>
      </c>
      <c r="C15" s="536">
        <f t="shared" si="0"/>
        <v>0</v>
      </c>
      <c r="D15" s="536" t="str">
        <f t="shared" si="1"/>
        <v>Malaria I-5: Prévalence parasitaire palustre : proportion d'enfants âgés de 6 à 59 mois présentant une infection palustre-0</v>
      </c>
      <c r="E15" s="537" t="s">
        <v>2278</v>
      </c>
      <c r="F15" s="537" t="s">
        <v>2279</v>
      </c>
      <c r="G15" s="536" t="s">
        <v>2280</v>
      </c>
    </row>
    <row r="16" spans="1:7" s="11" customFormat="1" x14ac:dyDescent="0.2">
      <c r="A16" s="536" t="s">
        <v>2276</v>
      </c>
      <c r="B16" s="537" t="s">
        <v>2277</v>
      </c>
      <c r="C16" s="536">
        <f t="shared" si="0"/>
        <v>1</v>
      </c>
      <c r="D16" s="536" t="str">
        <f t="shared" si="1"/>
        <v>Malaria I-5: Prévalence parasitaire palustre : proportion d'enfants âgés de 6 à 59 mois présentant une infection palustre-1</v>
      </c>
      <c r="E16" s="537" t="s">
        <v>2278</v>
      </c>
      <c r="F16" s="537" t="s">
        <v>2281</v>
      </c>
      <c r="G16" s="536" t="s">
        <v>2282</v>
      </c>
    </row>
    <row r="17" spans="1:7" s="11" customFormat="1" x14ac:dyDescent="0.2">
      <c r="A17" s="536" t="s">
        <v>2283</v>
      </c>
      <c r="B17" s="537" t="s">
        <v>2284</v>
      </c>
      <c r="C17" s="536">
        <f t="shared" si="0"/>
        <v>0</v>
      </c>
      <c r="D17" s="536" t="str">
        <f t="shared" si="1"/>
        <v>HIV I-4: Nombre de décès liés au SIDA pour 100,000 habitants-0</v>
      </c>
      <c r="E17" s="537" t="s">
        <v>2278</v>
      </c>
      <c r="F17" s="537" t="s">
        <v>2279</v>
      </c>
      <c r="G17" s="536" t="s">
        <v>2285</v>
      </c>
    </row>
    <row r="18" spans="1:7" s="11" customFormat="1" x14ac:dyDescent="0.2">
      <c r="A18" s="536" t="s">
        <v>2283</v>
      </c>
      <c r="B18" s="537" t="s">
        <v>2284</v>
      </c>
      <c r="C18" s="536">
        <f t="shared" si="0"/>
        <v>1</v>
      </c>
      <c r="D18" s="536" t="str">
        <f t="shared" si="1"/>
        <v>HIV I-4: Nombre de décès liés au SIDA pour 100,000 habitants-1</v>
      </c>
      <c r="E18" s="537" t="s">
        <v>2278</v>
      </c>
      <c r="F18" s="537" t="s">
        <v>2281</v>
      </c>
      <c r="G18" s="536" t="s">
        <v>2286</v>
      </c>
    </row>
    <row r="19" spans="1:7" s="11" customFormat="1" x14ac:dyDescent="0.2">
      <c r="A19" s="536" t="s">
        <v>2283</v>
      </c>
      <c r="B19" s="537" t="s">
        <v>2284</v>
      </c>
      <c r="C19" s="536">
        <f t="shared" si="0"/>
        <v>2</v>
      </c>
      <c r="D19" s="536" t="str">
        <f t="shared" si="1"/>
        <v>HIV I-4: Nombre de décès liés au SIDA pour 100,000 habitants-2</v>
      </c>
      <c r="E19" s="537" t="s">
        <v>2249</v>
      </c>
      <c r="F19" s="537" t="s">
        <v>2287</v>
      </c>
      <c r="G19" s="536" t="s">
        <v>2288</v>
      </c>
    </row>
    <row r="20" spans="1:7" s="11" customFormat="1" x14ac:dyDescent="0.2">
      <c r="A20" s="536" t="s">
        <v>2283</v>
      </c>
      <c r="B20" s="537" t="s">
        <v>2284</v>
      </c>
      <c r="C20" s="536">
        <f t="shared" si="0"/>
        <v>3</v>
      </c>
      <c r="D20" s="536" t="str">
        <f t="shared" si="1"/>
        <v>HIV I-4: Nombre de décès liés au SIDA pour 100,000 habitants-3</v>
      </c>
      <c r="E20" s="537" t="s">
        <v>2249</v>
      </c>
      <c r="F20" s="537" t="s">
        <v>2289</v>
      </c>
      <c r="G20" s="536" t="s">
        <v>2290</v>
      </c>
    </row>
    <row r="21" spans="1:7" s="11" customFormat="1" x14ac:dyDescent="0.2">
      <c r="A21" s="536" t="s">
        <v>2283</v>
      </c>
      <c r="B21" s="537" t="s">
        <v>2284</v>
      </c>
      <c r="C21" s="536">
        <f t="shared" si="0"/>
        <v>4</v>
      </c>
      <c r="D21" s="536" t="str">
        <f t="shared" si="1"/>
        <v>HIV I-4: Nombre de décès liés au SIDA pour 100,000 habitants-4</v>
      </c>
      <c r="E21" s="537" t="s">
        <v>2291</v>
      </c>
      <c r="F21" s="537" t="s">
        <v>2292</v>
      </c>
      <c r="G21" s="536" t="s">
        <v>2293</v>
      </c>
    </row>
    <row r="22" spans="1:7" s="11" customFormat="1" x14ac:dyDescent="0.2">
      <c r="A22" s="536" t="s">
        <v>2283</v>
      </c>
      <c r="B22" s="537" t="s">
        <v>2284</v>
      </c>
      <c r="C22" s="536">
        <f t="shared" si="0"/>
        <v>5</v>
      </c>
      <c r="D22" s="536" t="str">
        <f t="shared" si="1"/>
        <v>HIV I-4: Nombre de décès liés au SIDA pour 100,000 habitants-5</v>
      </c>
      <c r="E22" s="537" t="s">
        <v>2291</v>
      </c>
      <c r="F22" s="537" t="s">
        <v>2294</v>
      </c>
      <c r="G22" s="536" t="s">
        <v>2295</v>
      </c>
    </row>
    <row r="23" spans="1:7" s="11" customFormat="1" x14ac:dyDescent="0.2">
      <c r="A23" s="536" t="s">
        <v>2283</v>
      </c>
      <c r="B23" s="537" t="s">
        <v>2284</v>
      </c>
      <c r="C23" s="536">
        <f t="shared" si="0"/>
        <v>6</v>
      </c>
      <c r="D23" s="536" t="str">
        <f t="shared" si="1"/>
        <v>HIV I-4: Nombre de décès liés au SIDA pour 100,000 habitants-6</v>
      </c>
      <c r="E23" s="537" t="s">
        <v>2291</v>
      </c>
      <c r="F23" s="537" t="s">
        <v>2296</v>
      </c>
      <c r="G23" s="536" t="s">
        <v>2297</v>
      </c>
    </row>
    <row r="24" spans="1:7" s="11" customFormat="1" x14ac:dyDescent="0.2">
      <c r="A24" s="536" t="s">
        <v>2283</v>
      </c>
      <c r="B24" s="537" t="s">
        <v>2284</v>
      </c>
      <c r="C24" s="536">
        <f t="shared" si="0"/>
        <v>7</v>
      </c>
      <c r="D24" s="536" t="str">
        <f t="shared" si="1"/>
        <v>HIV I-4: Nombre de décès liés au SIDA pour 100,000 habitants-7</v>
      </c>
      <c r="E24" s="537" t="s">
        <v>2291</v>
      </c>
      <c r="F24" s="537" t="s">
        <v>2298</v>
      </c>
      <c r="G24" s="536" t="s">
        <v>2299</v>
      </c>
    </row>
    <row r="25" spans="1:7" s="11" customFormat="1" x14ac:dyDescent="0.2">
      <c r="A25" s="536" t="s">
        <v>2300</v>
      </c>
      <c r="B25" s="537" t="s">
        <v>2301</v>
      </c>
      <c r="C25" s="536">
        <f t="shared" si="0"/>
        <v>0</v>
      </c>
      <c r="D25" s="536" t="str">
        <f t="shared" si="1"/>
        <v>Malaria I-1(M): Cas de paludisme enregistrés, présumés et confirmés-0</v>
      </c>
      <c r="E25" s="537" t="s">
        <v>2249</v>
      </c>
      <c r="F25" s="537" t="s">
        <v>2302</v>
      </c>
      <c r="G25" s="536" t="s">
        <v>2303</v>
      </c>
    </row>
    <row r="26" spans="1:7" s="11" customFormat="1" x14ac:dyDescent="0.2">
      <c r="A26" s="536" t="s">
        <v>2300</v>
      </c>
      <c r="B26" s="537" t="s">
        <v>2301</v>
      </c>
      <c r="C26" s="536">
        <f t="shared" si="0"/>
        <v>1</v>
      </c>
      <c r="D26" s="536" t="str">
        <f t="shared" si="1"/>
        <v>Malaria I-1(M): Cas de paludisme enregistrés, présumés et confirmés-1</v>
      </c>
      <c r="E26" s="537" t="s">
        <v>2249</v>
      </c>
      <c r="F26" s="537" t="s">
        <v>2304</v>
      </c>
      <c r="G26" s="536" t="s">
        <v>2305</v>
      </c>
    </row>
    <row r="27" spans="1:7" s="11" customFormat="1" x14ac:dyDescent="0.2">
      <c r="A27" s="536" t="s">
        <v>2300</v>
      </c>
      <c r="B27" s="537" t="s">
        <v>2301</v>
      </c>
      <c r="C27" s="536">
        <f t="shared" si="0"/>
        <v>2</v>
      </c>
      <c r="D27" s="536" t="str">
        <f t="shared" si="1"/>
        <v>Malaria I-1(M): Cas de paludisme enregistrés, présumés et confirmés-2</v>
      </c>
      <c r="E27" s="537" t="s">
        <v>2268</v>
      </c>
      <c r="F27" s="537" t="s">
        <v>2306</v>
      </c>
      <c r="G27" s="536" t="s">
        <v>2307</v>
      </c>
    </row>
    <row r="28" spans="1:7" s="11" customFormat="1" x14ac:dyDescent="0.2">
      <c r="A28" s="536" t="s">
        <v>2300</v>
      </c>
      <c r="B28" s="537" t="s">
        <v>2301</v>
      </c>
      <c r="C28" s="536">
        <f t="shared" si="0"/>
        <v>3</v>
      </c>
      <c r="D28" s="536" t="str">
        <f t="shared" si="1"/>
        <v>Malaria I-1(M): Cas de paludisme enregistrés, présumés et confirmés-3</v>
      </c>
      <c r="E28" s="537" t="s">
        <v>2268</v>
      </c>
      <c r="F28" s="537" t="s">
        <v>2269</v>
      </c>
      <c r="G28" s="536" t="s">
        <v>2308</v>
      </c>
    </row>
    <row r="29" spans="1:7" s="11" customFormat="1" x14ac:dyDescent="0.2">
      <c r="A29" s="536" t="s">
        <v>2300</v>
      </c>
      <c r="B29" s="537" t="s">
        <v>2301</v>
      </c>
      <c r="C29" s="536">
        <f t="shared" si="0"/>
        <v>4</v>
      </c>
      <c r="D29" s="536" t="str">
        <f t="shared" si="1"/>
        <v>Malaria I-1(M): Cas de paludisme enregistrés, présumés et confirmés-4</v>
      </c>
      <c r="E29" s="537" t="s">
        <v>2268</v>
      </c>
      <c r="F29" s="537" t="s">
        <v>2309</v>
      </c>
      <c r="G29" s="536" t="s">
        <v>2310</v>
      </c>
    </row>
    <row r="30" spans="1:7" s="11" customFormat="1" x14ac:dyDescent="0.2">
      <c r="A30" s="536" t="s">
        <v>2300</v>
      </c>
      <c r="B30" s="537" t="s">
        <v>2301</v>
      </c>
      <c r="C30" s="536">
        <f t="shared" si="0"/>
        <v>5</v>
      </c>
      <c r="D30" s="536" t="str">
        <f t="shared" si="1"/>
        <v>Malaria I-1(M): Cas de paludisme enregistrés, présumés et confirmés-5</v>
      </c>
      <c r="E30" s="537" t="s">
        <v>2311</v>
      </c>
      <c r="F30" s="537" t="s">
        <v>2312</v>
      </c>
      <c r="G30" s="536" t="s">
        <v>2313</v>
      </c>
    </row>
    <row r="31" spans="1:7" s="11" customFormat="1" x14ac:dyDescent="0.2">
      <c r="A31" s="536" t="s">
        <v>2300</v>
      </c>
      <c r="B31" s="537" t="s">
        <v>2301</v>
      </c>
      <c r="C31" s="536">
        <f t="shared" si="0"/>
        <v>6</v>
      </c>
      <c r="D31" s="536" t="str">
        <f t="shared" si="1"/>
        <v>Malaria I-1(M): Cas de paludisme enregistrés, présumés et confirmés-6</v>
      </c>
      <c r="E31" s="537" t="s">
        <v>2311</v>
      </c>
      <c r="F31" s="537" t="s">
        <v>2314</v>
      </c>
      <c r="G31" s="536" t="s">
        <v>2315</v>
      </c>
    </row>
    <row r="32" spans="1:7" s="11" customFormat="1" x14ac:dyDescent="0.2">
      <c r="A32" s="536" t="s">
        <v>2316</v>
      </c>
      <c r="B32" s="537" t="s">
        <v>2317</v>
      </c>
      <c r="C32" s="536">
        <f t="shared" si="0"/>
        <v>0</v>
      </c>
      <c r="D32" s="536" t="str">
        <f t="shared" si="1"/>
        <v>Malaria I-3.1(M): Nombre de décès de patients hospitalisés dus au paludisme : taux pour 100 000 habitants par an-0</v>
      </c>
      <c r="E32" s="537" t="s">
        <v>2249</v>
      </c>
      <c r="F32" s="537" t="s">
        <v>2302</v>
      </c>
      <c r="G32" s="536" t="s">
        <v>2318</v>
      </c>
    </row>
    <row r="33" spans="1:7" s="11" customFormat="1" x14ac:dyDescent="0.2">
      <c r="A33" s="536" t="s">
        <v>2316</v>
      </c>
      <c r="B33" s="537" t="s">
        <v>2317</v>
      </c>
      <c r="C33" s="536">
        <f t="shared" si="0"/>
        <v>1</v>
      </c>
      <c r="D33" s="536" t="str">
        <f t="shared" si="1"/>
        <v>Malaria I-3.1(M): Nombre de décès de patients hospitalisés dus au paludisme : taux pour 100 000 habitants par an-1</v>
      </c>
      <c r="E33" s="537" t="s">
        <v>2249</v>
      </c>
      <c r="F33" s="537" t="s">
        <v>2304</v>
      </c>
      <c r="G33" s="536" t="s">
        <v>2319</v>
      </c>
    </row>
    <row r="34" spans="1:7" s="11" customFormat="1" x14ac:dyDescent="0.2">
      <c r="A34" s="536" t="s">
        <v>2320</v>
      </c>
      <c r="B34" s="537" t="s">
        <v>2321</v>
      </c>
      <c r="C34" s="536">
        <f t="shared" si="0"/>
        <v>0</v>
      </c>
      <c r="D34" s="536" t="str">
        <f t="shared" si="1"/>
        <v>Malaria I-6: Taux de mortalité des enfants de moins de 5 ans, toutes causes confondues, pour 1000 naissances vivantes-0</v>
      </c>
      <c r="E34" s="537" t="s">
        <v>2278</v>
      </c>
      <c r="F34" s="537" t="s">
        <v>2279</v>
      </c>
      <c r="G34" s="536" t="s">
        <v>2322</v>
      </c>
    </row>
    <row r="35" spans="1:7" s="11" customFormat="1" x14ac:dyDescent="0.2">
      <c r="A35" s="536" t="s">
        <v>2320</v>
      </c>
      <c r="B35" s="537" t="s">
        <v>2321</v>
      </c>
      <c r="C35" s="536">
        <f t="shared" si="0"/>
        <v>1</v>
      </c>
      <c r="D35" s="536" t="str">
        <f t="shared" si="1"/>
        <v>Malaria I-6: Taux de mortalité des enfants de moins de 5 ans, toutes causes confondues, pour 1000 naissances vivantes-1</v>
      </c>
      <c r="E35" s="537" t="s">
        <v>2278</v>
      </c>
      <c r="F35" s="537" t="s">
        <v>2281</v>
      </c>
      <c r="G35" s="536" t="s">
        <v>2323</v>
      </c>
    </row>
    <row r="36" spans="1:7" s="11" customFormat="1" x14ac:dyDescent="0.2">
      <c r="A36" s="536" t="s">
        <v>2324</v>
      </c>
      <c r="B36" s="537" t="s">
        <v>2325</v>
      </c>
      <c r="C36" s="536">
        <f t="shared" si="0"/>
        <v>0</v>
      </c>
      <c r="D36" s="536" t="str">
        <f t="shared" si="1"/>
        <v>HIV I-14: Nombre de nouvelles infections par le VIH pour 1000 habitants non-infectés-0</v>
      </c>
      <c r="E36" s="537" t="s">
        <v>2278</v>
      </c>
      <c r="F36" s="537" t="s">
        <v>2279</v>
      </c>
      <c r="G36" s="536" t="s">
        <v>2326</v>
      </c>
    </row>
    <row r="37" spans="1:7" s="11" customFormat="1" x14ac:dyDescent="0.2">
      <c r="A37" s="536" t="s">
        <v>2324</v>
      </c>
      <c r="B37" s="537" t="s">
        <v>2325</v>
      </c>
      <c r="C37" s="536">
        <f t="shared" si="0"/>
        <v>1</v>
      </c>
      <c r="D37" s="536" t="str">
        <f t="shared" si="1"/>
        <v>HIV I-14: Nombre de nouvelles infections par le VIH pour 1000 habitants non-infectés-1</v>
      </c>
      <c r="E37" s="537" t="s">
        <v>2278</v>
      </c>
      <c r="F37" s="537" t="s">
        <v>2281</v>
      </c>
      <c r="G37" s="536" t="s">
        <v>2327</v>
      </c>
    </row>
    <row r="38" spans="1:7" s="11" customFormat="1" x14ac:dyDescent="0.2">
      <c r="A38" s="536" t="s">
        <v>2324</v>
      </c>
      <c r="B38" s="537" t="s">
        <v>2325</v>
      </c>
      <c r="C38" s="536">
        <f t="shared" si="0"/>
        <v>2</v>
      </c>
      <c r="D38" s="536" t="str">
        <f t="shared" si="1"/>
        <v>HIV I-14: Nombre de nouvelles infections par le VIH pour 1000 habitants non-infectés-2</v>
      </c>
      <c r="E38" s="537" t="s">
        <v>2249</v>
      </c>
      <c r="F38" s="537" t="s">
        <v>2287</v>
      </c>
      <c r="G38" s="536" t="s">
        <v>2328</v>
      </c>
    </row>
    <row r="39" spans="1:7" s="11" customFormat="1" x14ac:dyDescent="0.2">
      <c r="A39" s="536" t="s">
        <v>2324</v>
      </c>
      <c r="B39" s="537" t="s">
        <v>2325</v>
      </c>
      <c r="C39" s="536">
        <f t="shared" si="0"/>
        <v>3</v>
      </c>
      <c r="D39" s="536" t="str">
        <f t="shared" si="1"/>
        <v>HIV I-14: Nombre de nouvelles infections par le VIH pour 1000 habitants non-infectés-3</v>
      </c>
      <c r="E39" s="537" t="s">
        <v>2249</v>
      </c>
      <c r="F39" s="537" t="s">
        <v>2289</v>
      </c>
      <c r="G39" s="536" t="s">
        <v>2329</v>
      </c>
    </row>
    <row r="40" spans="1:7" s="11" customFormat="1" x14ac:dyDescent="0.2">
      <c r="A40" s="536" t="s">
        <v>2324</v>
      </c>
      <c r="B40" s="537" t="s">
        <v>2325</v>
      </c>
      <c r="C40" s="536">
        <f t="shared" si="0"/>
        <v>4</v>
      </c>
      <c r="D40" s="536" t="str">
        <f t="shared" si="1"/>
        <v>HIV I-14: Nombre de nouvelles infections par le VIH pour 1000 habitants non-infectés-4</v>
      </c>
      <c r="E40" s="537" t="s">
        <v>2291</v>
      </c>
      <c r="F40" s="537" t="s">
        <v>2292</v>
      </c>
      <c r="G40" s="536" t="s">
        <v>2330</v>
      </c>
    </row>
    <row r="41" spans="1:7" s="11" customFormat="1" x14ac:dyDescent="0.2">
      <c r="A41" s="536" t="s">
        <v>2324</v>
      </c>
      <c r="B41" s="537" t="s">
        <v>2325</v>
      </c>
      <c r="C41" s="536">
        <f t="shared" si="0"/>
        <v>5</v>
      </c>
      <c r="D41" s="536" t="str">
        <f t="shared" si="1"/>
        <v>HIV I-14: Nombre de nouvelles infections par le VIH pour 1000 habitants non-infectés-5</v>
      </c>
      <c r="E41" s="537" t="s">
        <v>2291</v>
      </c>
      <c r="F41" s="537" t="s">
        <v>2294</v>
      </c>
      <c r="G41" s="536" t="s">
        <v>2331</v>
      </c>
    </row>
    <row r="42" spans="1:7" s="11" customFormat="1" x14ac:dyDescent="0.2">
      <c r="A42" s="536" t="s">
        <v>2324</v>
      </c>
      <c r="B42" s="537" t="s">
        <v>2325</v>
      </c>
      <c r="C42" s="536">
        <f t="shared" si="0"/>
        <v>6</v>
      </c>
      <c r="D42" s="536" t="str">
        <f t="shared" si="1"/>
        <v>HIV I-14: Nombre de nouvelles infections par le VIH pour 1000 habitants non-infectés-6</v>
      </c>
      <c r="E42" s="537" t="s">
        <v>2291</v>
      </c>
      <c r="F42" s="537" t="s">
        <v>2296</v>
      </c>
      <c r="G42" s="536" t="s">
        <v>2332</v>
      </c>
    </row>
    <row r="43" spans="1:7" s="11" customFormat="1" x14ac:dyDescent="0.2">
      <c r="A43" s="536" t="s">
        <v>2324</v>
      </c>
      <c r="B43" s="537" t="s">
        <v>2325</v>
      </c>
      <c r="C43" s="536">
        <f t="shared" si="0"/>
        <v>7</v>
      </c>
      <c r="D43" s="536" t="str">
        <f t="shared" si="1"/>
        <v>HIV I-14: Nombre de nouvelles infections par le VIH pour 1000 habitants non-infectés-7</v>
      </c>
      <c r="E43" s="537" t="s">
        <v>2291</v>
      </c>
      <c r="F43" s="537" t="s">
        <v>2298</v>
      </c>
      <c r="G43" s="536" t="s">
        <v>2333</v>
      </c>
    </row>
    <row r="44" spans="1:7" s="11" customFormat="1" x14ac:dyDescent="0.2">
      <c r="A44" s="536" t="s">
        <v>2334</v>
      </c>
      <c r="B44" s="537" t="s">
        <v>2335</v>
      </c>
      <c r="C44" s="536">
        <f t="shared" si="0"/>
        <v>0</v>
      </c>
      <c r="D44" s="536" t="str">
        <f t="shared" si="1"/>
        <v>Malaria I-10(M): Incidence parasitaire annuelle: Cas de paludisme confirmés (par microscopie ou TDR): taux pour 1000 habitants par an (Contextes d'élimination)-0</v>
      </c>
      <c r="E44" s="537" t="s">
        <v>2336</v>
      </c>
      <c r="F44" s="537" t="s">
        <v>2337</v>
      </c>
      <c r="G44" s="536" t="s">
        <v>2338</v>
      </c>
    </row>
    <row r="45" spans="1:7" s="11" customFormat="1" x14ac:dyDescent="0.2">
      <c r="A45" s="536" t="s">
        <v>2334</v>
      </c>
      <c r="B45" s="537" t="s">
        <v>2335</v>
      </c>
      <c r="C45" s="536">
        <f t="shared" si="0"/>
        <v>1</v>
      </c>
      <c r="D45" s="536" t="str">
        <f t="shared" si="1"/>
        <v>Malaria I-10(M): Incidence parasitaire annuelle: Cas de paludisme confirmés (par microscopie ou TDR): taux pour 1000 habitants par an (Contextes d'élimination)-1</v>
      </c>
      <c r="E45" s="537" t="s">
        <v>2336</v>
      </c>
      <c r="F45" s="537" t="s">
        <v>2339</v>
      </c>
      <c r="G45" s="536" t="s">
        <v>2340</v>
      </c>
    </row>
    <row r="46" spans="1:7" s="11" customFormat="1" x14ac:dyDescent="0.2">
      <c r="A46" s="536" t="s">
        <v>2334</v>
      </c>
      <c r="B46" s="537" t="s">
        <v>2335</v>
      </c>
      <c r="C46" s="536">
        <f t="shared" si="0"/>
        <v>2</v>
      </c>
      <c r="D46" s="536" t="str">
        <f t="shared" si="1"/>
        <v>Malaria I-10(M): Incidence parasitaire annuelle: Cas de paludisme confirmés (par microscopie ou TDR): taux pour 1000 habitants par an (Contextes d'élimination)-2</v>
      </c>
      <c r="E46" s="537" t="s">
        <v>2336</v>
      </c>
      <c r="F46" s="537" t="s">
        <v>2341</v>
      </c>
      <c r="G46" s="536" t="s">
        <v>2342</v>
      </c>
    </row>
    <row r="47" spans="1:7" s="11" customFormat="1" x14ac:dyDescent="0.2">
      <c r="A47" s="536" t="s">
        <v>2334</v>
      </c>
      <c r="B47" s="537" t="s">
        <v>2335</v>
      </c>
      <c r="C47" s="536">
        <f t="shared" si="0"/>
        <v>3</v>
      </c>
      <c r="D47" s="536" t="str">
        <f t="shared" si="1"/>
        <v>Malaria I-10(M): Incidence parasitaire annuelle: Cas de paludisme confirmés (par microscopie ou TDR): taux pour 1000 habitants par an (Contextes d'élimination)-3</v>
      </c>
      <c r="E47" s="537" t="s">
        <v>2336</v>
      </c>
      <c r="F47" s="537" t="s">
        <v>2343</v>
      </c>
      <c r="G47" s="536" t="s">
        <v>2344</v>
      </c>
    </row>
    <row r="48" spans="1:7" s="11" customFormat="1" x14ac:dyDescent="0.2">
      <c r="A48" s="536" t="s">
        <v>2345</v>
      </c>
      <c r="B48" s="537" t="s">
        <v>2346</v>
      </c>
      <c r="C48" s="536">
        <f t="shared" si="0"/>
        <v>0</v>
      </c>
      <c r="D48" s="536" t="str">
        <f t="shared" si="1"/>
        <v>HIV I-13: Nombre et % de personnes vivant avec le VIH-0</v>
      </c>
      <c r="E48" s="537" t="s">
        <v>2278</v>
      </c>
      <c r="F48" s="537" t="s">
        <v>2279</v>
      </c>
      <c r="G48" s="536" t="s">
        <v>2347</v>
      </c>
    </row>
    <row r="49" spans="1:7" s="11" customFormat="1" x14ac:dyDescent="0.2">
      <c r="A49" s="536" t="s">
        <v>2345</v>
      </c>
      <c r="B49" s="537" t="s">
        <v>2346</v>
      </c>
      <c r="C49" s="536">
        <f t="shared" si="0"/>
        <v>1</v>
      </c>
      <c r="D49" s="536" t="str">
        <f t="shared" si="1"/>
        <v>HIV I-13: Nombre et % de personnes vivant avec le VIH-1</v>
      </c>
      <c r="E49" s="537" t="s">
        <v>2278</v>
      </c>
      <c r="F49" s="537" t="s">
        <v>2281</v>
      </c>
      <c r="G49" s="536" t="s">
        <v>2348</v>
      </c>
    </row>
    <row r="50" spans="1:7" s="11" customFormat="1" x14ac:dyDescent="0.2">
      <c r="A50" s="536" t="s">
        <v>2345</v>
      </c>
      <c r="B50" s="537" t="s">
        <v>2346</v>
      </c>
      <c r="C50" s="536">
        <f t="shared" si="0"/>
        <v>2</v>
      </c>
      <c r="D50" s="536" t="str">
        <f t="shared" si="1"/>
        <v>HIV I-13: Nombre et % de personnes vivant avec le VIH-2</v>
      </c>
      <c r="E50" s="537" t="s">
        <v>2249</v>
      </c>
      <c r="F50" s="537" t="s">
        <v>2287</v>
      </c>
      <c r="G50" s="536" t="s">
        <v>2349</v>
      </c>
    </row>
    <row r="51" spans="1:7" s="11" customFormat="1" x14ac:dyDescent="0.2">
      <c r="A51" s="536" t="s">
        <v>2345</v>
      </c>
      <c r="B51" s="537" t="s">
        <v>2346</v>
      </c>
      <c r="C51" s="536">
        <f t="shared" si="0"/>
        <v>3</v>
      </c>
      <c r="D51" s="536" t="str">
        <f t="shared" si="1"/>
        <v>HIV I-13: Nombre et % de personnes vivant avec le VIH-3</v>
      </c>
      <c r="E51" s="537" t="s">
        <v>2249</v>
      </c>
      <c r="F51" s="537" t="s">
        <v>2289</v>
      </c>
      <c r="G51" s="536" t="s">
        <v>2350</v>
      </c>
    </row>
    <row r="52" spans="1:7" s="11" customFormat="1" x14ac:dyDescent="0.2">
      <c r="A52" s="536" t="s">
        <v>2345</v>
      </c>
      <c r="B52" s="537" t="s">
        <v>2346</v>
      </c>
      <c r="C52" s="536">
        <f t="shared" si="0"/>
        <v>4</v>
      </c>
      <c r="D52" s="536" t="str">
        <f t="shared" si="1"/>
        <v>HIV I-13: Nombre et % de personnes vivant avec le VIH-4</v>
      </c>
      <c r="E52" s="537" t="s">
        <v>2291</v>
      </c>
      <c r="F52" s="537" t="s">
        <v>2292</v>
      </c>
      <c r="G52" s="536" t="s">
        <v>2351</v>
      </c>
    </row>
    <row r="53" spans="1:7" s="11" customFormat="1" x14ac:dyDescent="0.2">
      <c r="A53" s="536" t="s">
        <v>2345</v>
      </c>
      <c r="B53" s="537" t="s">
        <v>2346</v>
      </c>
      <c r="C53" s="536">
        <f t="shared" si="0"/>
        <v>5</v>
      </c>
      <c r="D53" s="536" t="str">
        <f t="shared" si="1"/>
        <v>HIV I-13: Nombre et % de personnes vivant avec le VIH-5</v>
      </c>
      <c r="E53" s="537" t="s">
        <v>2291</v>
      </c>
      <c r="F53" s="537" t="s">
        <v>2294</v>
      </c>
      <c r="G53" s="536" t="s">
        <v>2352</v>
      </c>
    </row>
    <row r="54" spans="1:7" s="11" customFormat="1" x14ac:dyDescent="0.2">
      <c r="A54" s="536" t="s">
        <v>2345</v>
      </c>
      <c r="B54" s="537" t="s">
        <v>2346</v>
      </c>
      <c r="C54" s="536">
        <f t="shared" si="0"/>
        <v>6</v>
      </c>
      <c r="D54" s="536" t="str">
        <f t="shared" si="1"/>
        <v>HIV I-13: Nombre et % de personnes vivant avec le VIH-6</v>
      </c>
      <c r="E54" s="537" t="s">
        <v>2291</v>
      </c>
      <c r="F54" s="537" t="s">
        <v>2296</v>
      </c>
      <c r="G54" s="536" t="s">
        <v>2353</v>
      </c>
    </row>
    <row r="55" spans="1:7" s="11" customFormat="1" x14ac:dyDescent="0.2">
      <c r="A55" s="536" t="s">
        <v>2345</v>
      </c>
      <c r="B55" s="537" t="s">
        <v>2346</v>
      </c>
      <c r="C55" s="536">
        <f t="shared" si="0"/>
        <v>7</v>
      </c>
      <c r="D55" s="536" t="str">
        <f t="shared" si="1"/>
        <v>HIV I-13: Nombre et % de personnes vivant avec le VIH-7</v>
      </c>
      <c r="E55" s="537" t="s">
        <v>2291</v>
      </c>
      <c r="F55" s="537" t="s">
        <v>2298</v>
      </c>
      <c r="G55" s="536" t="s">
        <v>2354</v>
      </c>
    </row>
    <row r="57" spans="1:7" x14ac:dyDescent="0.2">
      <c r="A57" s="2" t="s">
        <v>73</v>
      </c>
    </row>
    <row r="58" spans="1:7" x14ac:dyDescent="0.2">
      <c r="A58" s="536" t="s">
        <v>66</v>
      </c>
      <c r="B58" s="536" t="s">
        <v>196</v>
      </c>
      <c r="C58" s="536">
        <v>0</v>
      </c>
      <c r="D58" s="536" t="s">
        <v>71</v>
      </c>
      <c r="E58" s="536" t="s">
        <v>202</v>
      </c>
      <c r="F58" s="536" t="s">
        <v>204</v>
      </c>
      <c r="G58" s="536" t="s">
        <v>30</v>
      </c>
    </row>
    <row r="59" spans="1:7" hidden="1" x14ac:dyDescent="0.2">
      <c r="A59" s="536" t="s">
        <v>65</v>
      </c>
      <c r="B59" s="537" t="s">
        <v>195</v>
      </c>
      <c r="C59" s="536">
        <f>IF(B59=B58,C58+1,0)</f>
        <v>0</v>
      </c>
      <c r="D59" s="536" t="str">
        <f>B59&amp;"-"&amp;C59</f>
        <v>[Name - FR]-0</v>
      </c>
      <c r="E59" s="537" t="s">
        <v>201</v>
      </c>
      <c r="F59" s="537" t="s">
        <v>203</v>
      </c>
      <c r="G59" s="536" t="s">
        <v>29</v>
      </c>
    </row>
    <row r="60" spans="1:7" s="11" customFormat="1" x14ac:dyDescent="0.2">
      <c r="A60" s="536" t="s">
        <v>933</v>
      </c>
      <c r="B60" s="537" t="s">
        <v>2355</v>
      </c>
      <c r="C60" s="536">
        <f t="shared" ref="C60:C91" si="2">IF(B60=B59,C59+1,0)</f>
        <v>0</v>
      </c>
      <c r="D60" s="536" t="str">
        <f t="shared" ref="D60:D91" si="3">B60&amp;"-"&amp;C60</f>
        <v>HIV O-1(M): Pourcentage d'adultes et d'enfants vivant avec le VIH et sous traitement 12 mois après le début du traitement antirétroviral-0</v>
      </c>
      <c r="E60" s="537" t="s">
        <v>2278</v>
      </c>
      <c r="F60" s="537" t="s">
        <v>2279</v>
      </c>
      <c r="G60" s="536" t="s">
        <v>2356</v>
      </c>
    </row>
    <row r="61" spans="1:7" s="11" customFormat="1" x14ac:dyDescent="0.2">
      <c r="A61" s="536" t="s">
        <v>933</v>
      </c>
      <c r="B61" s="537" t="s">
        <v>2355</v>
      </c>
      <c r="C61" s="536">
        <f t="shared" si="2"/>
        <v>1</v>
      </c>
      <c r="D61" s="536" t="str">
        <f t="shared" si="3"/>
        <v>HIV O-1(M): Pourcentage d'adultes et d'enfants vivant avec le VIH et sous traitement 12 mois après le début du traitement antirétroviral-1</v>
      </c>
      <c r="E61" s="537" t="s">
        <v>2278</v>
      </c>
      <c r="F61" s="537" t="s">
        <v>2281</v>
      </c>
      <c r="G61" s="536" t="s">
        <v>2357</v>
      </c>
    </row>
    <row r="62" spans="1:7" s="11" customFormat="1" x14ac:dyDescent="0.2">
      <c r="A62" s="536" t="s">
        <v>933</v>
      </c>
      <c r="B62" s="537" t="s">
        <v>2355</v>
      </c>
      <c r="C62" s="536">
        <f t="shared" si="2"/>
        <v>2</v>
      </c>
      <c r="D62" s="536" t="str">
        <f t="shared" si="3"/>
        <v>HIV O-1(M): Pourcentage d'adultes et d'enfants vivant avec le VIH et sous traitement 12 mois après le début du traitement antirétroviral-2</v>
      </c>
      <c r="E62" s="537" t="s">
        <v>2249</v>
      </c>
      <c r="F62" s="537" t="s">
        <v>2287</v>
      </c>
      <c r="G62" s="536" t="s">
        <v>2358</v>
      </c>
    </row>
    <row r="63" spans="1:7" s="11" customFormat="1" x14ac:dyDescent="0.2">
      <c r="A63" s="536" t="s">
        <v>933</v>
      </c>
      <c r="B63" s="537" t="s">
        <v>2355</v>
      </c>
      <c r="C63" s="536">
        <f t="shared" si="2"/>
        <v>3</v>
      </c>
      <c r="D63" s="536" t="str">
        <f t="shared" si="3"/>
        <v>HIV O-1(M): Pourcentage d'adultes et d'enfants vivant avec le VIH et sous traitement 12 mois après le début du traitement antirétroviral-3</v>
      </c>
      <c r="E63" s="537" t="s">
        <v>2249</v>
      </c>
      <c r="F63" s="537" t="s">
        <v>2289</v>
      </c>
      <c r="G63" s="536" t="s">
        <v>2359</v>
      </c>
    </row>
    <row r="64" spans="1:7" s="11" customFormat="1" x14ac:dyDescent="0.2">
      <c r="A64" s="536" t="s">
        <v>933</v>
      </c>
      <c r="B64" s="537" t="s">
        <v>2355</v>
      </c>
      <c r="C64" s="536">
        <f t="shared" si="2"/>
        <v>4</v>
      </c>
      <c r="D64" s="536" t="str">
        <f t="shared" si="3"/>
        <v>HIV O-1(M): Pourcentage d'adultes et d'enfants vivant avec le VIH et sous traitement 12 mois après le début du traitement antirétroviral-4</v>
      </c>
      <c r="E64" s="537" t="s">
        <v>2360</v>
      </c>
      <c r="F64" s="537" t="s">
        <v>2361</v>
      </c>
      <c r="G64" s="536" t="s">
        <v>2362</v>
      </c>
    </row>
    <row r="65" spans="1:7" s="11" customFormat="1" x14ac:dyDescent="0.2">
      <c r="A65" s="536" t="s">
        <v>933</v>
      </c>
      <c r="B65" s="537" t="s">
        <v>2355</v>
      </c>
      <c r="C65" s="536">
        <f t="shared" si="2"/>
        <v>5</v>
      </c>
      <c r="D65" s="536" t="str">
        <f t="shared" si="3"/>
        <v>HIV O-1(M): Pourcentage d'adultes et d'enfants vivant avec le VIH et sous traitement 12 mois après le début du traitement antirétroviral-5</v>
      </c>
      <c r="E65" s="537" t="s">
        <v>2360</v>
      </c>
      <c r="F65" s="537" t="s">
        <v>2363</v>
      </c>
      <c r="G65" s="536" t="s">
        <v>2364</v>
      </c>
    </row>
    <row r="66" spans="1:7" s="11" customFormat="1" x14ac:dyDescent="0.2">
      <c r="A66" s="536" t="s">
        <v>933</v>
      </c>
      <c r="B66" s="537" t="s">
        <v>2355</v>
      </c>
      <c r="C66" s="536">
        <f t="shared" si="2"/>
        <v>6</v>
      </c>
      <c r="D66" s="536" t="str">
        <f t="shared" si="3"/>
        <v>HIV O-1(M): Pourcentage d'adultes et d'enfants vivant avec le VIH et sous traitement 12 mois après le début du traitement antirétroviral-6</v>
      </c>
      <c r="E66" s="537" t="s">
        <v>2360</v>
      </c>
      <c r="F66" s="537" t="s">
        <v>2365</v>
      </c>
      <c r="G66" s="536" t="s">
        <v>2366</v>
      </c>
    </row>
    <row r="67" spans="1:7" s="11" customFormat="1" x14ac:dyDescent="0.2">
      <c r="A67" s="536" t="s">
        <v>2367</v>
      </c>
      <c r="B67" s="537" t="s">
        <v>2368</v>
      </c>
      <c r="C67" s="536">
        <f t="shared" si="2"/>
        <v>0</v>
      </c>
      <c r="D67" s="536" t="str">
        <f t="shared" si="3"/>
        <v>HIV O-4a(M): Pourcentage d'hommes ayant déclaré avoir utilisé un préservatif lors de leur dernier rapport anal avec un partenaire de sexe masculin-0</v>
      </c>
      <c r="E67" s="537" t="s">
        <v>2249</v>
      </c>
      <c r="F67" s="537" t="s">
        <v>2250</v>
      </c>
      <c r="G67" s="536" t="s">
        <v>2369</v>
      </c>
    </row>
    <row r="68" spans="1:7" s="11" customFormat="1" x14ac:dyDescent="0.2">
      <c r="A68" s="536" t="s">
        <v>2367</v>
      </c>
      <c r="B68" s="537" t="s">
        <v>2368</v>
      </c>
      <c r="C68" s="536">
        <f t="shared" si="2"/>
        <v>1</v>
      </c>
      <c r="D68" s="536" t="str">
        <f t="shared" si="3"/>
        <v>HIV O-4a(M): Pourcentage d'hommes ayant déclaré avoir utilisé un préservatif lors de leur dernier rapport anal avec un partenaire de sexe masculin-1</v>
      </c>
      <c r="E68" s="537" t="s">
        <v>2249</v>
      </c>
      <c r="F68" s="537" t="s">
        <v>2252</v>
      </c>
      <c r="G68" s="536" t="s">
        <v>2370</v>
      </c>
    </row>
    <row r="69" spans="1:7" s="11" customFormat="1" x14ac:dyDescent="0.2">
      <c r="A69" s="536" t="s">
        <v>2371</v>
      </c>
      <c r="B69" s="537" t="s">
        <v>2372</v>
      </c>
      <c r="C69" s="536">
        <f t="shared" si="2"/>
        <v>0</v>
      </c>
      <c r="D69" s="536" t="str">
        <f t="shared" si="3"/>
        <v>HIV O-5(M): Pourcentage de professionnels du sexe ayant déclaré avoir utilisé un préservatif avec leur dernier client-0</v>
      </c>
      <c r="E69" s="537" t="s">
        <v>2278</v>
      </c>
      <c r="F69" s="537" t="s">
        <v>2279</v>
      </c>
      <c r="G69" s="536" t="s">
        <v>2373</v>
      </c>
    </row>
    <row r="70" spans="1:7" s="11" customFormat="1" x14ac:dyDescent="0.2">
      <c r="A70" s="536" t="s">
        <v>2371</v>
      </c>
      <c r="B70" s="537" t="s">
        <v>2372</v>
      </c>
      <c r="C70" s="536">
        <f t="shared" si="2"/>
        <v>1</v>
      </c>
      <c r="D70" s="536" t="str">
        <f t="shared" si="3"/>
        <v>HIV O-5(M): Pourcentage de professionnels du sexe ayant déclaré avoir utilisé un préservatif avec leur dernier client-1</v>
      </c>
      <c r="E70" s="537" t="s">
        <v>2278</v>
      </c>
      <c r="F70" s="537" t="s">
        <v>2281</v>
      </c>
      <c r="G70" s="536" t="s">
        <v>2374</v>
      </c>
    </row>
    <row r="71" spans="1:7" s="11" customFormat="1" x14ac:dyDescent="0.2">
      <c r="A71" s="536" t="s">
        <v>2371</v>
      </c>
      <c r="B71" s="537" t="s">
        <v>2372</v>
      </c>
      <c r="C71" s="536">
        <f t="shared" si="2"/>
        <v>2</v>
      </c>
      <c r="D71" s="536" t="str">
        <f t="shared" si="3"/>
        <v>HIV O-5(M): Pourcentage de professionnels du sexe ayant déclaré avoir utilisé un préservatif avec leur dernier client-2</v>
      </c>
      <c r="E71" s="537" t="s">
        <v>2249</v>
      </c>
      <c r="F71" s="537" t="s">
        <v>2250</v>
      </c>
      <c r="G71" s="536" t="s">
        <v>2375</v>
      </c>
    </row>
    <row r="72" spans="1:7" s="11" customFormat="1" x14ac:dyDescent="0.2">
      <c r="A72" s="536" t="s">
        <v>2371</v>
      </c>
      <c r="B72" s="537" t="s">
        <v>2372</v>
      </c>
      <c r="C72" s="536">
        <f t="shared" si="2"/>
        <v>3</v>
      </c>
      <c r="D72" s="536" t="str">
        <f t="shared" si="3"/>
        <v>HIV O-5(M): Pourcentage de professionnels du sexe ayant déclaré avoir utilisé un préservatif avec leur dernier client-3</v>
      </c>
      <c r="E72" s="537" t="s">
        <v>2249</v>
      </c>
      <c r="F72" s="537" t="s">
        <v>2252</v>
      </c>
      <c r="G72" s="536" t="s">
        <v>2376</v>
      </c>
    </row>
    <row r="73" spans="1:7" s="11" customFormat="1" x14ac:dyDescent="0.2">
      <c r="A73" s="536" t="s">
        <v>2377</v>
      </c>
      <c r="B73" s="537" t="s">
        <v>2378</v>
      </c>
      <c r="C73" s="536">
        <f t="shared" si="2"/>
        <v>0</v>
      </c>
      <c r="D73" s="536" t="str">
        <f t="shared" si="3"/>
        <v>HIV O-6(M): Pourcentage de consommateurs de drogues injectables ayant déclaré avoir utilisé du matériel d'injection stérile lors de leur dernière prise de drogue-0</v>
      </c>
      <c r="E73" s="537" t="s">
        <v>2278</v>
      </c>
      <c r="F73" s="537" t="s">
        <v>2279</v>
      </c>
      <c r="G73" s="536" t="s">
        <v>2379</v>
      </c>
    </row>
    <row r="74" spans="1:7" s="11" customFormat="1" x14ac:dyDescent="0.2">
      <c r="A74" s="536" t="s">
        <v>2377</v>
      </c>
      <c r="B74" s="537" t="s">
        <v>2378</v>
      </c>
      <c r="C74" s="536">
        <f t="shared" si="2"/>
        <v>1</v>
      </c>
      <c r="D74" s="536" t="str">
        <f t="shared" si="3"/>
        <v>HIV O-6(M): Pourcentage de consommateurs de drogues injectables ayant déclaré avoir utilisé du matériel d'injection stérile lors de leur dernière prise de drogue-1</v>
      </c>
      <c r="E74" s="537" t="s">
        <v>2278</v>
      </c>
      <c r="F74" s="537" t="s">
        <v>2281</v>
      </c>
      <c r="G74" s="536" t="s">
        <v>2380</v>
      </c>
    </row>
    <row r="75" spans="1:7" s="11" customFormat="1" x14ac:dyDescent="0.2">
      <c r="A75" s="536" t="s">
        <v>2377</v>
      </c>
      <c r="B75" s="537" t="s">
        <v>2378</v>
      </c>
      <c r="C75" s="536">
        <f t="shared" si="2"/>
        <v>2</v>
      </c>
      <c r="D75" s="536" t="str">
        <f t="shared" si="3"/>
        <v>HIV O-6(M): Pourcentage de consommateurs de drogues injectables ayant déclaré avoir utilisé du matériel d'injection stérile lors de leur dernière prise de drogue-2</v>
      </c>
      <c r="E75" s="537" t="s">
        <v>2249</v>
      </c>
      <c r="F75" s="537" t="s">
        <v>2252</v>
      </c>
      <c r="G75" s="536" t="s">
        <v>2381</v>
      </c>
    </row>
    <row r="76" spans="1:7" s="11" customFormat="1" x14ac:dyDescent="0.2">
      <c r="A76" s="536" t="s">
        <v>2377</v>
      </c>
      <c r="B76" s="537" t="s">
        <v>2378</v>
      </c>
      <c r="C76" s="536">
        <f t="shared" si="2"/>
        <v>3</v>
      </c>
      <c r="D76" s="536" t="str">
        <f t="shared" si="3"/>
        <v>HIV O-6(M): Pourcentage de consommateurs de drogues injectables ayant déclaré avoir utilisé du matériel d'injection stérile lors de leur dernière prise de drogue-3</v>
      </c>
      <c r="E76" s="537" t="s">
        <v>2249</v>
      </c>
      <c r="F76" s="537" t="s">
        <v>2250</v>
      </c>
      <c r="G76" s="536" t="s">
        <v>2382</v>
      </c>
    </row>
    <row r="77" spans="1:7" s="11" customFormat="1" x14ac:dyDescent="0.2">
      <c r="A77" s="536" t="s">
        <v>927</v>
      </c>
      <c r="B77" s="537" t="s">
        <v>2383</v>
      </c>
      <c r="C77" s="536">
        <f t="shared" si="2"/>
        <v>0</v>
      </c>
      <c r="D77" s="536" t="str">
        <f t="shared" si="3"/>
        <v>TB O-4(M): Taux de succès thérapeutique de TB-RR et/ou TB-MR : pourcentage de cas de tuberculose résistante à la rifampicine et/ou tuberculose multirésistante traités avec succès-0</v>
      </c>
      <c r="E77" s="537" t="s">
        <v>2311</v>
      </c>
      <c r="F77" s="537" t="s">
        <v>2384</v>
      </c>
      <c r="G77" s="536" t="s">
        <v>2385</v>
      </c>
    </row>
    <row r="78" spans="1:7" s="11" customFormat="1" x14ac:dyDescent="0.2">
      <c r="A78" s="536" t="s">
        <v>2386</v>
      </c>
      <c r="B78" s="537" t="s">
        <v>2387</v>
      </c>
      <c r="C78" s="536">
        <f t="shared" si="2"/>
        <v>0</v>
      </c>
      <c r="D78" s="536" t="str">
        <f t="shared" si="3"/>
        <v>Malaria O-1a: Proportion de la population ayant dormi sous une moustiquaire imprégnée d'insecticide la nuit précédente-0</v>
      </c>
      <c r="E78" s="537" t="s">
        <v>2278</v>
      </c>
      <c r="F78" s="537" t="s">
        <v>2279</v>
      </c>
      <c r="G78" s="536" t="s">
        <v>2388</v>
      </c>
    </row>
    <row r="79" spans="1:7" s="11" customFormat="1" x14ac:dyDescent="0.2">
      <c r="A79" s="536" t="s">
        <v>2386</v>
      </c>
      <c r="B79" s="537" t="s">
        <v>2387</v>
      </c>
      <c r="C79" s="536">
        <f t="shared" si="2"/>
        <v>1</v>
      </c>
      <c r="D79" s="536" t="str">
        <f t="shared" si="3"/>
        <v>Malaria O-1a: Proportion de la population ayant dormi sous une moustiquaire imprégnée d'insecticide la nuit précédente-1</v>
      </c>
      <c r="E79" s="537" t="s">
        <v>2278</v>
      </c>
      <c r="F79" s="537" t="s">
        <v>2281</v>
      </c>
      <c r="G79" s="536" t="s">
        <v>2389</v>
      </c>
    </row>
    <row r="80" spans="1:7" s="11" customFormat="1" x14ac:dyDescent="0.2">
      <c r="A80" s="536" t="s">
        <v>2390</v>
      </c>
      <c r="B80" s="537" t="s">
        <v>2391</v>
      </c>
      <c r="C80" s="536">
        <f t="shared" si="2"/>
        <v>0</v>
      </c>
      <c r="D80" s="536" t="str">
        <f t="shared" si="3"/>
        <v>Malaria O-3: Proportion de personnes utilisant une moustiquaire imprégnée d'insecticide parmi les personnes disposant d'une moustiquaire imprégnée d'insecticide-0</v>
      </c>
      <c r="E80" s="537" t="s">
        <v>2278</v>
      </c>
      <c r="F80" s="537" t="s">
        <v>2279</v>
      </c>
      <c r="G80" s="536" t="s">
        <v>2392</v>
      </c>
    </row>
    <row r="81" spans="1:7" s="11" customFormat="1" x14ac:dyDescent="0.2">
      <c r="A81" s="536" t="s">
        <v>2390</v>
      </c>
      <c r="B81" s="537" t="s">
        <v>2391</v>
      </c>
      <c r="C81" s="536">
        <f t="shared" si="2"/>
        <v>1</v>
      </c>
      <c r="D81" s="536" t="str">
        <f t="shared" si="3"/>
        <v>Malaria O-3: Proportion de personnes utilisant une moustiquaire imprégnée d'insecticide parmi les personnes disposant d'une moustiquaire imprégnée d'insecticide-1</v>
      </c>
      <c r="E81" s="537" t="s">
        <v>2278</v>
      </c>
      <c r="F81" s="537" t="s">
        <v>2281</v>
      </c>
      <c r="G81" s="536" t="s">
        <v>2393</v>
      </c>
    </row>
    <row r="82" spans="1:7" s="11" customFormat="1" x14ac:dyDescent="0.2">
      <c r="A82" s="536" t="s">
        <v>2394</v>
      </c>
      <c r="B82" s="537" t="s">
        <v>2395</v>
      </c>
      <c r="C82" s="536">
        <f t="shared" si="2"/>
        <v>0</v>
      </c>
      <c r="D82" s="536" t="str">
        <f t="shared" si="3"/>
        <v>HIV O-4.1b(M): Pourcentage de personnes transgenres qui rapportent l'utilisation de préservatif  lors de leur dernier rapport sexuel-0</v>
      </c>
      <c r="E82" s="537" t="s">
        <v>2249</v>
      </c>
      <c r="F82" s="537" t="s">
        <v>2250</v>
      </c>
      <c r="G82" s="536" t="s">
        <v>2396</v>
      </c>
    </row>
    <row r="83" spans="1:7" s="11" customFormat="1" x14ac:dyDescent="0.2">
      <c r="A83" s="536" t="s">
        <v>2394</v>
      </c>
      <c r="B83" s="537" t="s">
        <v>2395</v>
      </c>
      <c r="C83" s="536">
        <f t="shared" si="2"/>
        <v>1</v>
      </c>
      <c r="D83" s="536" t="str">
        <f t="shared" si="3"/>
        <v>HIV O-4.1b(M): Pourcentage de personnes transgenres qui rapportent l'utilisation de préservatif  lors de leur dernier rapport sexuel-1</v>
      </c>
      <c r="E83" s="537" t="s">
        <v>2249</v>
      </c>
      <c r="F83" s="537" t="s">
        <v>2252</v>
      </c>
      <c r="G83" s="536" t="s">
        <v>2397</v>
      </c>
    </row>
    <row r="84" spans="1:7" s="11" customFormat="1" x14ac:dyDescent="0.2">
      <c r="A84" s="536" t="s">
        <v>2398</v>
      </c>
      <c r="B84" s="537" t="s">
        <v>2399</v>
      </c>
      <c r="C84" s="536">
        <f t="shared" si="2"/>
        <v>0</v>
      </c>
      <c r="D84" s="536" t="str">
        <f t="shared" si="3"/>
        <v>HIV O-9: Pourcentage de consommateurs de drogues injectables qui rapportent l'utilisation de préservatif lors de leur dernier rapport sexuel-0</v>
      </c>
      <c r="E84" s="537" t="s">
        <v>2278</v>
      </c>
      <c r="F84" s="537" t="s">
        <v>2279</v>
      </c>
      <c r="G84" s="536" t="s">
        <v>2400</v>
      </c>
    </row>
    <row r="85" spans="1:7" s="11" customFormat="1" x14ac:dyDescent="0.2">
      <c r="A85" s="536" t="s">
        <v>2398</v>
      </c>
      <c r="B85" s="537" t="s">
        <v>2399</v>
      </c>
      <c r="C85" s="536">
        <f t="shared" si="2"/>
        <v>1</v>
      </c>
      <c r="D85" s="536" t="str">
        <f t="shared" si="3"/>
        <v>HIV O-9: Pourcentage de consommateurs de drogues injectables qui rapportent l'utilisation de préservatif lors de leur dernier rapport sexuel-1</v>
      </c>
      <c r="E85" s="537" t="s">
        <v>2278</v>
      </c>
      <c r="F85" s="537" t="s">
        <v>2281</v>
      </c>
      <c r="G85" s="536" t="s">
        <v>2401</v>
      </c>
    </row>
    <row r="86" spans="1:7" s="11" customFormat="1" x14ac:dyDescent="0.2">
      <c r="A86" s="536" t="s">
        <v>2398</v>
      </c>
      <c r="B86" s="537" t="s">
        <v>2399</v>
      </c>
      <c r="C86" s="536">
        <f t="shared" si="2"/>
        <v>2</v>
      </c>
      <c r="D86" s="536" t="str">
        <f t="shared" si="3"/>
        <v>HIV O-9: Pourcentage de consommateurs de drogues injectables qui rapportent l'utilisation de préservatif lors de leur dernier rapport sexuel-2</v>
      </c>
      <c r="E86" s="537" t="s">
        <v>2249</v>
      </c>
      <c r="F86" s="537" t="s">
        <v>2250</v>
      </c>
      <c r="G86" s="536" t="s">
        <v>2402</v>
      </c>
    </row>
    <row r="87" spans="1:7" s="11" customFormat="1" x14ac:dyDescent="0.2">
      <c r="A87" s="536" t="s">
        <v>2398</v>
      </c>
      <c r="B87" s="537" t="s">
        <v>2399</v>
      </c>
      <c r="C87" s="536">
        <f t="shared" si="2"/>
        <v>3</v>
      </c>
      <c r="D87" s="536" t="str">
        <f t="shared" si="3"/>
        <v>HIV O-9: Pourcentage de consommateurs de drogues injectables qui rapportent l'utilisation de préservatif lors de leur dernier rapport sexuel-3</v>
      </c>
      <c r="E87" s="537" t="s">
        <v>2249</v>
      </c>
      <c r="F87" s="537" t="s">
        <v>2252</v>
      </c>
      <c r="G87" s="536" t="s">
        <v>2403</v>
      </c>
    </row>
    <row r="88" spans="1:7" s="11" customFormat="1" x14ac:dyDescent="0.2">
      <c r="A88" s="536" t="s">
        <v>2404</v>
      </c>
      <c r="B88" s="537" t="s">
        <v>2405</v>
      </c>
      <c r="C88" s="536">
        <f t="shared" si="2"/>
        <v>0</v>
      </c>
      <c r="D88" s="536" t="str">
        <f t="shared" si="3"/>
        <v>HIV O-11: Pourcentage de personnes (estimées)  vivant avec le VIH  qui ont été dépistées positives au VIH-0</v>
      </c>
      <c r="E88" s="537" t="s">
        <v>2278</v>
      </c>
      <c r="F88" s="537" t="s">
        <v>2279</v>
      </c>
      <c r="G88" s="536" t="s">
        <v>2406</v>
      </c>
    </row>
    <row r="89" spans="1:7" s="11" customFormat="1" x14ac:dyDescent="0.2">
      <c r="A89" s="536" t="s">
        <v>2404</v>
      </c>
      <c r="B89" s="537" t="s">
        <v>2405</v>
      </c>
      <c r="C89" s="536">
        <f t="shared" si="2"/>
        <v>1</v>
      </c>
      <c r="D89" s="536" t="str">
        <f t="shared" si="3"/>
        <v>HIV O-11: Pourcentage de personnes (estimées)  vivant avec le VIH  qui ont été dépistées positives au VIH-1</v>
      </c>
      <c r="E89" s="537" t="s">
        <v>2278</v>
      </c>
      <c r="F89" s="537" t="s">
        <v>2281</v>
      </c>
      <c r="G89" s="536" t="s">
        <v>2407</v>
      </c>
    </row>
    <row r="90" spans="1:7" s="11" customFormat="1" x14ac:dyDescent="0.2">
      <c r="A90" s="536" t="s">
        <v>2408</v>
      </c>
      <c r="B90" s="537" t="s">
        <v>2409</v>
      </c>
      <c r="C90" s="536">
        <f t="shared" si="2"/>
        <v>0</v>
      </c>
      <c r="D90" s="536" t="str">
        <f t="shared" si="3"/>
        <v>Malaria O-9(M): Taux d'examens sanguins annuel : pour 100 habitants par an (Contextes d'élimination)-0</v>
      </c>
      <c r="E90" s="537" t="s">
        <v>2410</v>
      </c>
      <c r="F90" s="537" t="s">
        <v>2411</v>
      </c>
      <c r="G90" s="536" t="s">
        <v>2412</v>
      </c>
    </row>
    <row r="91" spans="1:7" s="11" customFormat="1" x14ac:dyDescent="0.2">
      <c r="A91" s="536" t="s">
        <v>2408</v>
      </c>
      <c r="B91" s="537" t="s">
        <v>2409</v>
      </c>
      <c r="C91" s="536">
        <f t="shared" si="2"/>
        <v>1</v>
      </c>
      <c r="D91" s="536" t="str">
        <f t="shared" si="3"/>
        <v>Malaria O-9(M): Taux d'examens sanguins annuel : pour 100 habitants par an (Contextes d'élimination)-1</v>
      </c>
      <c r="E91" s="537" t="s">
        <v>2410</v>
      </c>
      <c r="F91" s="537" t="s">
        <v>2413</v>
      </c>
      <c r="G91" s="536" t="s">
        <v>2414</v>
      </c>
    </row>
    <row r="93" spans="1:7" x14ac:dyDescent="0.2">
      <c r="A93" s="2" t="s">
        <v>74</v>
      </c>
    </row>
    <row r="94" spans="1:7" x14ac:dyDescent="0.2">
      <c r="A94" s="538" t="s">
        <v>76</v>
      </c>
      <c r="B94" s="536" t="s">
        <v>196</v>
      </c>
      <c r="C94" s="536">
        <v>0</v>
      </c>
      <c r="D94" s="536" t="s">
        <v>71</v>
      </c>
      <c r="E94" s="536" t="s">
        <v>202</v>
      </c>
      <c r="F94" s="536" t="s">
        <v>204</v>
      </c>
      <c r="G94" s="536" t="s">
        <v>30</v>
      </c>
    </row>
    <row r="95" spans="1:7" hidden="1" x14ac:dyDescent="0.2">
      <c r="A95" s="536" t="s">
        <v>75</v>
      </c>
      <c r="B95" s="537" t="s">
        <v>195</v>
      </c>
      <c r="C95" s="536">
        <f>IF(B95=B94,C94+1,0)</f>
        <v>0</v>
      </c>
      <c r="D95" s="536" t="str">
        <f>B95&amp;"-"&amp;C95</f>
        <v>[Name - FR]-0</v>
      </c>
      <c r="E95" s="537" t="s">
        <v>201</v>
      </c>
      <c r="F95" s="537" t="s">
        <v>203</v>
      </c>
      <c r="G95" s="536" t="s">
        <v>29</v>
      </c>
    </row>
    <row r="96" spans="1:7" s="11" customFormat="1" x14ac:dyDescent="0.2">
      <c r="A96" s="536" t="s">
        <v>957</v>
      </c>
      <c r="B96" s="537" t="s">
        <v>2415</v>
      </c>
      <c r="C96" s="536">
        <f t="shared" ref="C96:C159" si="4">IF(B96=B95,C95+1,0)</f>
        <v>0</v>
      </c>
      <c r="D96" s="536" t="str">
        <f t="shared" ref="D96:D159" si="5">B96&amp;"-"&amp;C96</f>
        <v>MDR TB-2(M): Nombre de cas de tuberculose, résistante à la rifampicine et/ou tuberculose multirésistante confirmés-0</v>
      </c>
      <c r="E96" s="537" t="s">
        <v>2278</v>
      </c>
      <c r="F96" s="537" t="s">
        <v>2279</v>
      </c>
      <c r="G96" s="536" t="s">
        <v>2416</v>
      </c>
    </row>
    <row r="97" spans="1:7" s="11" customFormat="1" x14ac:dyDescent="0.2">
      <c r="A97" s="536" t="s">
        <v>957</v>
      </c>
      <c r="B97" s="537" t="s">
        <v>2415</v>
      </c>
      <c r="C97" s="536">
        <f t="shared" si="4"/>
        <v>1</v>
      </c>
      <c r="D97" s="536" t="str">
        <f t="shared" si="5"/>
        <v>MDR TB-2(M): Nombre de cas de tuberculose, résistante à la rifampicine et/ou tuberculose multirésistante confirmés-1</v>
      </c>
      <c r="E97" s="537" t="s">
        <v>2278</v>
      </c>
      <c r="F97" s="537" t="s">
        <v>2281</v>
      </c>
      <c r="G97" s="536" t="s">
        <v>2417</v>
      </c>
    </row>
    <row r="98" spans="1:7" s="11" customFormat="1" x14ac:dyDescent="0.2">
      <c r="A98" s="536" t="s">
        <v>957</v>
      </c>
      <c r="B98" s="537" t="s">
        <v>2415</v>
      </c>
      <c r="C98" s="536">
        <f t="shared" si="4"/>
        <v>2</v>
      </c>
      <c r="D98" s="536" t="str">
        <f t="shared" si="5"/>
        <v>MDR TB-2(M): Nombre de cas de tuberculose, résistante à la rifampicine et/ou tuberculose multirésistante confirmés-2</v>
      </c>
      <c r="E98" s="537" t="s">
        <v>2249</v>
      </c>
      <c r="F98" s="537" t="s">
        <v>2287</v>
      </c>
      <c r="G98" s="536" t="s">
        <v>2418</v>
      </c>
    </row>
    <row r="99" spans="1:7" s="11" customFormat="1" x14ac:dyDescent="0.2">
      <c r="A99" s="536" t="s">
        <v>957</v>
      </c>
      <c r="B99" s="537" t="s">
        <v>2415</v>
      </c>
      <c r="C99" s="536">
        <f t="shared" si="4"/>
        <v>3</v>
      </c>
      <c r="D99" s="536" t="str">
        <f t="shared" si="5"/>
        <v>MDR TB-2(M): Nombre de cas de tuberculose, résistante à la rifampicine et/ou tuberculose multirésistante confirmés-3</v>
      </c>
      <c r="E99" s="537" t="s">
        <v>2249</v>
      </c>
      <c r="F99" s="537" t="s">
        <v>2289</v>
      </c>
      <c r="G99" s="536" t="s">
        <v>2419</v>
      </c>
    </row>
    <row r="100" spans="1:7" s="11" customFormat="1" x14ac:dyDescent="0.2">
      <c r="A100" s="536" t="s">
        <v>960</v>
      </c>
      <c r="B100" s="537" t="s">
        <v>2420</v>
      </c>
      <c r="C100" s="536">
        <f t="shared" si="4"/>
        <v>0</v>
      </c>
      <c r="D100" s="536" t="str">
        <f t="shared" si="5"/>
        <v>MDR TB-3(M): Nombre de cas de tuberculose résistante à la rifampicine et/ou tuberculose multirésistante qui ont commencé un traitement de deuxième intention-0</v>
      </c>
      <c r="E100" s="537" t="s">
        <v>2278</v>
      </c>
      <c r="F100" s="537" t="s">
        <v>2279</v>
      </c>
      <c r="G100" s="536" t="s">
        <v>2421</v>
      </c>
    </row>
    <row r="101" spans="1:7" s="11" customFormat="1" x14ac:dyDescent="0.2">
      <c r="A101" s="536" t="s">
        <v>960</v>
      </c>
      <c r="B101" s="537" t="s">
        <v>2420</v>
      </c>
      <c r="C101" s="536">
        <f t="shared" si="4"/>
        <v>1</v>
      </c>
      <c r="D101" s="536" t="str">
        <f t="shared" si="5"/>
        <v>MDR TB-3(M): Nombre de cas de tuberculose résistante à la rifampicine et/ou tuberculose multirésistante qui ont commencé un traitement de deuxième intention-1</v>
      </c>
      <c r="E101" s="537" t="s">
        <v>2278</v>
      </c>
      <c r="F101" s="537" t="s">
        <v>2281</v>
      </c>
      <c r="G101" s="536" t="s">
        <v>2422</v>
      </c>
    </row>
    <row r="102" spans="1:7" s="11" customFormat="1" x14ac:dyDescent="0.2">
      <c r="A102" s="536" t="s">
        <v>960</v>
      </c>
      <c r="B102" s="537" t="s">
        <v>2420</v>
      </c>
      <c r="C102" s="536">
        <f t="shared" si="4"/>
        <v>2</v>
      </c>
      <c r="D102" s="536" t="str">
        <f t="shared" si="5"/>
        <v>MDR TB-3(M): Nombre de cas de tuberculose résistante à la rifampicine et/ou tuberculose multirésistante qui ont commencé un traitement de deuxième intention-2</v>
      </c>
      <c r="E102" s="537" t="s">
        <v>2249</v>
      </c>
      <c r="F102" s="537" t="s">
        <v>2287</v>
      </c>
      <c r="G102" s="536" t="s">
        <v>2423</v>
      </c>
    </row>
    <row r="103" spans="1:7" s="11" customFormat="1" x14ac:dyDescent="0.2">
      <c r="A103" s="536" t="s">
        <v>960</v>
      </c>
      <c r="B103" s="537" t="s">
        <v>2420</v>
      </c>
      <c r="C103" s="536">
        <f t="shared" si="4"/>
        <v>3</v>
      </c>
      <c r="D103" s="536" t="str">
        <f t="shared" si="5"/>
        <v>MDR TB-3(M): Nombre de cas de tuberculose résistante à la rifampicine et/ou tuberculose multirésistante qui ont commencé un traitement de deuxième intention-3</v>
      </c>
      <c r="E103" s="537" t="s">
        <v>2249</v>
      </c>
      <c r="F103" s="537" t="s">
        <v>2289</v>
      </c>
      <c r="G103" s="536" t="s">
        <v>2424</v>
      </c>
    </row>
    <row r="104" spans="1:7" s="11" customFormat="1" x14ac:dyDescent="0.2">
      <c r="A104" s="536" t="s">
        <v>960</v>
      </c>
      <c r="B104" s="537" t="s">
        <v>2420</v>
      </c>
      <c r="C104" s="536">
        <f t="shared" si="4"/>
        <v>4</v>
      </c>
      <c r="D104" s="536" t="str">
        <f t="shared" si="5"/>
        <v>MDR TB-3(M): Nombre de cas de tuberculose résistante à la rifampicine et/ou tuberculose multirésistante qui ont commencé un traitement de deuxième intention-4</v>
      </c>
      <c r="E104" s="537" t="s">
        <v>2425</v>
      </c>
      <c r="F104" s="537" t="s">
        <v>2426</v>
      </c>
      <c r="G104" s="536" t="s">
        <v>2427</v>
      </c>
    </row>
    <row r="105" spans="1:7" s="11" customFormat="1" x14ac:dyDescent="0.2">
      <c r="A105" s="536" t="s">
        <v>960</v>
      </c>
      <c r="B105" s="537" t="s">
        <v>2420</v>
      </c>
      <c r="C105" s="536">
        <f t="shared" si="4"/>
        <v>5</v>
      </c>
      <c r="D105" s="536" t="str">
        <f t="shared" si="5"/>
        <v>MDR TB-3(M): Nombre de cas de tuberculose résistante à la rifampicine et/ou tuberculose multirésistante qui ont commencé un traitement de deuxième intention-5</v>
      </c>
      <c r="E105" s="537" t="s">
        <v>2425</v>
      </c>
      <c r="F105" s="537" t="s">
        <v>2428</v>
      </c>
      <c r="G105" s="536" t="s">
        <v>2429</v>
      </c>
    </row>
    <row r="106" spans="1:7" s="11" customFormat="1" x14ac:dyDescent="0.2">
      <c r="A106" s="536" t="s">
        <v>2430</v>
      </c>
      <c r="B106" s="537" t="s">
        <v>2431</v>
      </c>
      <c r="C106" s="536">
        <f t="shared" si="4"/>
        <v>0</v>
      </c>
      <c r="D106" s="536" t="str">
        <f t="shared" si="5"/>
        <v>VC-3(M): Nombre de moustiquaires imprégnées d'insecticide de longue durée distribuées de manière continue aux groupes à risque cibles-0</v>
      </c>
      <c r="E106" s="537" t="s">
        <v>2432</v>
      </c>
      <c r="F106" s="537" t="s">
        <v>2433</v>
      </c>
      <c r="G106" s="536" t="s">
        <v>2434</v>
      </c>
    </row>
    <row r="107" spans="1:7" s="11" customFormat="1" x14ac:dyDescent="0.2">
      <c r="A107" s="536" t="s">
        <v>2430</v>
      </c>
      <c r="B107" s="537" t="s">
        <v>2431</v>
      </c>
      <c r="C107" s="536">
        <f t="shared" si="4"/>
        <v>1</v>
      </c>
      <c r="D107" s="536" t="str">
        <f t="shared" si="5"/>
        <v>VC-3(M): Nombre de moustiquaires imprégnées d'insecticide de longue durée distribuées de manière continue aux groupes à risque cibles-1</v>
      </c>
      <c r="E107" s="537" t="s">
        <v>2432</v>
      </c>
      <c r="F107" s="537" t="s">
        <v>2435</v>
      </c>
      <c r="G107" s="536" t="s">
        <v>2436</v>
      </c>
    </row>
    <row r="108" spans="1:7" s="11" customFormat="1" x14ac:dyDescent="0.2">
      <c r="A108" s="536" t="s">
        <v>2430</v>
      </c>
      <c r="B108" s="537" t="s">
        <v>2431</v>
      </c>
      <c r="C108" s="536">
        <f t="shared" si="4"/>
        <v>2</v>
      </c>
      <c r="D108" s="536" t="str">
        <f t="shared" si="5"/>
        <v>VC-3(M): Nombre de moustiquaires imprégnées d'insecticide de longue durée distribuées de manière continue aux groupes à risque cibles-2</v>
      </c>
      <c r="E108" s="537" t="s">
        <v>2432</v>
      </c>
      <c r="F108" s="537" t="s">
        <v>2437</v>
      </c>
      <c r="G108" s="536" t="s">
        <v>2438</v>
      </c>
    </row>
    <row r="109" spans="1:7" s="11" customFormat="1" x14ac:dyDescent="0.2">
      <c r="A109" s="536" t="s">
        <v>2430</v>
      </c>
      <c r="B109" s="537" t="s">
        <v>2431</v>
      </c>
      <c r="C109" s="536">
        <f t="shared" si="4"/>
        <v>3</v>
      </c>
      <c r="D109" s="536" t="str">
        <f t="shared" si="5"/>
        <v>VC-3(M): Nombre de moustiquaires imprégnées d'insecticide de longue durée distribuées de manière continue aux groupes à risque cibles-3</v>
      </c>
      <c r="E109" s="537" t="s">
        <v>2432</v>
      </c>
      <c r="F109" s="537" t="s">
        <v>2439</v>
      </c>
      <c r="G109" s="536" t="s">
        <v>2440</v>
      </c>
    </row>
    <row r="110" spans="1:7" s="11" customFormat="1" x14ac:dyDescent="0.2">
      <c r="A110" s="536" t="s">
        <v>2430</v>
      </c>
      <c r="B110" s="537" t="s">
        <v>2431</v>
      </c>
      <c r="C110" s="536">
        <f t="shared" si="4"/>
        <v>4</v>
      </c>
      <c r="D110" s="536" t="str">
        <f t="shared" si="5"/>
        <v>VC-3(M): Nombre de moustiquaires imprégnées d'insecticide de longue durée distribuées de manière continue aux groupes à risque cibles-4</v>
      </c>
      <c r="E110" s="537" t="s">
        <v>2432</v>
      </c>
      <c r="F110" s="537" t="s">
        <v>2441</v>
      </c>
      <c r="G110" s="536" t="s">
        <v>2442</v>
      </c>
    </row>
    <row r="111" spans="1:7" s="11" customFormat="1" x14ac:dyDescent="0.2">
      <c r="A111" s="536" t="s">
        <v>2443</v>
      </c>
      <c r="B111" s="537" t="s">
        <v>2444</v>
      </c>
      <c r="C111" s="536">
        <f t="shared" si="4"/>
        <v>0</v>
      </c>
      <c r="D111" s="536" t="str">
        <f t="shared" si="5"/>
        <v>CM-1a(M): Proportion de cas suspect de paludisme soumis à un test parasitologique dans des établissements de santé du secteur public-0</v>
      </c>
      <c r="E111" s="537" t="s">
        <v>2249</v>
      </c>
      <c r="F111" s="537" t="s">
        <v>2302</v>
      </c>
      <c r="G111" s="536" t="s">
        <v>2445</v>
      </c>
    </row>
    <row r="112" spans="1:7" s="11" customFormat="1" x14ac:dyDescent="0.2">
      <c r="A112" s="536" t="s">
        <v>2443</v>
      </c>
      <c r="B112" s="537" t="s">
        <v>2444</v>
      </c>
      <c r="C112" s="536">
        <f t="shared" si="4"/>
        <v>1</v>
      </c>
      <c r="D112" s="536" t="str">
        <f t="shared" si="5"/>
        <v>CM-1a(M): Proportion de cas suspect de paludisme soumis à un test parasitologique dans des établissements de santé du secteur public-1</v>
      </c>
      <c r="E112" s="537" t="s">
        <v>2249</v>
      </c>
      <c r="F112" s="537" t="s">
        <v>2304</v>
      </c>
      <c r="G112" s="536" t="s">
        <v>2446</v>
      </c>
    </row>
    <row r="113" spans="1:7" s="11" customFormat="1" x14ac:dyDescent="0.2">
      <c r="A113" s="536" t="s">
        <v>2443</v>
      </c>
      <c r="B113" s="537" t="s">
        <v>2444</v>
      </c>
      <c r="C113" s="536">
        <f t="shared" si="4"/>
        <v>2</v>
      </c>
      <c r="D113" s="536" t="str">
        <f t="shared" si="5"/>
        <v>CM-1a(M): Proportion de cas suspect de paludisme soumis à un test parasitologique dans des établissements de santé du secteur public-2</v>
      </c>
      <c r="E113" s="537" t="s">
        <v>2271</v>
      </c>
      <c r="F113" s="537" t="s">
        <v>2272</v>
      </c>
      <c r="G113" s="536" t="s">
        <v>2447</v>
      </c>
    </row>
    <row r="114" spans="1:7" s="11" customFormat="1" x14ac:dyDescent="0.2">
      <c r="A114" s="536" t="s">
        <v>2443</v>
      </c>
      <c r="B114" s="537" t="s">
        <v>2444</v>
      </c>
      <c r="C114" s="536">
        <f t="shared" si="4"/>
        <v>3</v>
      </c>
      <c r="D114" s="536" t="str">
        <f t="shared" si="5"/>
        <v>CM-1a(M): Proportion de cas suspect de paludisme soumis à un test parasitologique dans des établissements de santé du secteur public-3</v>
      </c>
      <c r="E114" s="537" t="s">
        <v>2271</v>
      </c>
      <c r="F114" s="537" t="s">
        <v>2274</v>
      </c>
      <c r="G114" s="536" t="s">
        <v>2448</v>
      </c>
    </row>
    <row r="115" spans="1:7" s="11" customFormat="1" x14ac:dyDescent="0.2">
      <c r="A115" s="536" t="s">
        <v>2449</v>
      </c>
      <c r="B115" s="537" t="s">
        <v>2450</v>
      </c>
      <c r="C115" s="536">
        <f t="shared" si="4"/>
        <v>0</v>
      </c>
      <c r="D115" s="536" t="str">
        <f t="shared" si="5"/>
        <v>CM-1b(M): Proportion de cas suspects de paludisme soumis à un test parasitologique dans la communauté-0</v>
      </c>
      <c r="E115" s="537" t="s">
        <v>2249</v>
      </c>
      <c r="F115" s="537" t="s">
        <v>2302</v>
      </c>
      <c r="G115" s="536" t="s">
        <v>2451</v>
      </c>
    </row>
    <row r="116" spans="1:7" s="11" customFormat="1" x14ac:dyDescent="0.2">
      <c r="A116" s="536" t="s">
        <v>2449</v>
      </c>
      <c r="B116" s="537" t="s">
        <v>2450</v>
      </c>
      <c r="C116" s="536">
        <f t="shared" si="4"/>
        <v>1</v>
      </c>
      <c r="D116" s="536" t="str">
        <f t="shared" si="5"/>
        <v>CM-1b(M): Proportion de cas suspects de paludisme soumis à un test parasitologique dans la communauté-1</v>
      </c>
      <c r="E116" s="537" t="s">
        <v>2249</v>
      </c>
      <c r="F116" s="537" t="s">
        <v>2304</v>
      </c>
      <c r="G116" s="536" t="s">
        <v>2452</v>
      </c>
    </row>
    <row r="117" spans="1:7" s="11" customFormat="1" x14ac:dyDescent="0.2">
      <c r="A117" s="536" t="s">
        <v>2449</v>
      </c>
      <c r="B117" s="537" t="s">
        <v>2450</v>
      </c>
      <c r="C117" s="536">
        <f t="shared" si="4"/>
        <v>2</v>
      </c>
      <c r="D117" s="536" t="str">
        <f t="shared" si="5"/>
        <v>CM-1b(M): Proportion de cas suspects de paludisme soumis à un test parasitologique dans la communauté-2</v>
      </c>
      <c r="E117" s="537" t="s">
        <v>2271</v>
      </c>
      <c r="F117" s="537" t="s">
        <v>2272</v>
      </c>
      <c r="G117" s="536" t="s">
        <v>2453</v>
      </c>
    </row>
    <row r="118" spans="1:7" s="11" customFormat="1" x14ac:dyDescent="0.2">
      <c r="A118" s="536" t="s">
        <v>2449</v>
      </c>
      <c r="B118" s="537" t="s">
        <v>2450</v>
      </c>
      <c r="C118" s="536">
        <f t="shared" si="4"/>
        <v>3</v>
      </c>
      <c r="D118" s="536" t="str">
        <f t="shared" si="5"/>
        <v>CM-1b(M): Proportion de cas suspects de paludisme soumis à un test parasitologique dans la communauté-3</v>
      </c>
      <c r="E118" s="537" t="s">
        <v>2271</v>
      </c>
      <c r="F118" s="537" t="s">
        <v>2274</v>
      </c>
      <c r="G118" s="536" t="s">
        <v>2454</v>
      </c>
    </row>
    <row r="119" spans="1:7" s="11" customFormat="1" x14ac:dyDescent="0.2">
      <c r="A119" s="536" t="s">
        <v>2455</v>
      </c>
      <c r="B119" s="537" t="s">
        <v>2456</v>
      </c>
      <c r="C119" s="536">
        <f t="shared" si="4"/>
        <v>0</v>
      </c>
      <c r="D119" s="536" t="str">
        <f t="shared" si="5"/>
        <v>CM-1c(M): Proportion de cas suspects de paludisme soumis à un test parasitologique dans des locaux du secteur privé-0</v>
      </c>
      <c r="E119" s="537" t="s">
        <v>2249</v>
      </c>
      <c r="F119" s="537" t="s">
        <v>2302</v>
      </c>
      <c r="G119" s="536" t="s">
        <v>2457</v>
      </c>
    </row>
    <row r="120" spans="1:7" s="11" customFormat="1" x14ac:dyDescent="0.2">
      <c r="A120" s="536" t="s">
        <v>2455</v>
      </c>
      <c r="B120" s="537" t="s">
        <v>2456</v>
      </c>
      <c r="C120" s="536">
        <f t="shared" si="4"/>
        <v>1</v>
      </c>
      <c r="D120" s="536" t="str">
        <f t="shared" si="5"/>
        <v>CM-1c(M): Proportion de cas suspects de paludisme soumis à un test parasitologique dans des locaux du secteur privé-1</v>
      </c>
      <c r="E120" s="537" t="s">
        <v>2249</v>
      </c>
      <c r="F120" s="537" t="s">
        <v>2304</v>
      </c>
      <c r="G120" s="536" t="s">
        <v>2458</v>
      </c>
    </row>
    <row r="121" spans="1:7" s="11" customFormat="1" x14ac:dyDescent="0.2">
      <c r="A121" s="536" t="s">
        <v>2455</v>
      </c>
      <c r="B121" s="537" t="s">
        <v>2456</v>
      </c>
      <c r="C121" s="536">
        <f t="shared" si="4"/>
        <v>2</v>
      </c>
      <c r="D121" s="536" t="str">
        <f t="shared" si="5"/>
        <v>CM-1c(M): Proportion de cas suspects de paludisme soumis à un test parasitologique dans des locaux du secteur privé-2</v>
      </c>
      <c r="E121" s="537" t="s">
        <v>2271</v>
      </c>
      <c r="F121" s="537" t="s">
        <v>2272</v>
      </c>
      <c r="G121" s="536" t="s">
        <v>2459</v>
      </c>
    </row>
    <row r="122" spans="1:7" s="11" customFormat="1" x14ac:dyDescent="0.2">
      <c r="A122" s="536" t="s">
        <v>2455</v>
      </c>
      <c r="B122" s="537" t="s">
        <v>2456</v>
      </c>
      <c r="C122" s="536">
        <f t="shared" si="4"/>
        <v>3</v>
      </c>
      <c r="D122" s="536" t="str">
        <f t="shared" si="5"/>
        <v>CM-1c(M): Proportion de cas suspects de paludisme soumis à un test parasitologique dans des locaux du secteur privé-3</v>
      </c>
      <c r="E122" s="537" t="s">
        <v>2271</v>
      </c>
      <c r="F122" s="537" t="s">
        <v>2274</v>
      </c>
      <c r="G122" s="536" t="s">
        <v>2460</v>
      </c>
    </row>
    <row r="123" spans="1:7" s="11" customFormat="1" x14ac:dyDescent="0.2">
      <c r="A123" s="536" t="s">
        <v>2461</v>
      </c>
      <c r="B123" s="537" t="s">
        <v>2462</v>
      </c>
      <c r="C123" s="536">
        <f t="shared" si="4"/>
        <v>0</v>
      </c>
      <c r="D123" s="536" t="str">
        <f t="shared" si="5"/>
        <v>CM-2a(M): Proportion de cas de paludisme confirmés ayant reçu un traitement antipaludique de première intention, conformément à la politique nationale, dans des établissements de santé du secteur public-0</v>
      </c>
      <c r="E123" s="537" t="s">
        <v>2249</v>
      </c>
      <c r="F123" s="537" t="s">
        <v>2302</v>
      </c>
      <c r="G123" s="536" t="s">
        <v>2463</v>
      </c>
    </row>
    <row r="124" spans="1:7" s="11" customFormat="1" x14ac:dyDescent="0.2">
      <c r="A124" s="536" t="s">
        <v>2461</v>
      </c>
      <c r="B124" s="537" t="s">
        <v>2462</v>
      </c>
      <c r="C124" s="536">
        <f t="shared" si="4"/>
        <v>1</v>
      </c>
      <c r="D124" s="536" t="str">
        <f t="shared" si="5"/>
        <v>CM-2a(M): Proportion de cas de paludisme confirmés ayant reçu un traitement antipaludique de première intention, conformément à la politique nationale, dans des établissements de santé du secteur public-1</v>
      </c>
      <c r="E124" s="537" t="s">
        <v>2249</v>
      </c>
      <c r="F124" s="537" t="s">
        <v>2304</v>
      </c>
      <c r="G124" s="536" t="s">
        <v>2464</v>
      </c>
    </row>
    <row r="125" spans="1:7" s="11" customFormat="1" x14ac:dyDescent="0.2">
      <c r="A125" s="536" t="s">
        <v>2465</v>
      </c>
      <c r="B125" s="537" t="s">
        <v>2466</v>
      </c>
      <c r="C125" s="536">
        <f t="shared" si="4"/>
        <v>0</v>
      </c>
      <c r="D125" s="536" t="str">
        <f t="shared" si="5"/>
        <v>CM-2b(M): Proportion de cas de paludisme confirmés ayant reçu un traitement antipaludique de première intention dans la communauté-0</v>
      </c>
      <c r="E125" s="537" t="s">
        <v>2249</v>
      </c>
      <c r="F125" s="537" t="s">
        <v>2304</v>
      </c>
      <c r="G125" s="536" t="s">
        <v>2467</v>
      </c>
    </row>
    <row r="126" spans="1:7" s="11" customFormat="1" x14ac:dyDescent="0.2">
      <c r="A126" s="536" t="s">
        <v>2465</v>
      </c>
      <c r="B126" s="537" t="s">
        <v>2466</v>
      </c>
      <c r="C126" s="536">
        <f t="shared" si="4"/>
        <v>1</v>
      </c>
      <c r="D126" s="536" t="str">
        <f t="shared" si="5"/>
        <v>CM-2b(M): Proportion de cas de paludisme confirmés ayant reçu un traitement antipaludique de première intention dans la communauté-1</v>
      </c>
      <c r="E126" s="537" t="s">
        <v>2249</v>
      </c>
      <c r="F126" s="537" t="s">
        <v>2302</v>
      </c>
      <c r="G126" s="536" t="s">
        <v>2468</v>
      </c>
    </row>
    <row r="127" spans="1:7" s="11" customFormat="1" x14ac:dyDescent="0.2">
      <c r="A127" s="536" t="s">
        <v>2469</v>
      </c>
      <c r="B127" s="537" t="s">
        <v>2470</v>
      </c>
      <c r="C127" s="536">
        <f t="shared" si="4"/>
        <v>0</v>
      </c>
      <c r="D127" s="536" t="str">
        <f t="shared" si="5"/>
        <v>CM-2c(M): Proportion de cas de paludisme confirmés ayant reçu un traitement antipaludique de première intention dans des locaux du secteur privé-0</v>
      </c>
      <c r="E127" s="537" t="s">
        <v>2249</v>
      </c>
      <c r="F127" s="537" t="s">
        <v>2302</v>
      </c>
      <c r="G127" s="536" t="s">
        <v>2471</v>
      </c>
    </row>
    <row r="128" spans="1:7" s="11" customFormat="1" x14ac:dyDescent="0.2">
      <c r="A128" s="536" t="s">
        <v>2469</v>
      </c>
      <c r="B128" s="537" t="s">
        <v>2470</v>
      </c>
      <c r="C128" s="536">
        <f t="shared" si="4"/>
        <v>1</v>
      </c>
      <c r="D128" s="536" t="str">
        <f t="shared" si="5"/>
        <v>CM-2c(M): Proportion de cas de paludisme confirmés ayant reçu un traitement antipaludique de première intention dans des locaux du secteur privé-1</v>
      </c>
      <c r="E128" s="537" t="s">
        <v>2249</v>
      </c>
      <c r="F128" s="537" t="s">
        <v>2304</v>
      </c>
      <c r="G128" s="536" t="s">
        <v>2472</v>
      </c>
    </row>
    <row r="129" spans="1:7" s="11" customFormat="1" x14ac:dyDescent="0.2">
      <c r="A129" s="536" t="s">
        <v>2473</v>
      </c>
      <c r="B129" s="537" t="s">
        <v>2474</v>
      </c>
      <c r="C129" s="536">
        <f t="shared" si="4"/>
        <v>0</v>
      </c>
      <c r="D129" s="536" t="str">
        <f t="shared" si="5"/>
        <v>CM-3a: Proportion de cas de paludisme estimés (présumés et confirmés) ayant reçu un traitement antipaludique de première intention dans les etablissement de sante du secteur public-0</v>
      </c>
      <c r="E129" s="537" t="s">
        <v>2249</v>
      </c>
      <c r="F129" s="537" t="s">
        <v>2302</v>
      </c>
      <c r="G129" s="536" t="s">
        <v>2475</v>
      </c>
    </row>
    <row r="130" spans="1:7" s="11" customFormat="1" x14ac:dyDescent="0.2">
      <c r="A130" s="536" t="s">
        <v>2473</v>
      </c>
      <c r="B130" s="537" t="s">
        <v>2474</v>
      </c>
      <c r="C130" s="536">
        <f t="shared" si="4"/>
        <v>1</v>
      </c>
      <c r="D130" s="536" t="str">
        <f t="shared" si="5"/>
        <v>CM-3a: Proportion de cas de paludisme estimés (présumés et confirmés) ayant reçu un traitement antipaludique de première intention dans les etablissement de sante du secteur public-1</v>
      </c>
      <c r="E130" s="537" t="s">
        <v>2249</v>
      </c>
      <c r="F130" s="537" t="s">
        <v>2304</v>
      </c>
      <c r="G130" s="536" t="s">
        <v>2476</v>
      </c>
    </row>
    <row r="131" spans="1:7" s="11" customFormat="1" x14ac:dyDescent="0.2">
      <c r="A131" s="536" t="s">
        <v>2477</v>
      </c>
      <c r="B131" s="537" t="s">
        <v>2478</v>
      </c>
      <c r="C131" s="536">
        <f t="shared" si="4"/>
        <v>0</v>
      </c>
      <c r="D131" s="536" t="str">
        <f t="shared" si="5"/>
        <v>CM-3b: Proportion de cas de paludisme estimés (présumés et confirmés) ayant reçu un traitement antipaludique de première intention au niveau communautaire-0</v>
      </c>
      <c r="E131" s="537" t="s">
        <v>2249</v>
      </c>
      <c r="F131" s="537" t="s">
        <v>2302</v>
      </c>
      <c r="G131" s="536" t="s">
        <v>2479</v>
      </c>
    </row>
    <row r="132" spans="1:7" s="11" customFormat="1" x14ac:dyDescent="0.2">
      <c r="A132" s="536" t="s">
        <v>2477</v>
      </c>
      <c r="B132" s="537" t="s">
        <v>2478</v>
      </c>
      <c r="C132" s="536">
        <f t="shared" si="4"/>
        <v>1</v>
      </c>
      <c r="D132" s="536" t="str">
        <f t="shared" si="5"/>
        <v>CM-3b: Proportion de cas de paludisme estimés (présumés et confirmés) ayant reçu un traitement antipaludique de première intention au niveau communautaire-1</v>
      </c>
      <c r="E132" s="537" t="s">
        <v>2249</v>
      </c>
      <c r="F132" s="537" t="s">
        <v>2304</v>
      </c>
      <c r="G132" s="536" t="s">
        <v>2480</v>
      </c>
    </row>
    <row r="133" spans="1:7" s="11" customFormat="1" x14ac:dyDescent="0.2">
      <c r="A133" s="536" t="s">
        <v>2481</v>
      </c>
      <c r="B133" s="537" t="s">
        <v>2482</v>
      </c>
      <c r="C133" s="536">
        <f t="shared" si="4"/>
        <v>0</v>
      </c>
      <c r="D133" s="536" t="str">
        <f t="shared" si="5"/>
        <v>CM-3c: Proportion de cas de paludisme estimés (présumés et confirmés) ayant reçu un traitement antipaludique de première intention dans des établissements de santé privés-0</v>
      </c>
      <c r="E133" s="537" t="s">
        <v>2249</v>
      </c>
      <c r="F133" s="537" t="s">
        <v>2302</v>
      </c>
      <c r="G133" s="536" t="s">
        <v>2483</v>
      </c>
    </row>
    <row r="134" spans="1:7" s="11" customFormat="1" x14ac:dyDescent="0.2">
      <c r="A134" s="536" t="s">
        <v>2481</v>
      </c>
      <c r="B134" s="537" t="s">
        <v>2482</v>
      </c>
      <c r="C134" s="536">
        <f t="shared" si="4"/>
        <v>1</v>
      </c>
      <c r="D134" s="536" t="str">
        <f t="shared" si="5"/>
        <v>CM-3c: Proportion de cas de paludisme estimés (présumés et confirmés) ayant reçu un traitement antipaludique de première intention dans des établissements de santé privés-1</v>
      </c>
      <c r="E134" s="537" t="s">
        <v>2249</v>
      </c>
      <c r="F134" s="537" t="s">
        <v>2304</v>
      </c>
      <c r="G134" s="536" t="s">
        <v>2484</v>
      </c>
    </row>
    <row r="135" spans="1:7" s="11" customFormat="1" x14ac:dyDescent="0.2">
      <c r="A135" s="536" t="s">
        <v>972</v>
      </c>
      <c r="B135" s="537" t="s">
        <v>2485</v>
      </c>
      <c r="C135" s="536">
        <f t="shared" si="4"/>
        <v>0</v>
      </c>
      <c r="D135" s="536" t="str">
        <f t="shared" si="5"/>
        <v>TCS-1(M): Pourcentage de personnes vivant avec le VIH bénéficiant actuellement d'un traitement antirétroviral-0</v>
      </c>
      <c r="E135" s="537" t="s">
        <v>2278</v>
      </c>
      <c r="F135" s="537" t="s">
        <v>2279</v>
      </c>
      <c r="G135" s="536" t="s">
        <v>2486</v>
      </c>
    </row>
    <row r="136" spans="1:7" s="11" customFormat="1" x14ac:dyDescent="0.2">
      <c r="A136" s="536" t="s">
        <v>972</v>
      </c>
      <c r="B136" s="537" t="s">
        <v>2485</v>
      </c>
      <c r="C136" s="536">
        <f t="shared" si="4"/>
        <v>1</v>
      </c>
      <c r="D136" s="536" t="str">
        <f t="shared" si="5"/>
        <v>TCS-1(M): Pourcentage de personnes vivant avec le VIH bénéficiant actuellement d'un traitement antirétroviral-1</v>
      </c>
      <c r="E136" s="537" t="s">
        <v>2278</v>
      </c>
      <c r="F136" s="537" t="s">
        <v>2281</v>
      </c>
      <c r="G136" s="536" t="s">
        <v>2487</v>
      </c>
    </row>
    <row r="137" spans="1:7" s="11" customFormat="1" x14ac:dyDescent="0.2">
      <c r="A137" s="536" t="s">
        <v>972</v>
      </c>
      <c r="B137" s="537" t="s">
        <v>2485</v>
      </c>
      <c r="C137" s="536">
        <f t="shared" si="4"/>
        <v>2</v>
      </c>
      <c r="D137" s="536" t="str">
        <f t="shared" si="5"/>
        <v>TCS-1(M): Pourcentage de personnes vivant avec le VIH bénéficiant actuellement d'un traitement antirétroviral-2</v>
      </c>
      <c r="E137" s="537" t="s">
        <v>2432</v>
      </c>
      <c r="F137" s="537" t="s">
        <v>2488</v>
      </c>
      <c r="G137" s="536" t="s">
        <v>2489</v>
      </c>
    </row>
    <row r="138" spans="1:7" s="11" customFormat="1" x14ac:dyDescent="0.2">
      <c r="A138" s="536" t="s">
        <v>972</v>
      </c>
      <c r="B138" s="537" t="s">
        <v>2485</v>
      </c>
      <c r="C138" s="536">
        <f t="shared" si="4"/>
        <v>3</v>
      </c>
      <c r="D138" s="536" t="str">
        <f t="shared" si="5"/>
        <v>TCS-1(M): Pourcentage de personnes vivant avec le VIH bénéficiant actuellement d'un traitement antirétroviral-3</v>
      </c>
      <c r="E138" s="537" t="s">
        <v>2249</v>
      </c>
      <c r="F138" s="537" t="s">
        <v>2287</v>
      </c>
      <c r="G138" s="536" t="s">
        <v>2490</v>
      </c>
    </row>
    <row r="139" spans="1:7" s="11" customFormat="1" x14ac:dyDescent="0.2">
      <c r="A139" s="536" t="s">
        <v>972</v>
      </c>
      <c r="B139" s="537" t="s">
        <v>2485</v>
      </c>
      <c r="C139" s="536">
        <f t="shared" si="4"/>
        <v>4</v>
      </c>
      <c r="D139" s="536" t="str">
        <f t="shared" si="5"/>
        <v>TCS-1(M): Pourcentage de personnes vivant avec le VIH bénéficiant actuellement d'un traitement antirétroviral-4</v>
      </c>
      <c r="E139" s="537" t="s">
        <v>2249</v>
      </c>
      <c r="F139" s="537" t="s">
        <v>2289</v>
      </c>
      <c r="G139" s="536" t="s">
        <v>2491</v>
      </c>
    </row>
    <row r="140" spans="1:7" s="11" customFormat="1" x14ac:dyDescent="0.2">
      <c r="A140" s="536" t="s">
        <v>972</v>
      </c>
      <c r="B140" s="537" t="s">
        <v>2485</v>
      </c>
      <c r="C140" s="536">
        <f t="shared" si="4"/>
        <v>5</v>
      </c>
      <c r="D140" s="536" t="str">
        <f t="shared" si="5"/>
        <v>TCS-1(M): Pourcentage de personnes vivant avec le VIH bénéficiant actuellement d'un traitement antirétroviral-5</v>
      </c>
      <c r="E140" s="537" t="s">
        <v>2291</v>
      </c>
      <c r="F140" s="537" t="s">
        <v>2492</v>
      </c>
      <c r="G140" s="536" t="s">
        <v>2493</v>
      </c>
    </row>
    <row r="141" spans="1:7" s="11" customFormat="1" x14ac:dyDescent="0.2">
      <c r="A141" s="536" t="s">
        <v>972</v>
      </c>
      <c r="B141" s="537" t="s">
        <v>2485</v>
      </c>
      <c r="C141" s="536">
        <f t="shared" si="4"/>
        <v>6</v>
      </c>
      <c r="D141" s="536" t="str">
        <f t="shared" si="5"/>
        <v>TCS-1(M): Pourcentage de personnes vivant avec le VIH bénéficiant actuellement d'un traitement antirétroviral-6</v>
      </c>
      <c r="E141" s="537" t="s">
        <v>2291</v>
      </c>
      <c r="F141" s="537" t="s">
        <v>2292</v>
      </c>
      <c r="G141" s="536" t="s">
        <v>2494</v>
      </c>
    </row>
    <row r="142" spans="1:7" s="11" customFormat="1" x14ac:dyDescent="0.2">
      <c r="A142" s="536" t="s">
        <v>972</v>
      </c>
      <c r="B142" s="537" t="s">
        <v>2485</v>
      </c>
      <c r="C142" s="536">
        <f t="shared" si="4"/>
        <v>7</v>
      </c>
      <c r="D142" s="536" t="str">
        <f t="shared" si="5"/>
        <v>TCS-1(M): Pourcentage de personnes vivant avec le VIH bénéficiant actuellement d'un traitement antirétroviral-7</v>
      </c>
      <c r="E142" s="537" t="s">
        <v>2291</v>
      </c>
      <c r="F142" s="537" t="s">
        <v>2294</v>
      </c>
      <c r="G142" s="536" t="s">
        <v>2495</v>
      </c>
    </row>
    <row r="143" spans="1:7" s="11" customFormat="1" x14ac:dyDescent="0.2">
      <c r="A143" s="536" t="s">
        <v>972</v>
      </c>
      <c r="B143" s="537" t="s">
        <v>2485</v>
      </c>
      <c r="C143" s="536">
        <f t="shared" si="4"/>
        <v>8</v>
      </c>
      <c r="D143" s="536" t="str">
        <f t="shared" si="5"/>
        <v>TCS-1(M): Pourcentage de personnes vivant avec le VIH bénéficiant actuellement d'un traitement antirétroviral-8</v>
      </c>
      <c r="E143" s="537" t="s">
        <v>2432</v>
      </c>
      <c r="F143" s="537" t="s">
        <v>2496</v>
      </c>
      <c r="G143" s="536" t="s">
        <v>2497</v>
      </c>
    </row>
    <row r="144" spans="1:7" s="11" customFormat="1" x14ac:dyDescent="0.2">
      <c r="A144" s="536" t="s">
        <v>972</v>
      </c>
      <c r="B144" s="537" t="s">
        <v>2485</v>
      </c>
      <c r="C144" s="536">
        <f t="shared" si="4"/>
        <v>9</v>
      </c>
      <c r="D144" s="536" t="str">
        <f t="shared" si="5"/>
        <v>TCS-1(M): Pourcentage de personnes vivant avec le VIH bénéficiant actuellement d'un traitement antirétroviral-9</v>
      </c>
      <c r="E144" s="537" t="s">
        <v>2432</v>
      </c>
      <c r="F144" s="537" t="s">
        <v>2498</v>
      </c>
      <c r="G144" s="536" t="s">
        <v>2499</v>
      </c>
    </row>
    <row r="145" spans="1:7" s="11" customFormat="1" x14ac:dyDescent="0.2">
      <c r="A145" s="536" t="s">
        <v>972</v>
      </c>
      <c r="B145" s="537" t="s">
        <v>2485</v>
      </c>
      <c r="C145" s="536">
        <f t="shared" si="4"/>
        <v>10</v>
      </c>
      <c r="D145" s="536" t="str">
        <f t="shared" si="5"/>
        <v>TCS-1(M): Pourcentage de personnes vivant avec le VIH bénéficiant actuellement d'un traitement antirétroviral-10</v>
      </c>
      <c r="E145" s="537" t="s">
        <v>2432</v>
      </c>
      <c r="F145" s="537" t="s">
        <v>2500</v>
      </c>
      <c r="G145" s="536" t="s">
        <v>2501</v>
      </c>
    </row>
    <row r="146" spans="1:7" s="11" customFormat="1" x14ac:dyDescent="0.2">
      <c r="A146" s="536" t="s">
        <v>972</v>
      </c>
      <c r="B146" s="537" t="s">
        <v>2485</v>
      </c>
      <c r="C146" s="536">
        <f t="shared" si="4"/>
        <v>11</v>
      </c>
      <c r="D146" s="536" t="str">
        <f t="shared" si="5"/>
        <v>TCS-1(M): Pourcentage de personnes vivant avec le VIH bénéficiant actuellement d'un traitement antirétroviral-11</v>
      </c>
      <c r="E146" s="537" t="s">
        <v>2291</v>
      </c>
      <c r="F146" s="537" t="s">
        <v>2502</v>
      </c>
      <c r="G146" s="536" t="s">
        <v>2503</v>
      </c>
    </row>
    <row r="147" spans="1:7" s="11" customFormat="1" x14ac:dyDescent="0.2">
      <c r="A147" s="536" t="s">
        <v>972</v>
      </c>
      <c r="B147" s="537" t="s">
        <v>2485</v>
      </c>
      <c r="C147" s="536">
        <f t="shared" si="4"/>
        <v>12</v>
      </c>
      <c r="D147" s="536" t="str">
        <f t="shared" si="5"/>
        <v>TCS-1(M): Pourcentage de personnes vivant avec le VIH bénéficiant actuellement d'un traitement antirétroviral-12</v>
      </c>
      <c r="E147" s="537" t="s">
        <v>2291</v>
      </c>
      <c r="F147" s="537" t="s">
        <v>2296</v>
      </c>
      <c r="G147" s="536" t="s">
        <v>2504</v>
      </c>
    </row>
    <row r="148" spans="1:7" s="11" customFormat="1" x14ac:dyDescent="0.2">
      <c r="A148" s="536" t="s">
        <v>972</v>
      </c>
      <c r="B148" s="537" t="s">
        <v>2485</v>
      </c>
      <c r="C148" s="536">
        <f t="shared" si="4"/>
        <v>13</v>
      </c>
      <c r="D148" s="536" t="str">
        <f t="shared" si="5"/>
        <v>TCS-1(M): Pourcentage de personnes vivant avec le VIH bénéficiant actuellement d'un traitement antirétroviral-13</v>
      </c>
      <c r="E148" s="537" t="s">
        <v>2291</v>
      </c>
      <c r="F148" s="537" t="s">
        <v>2298</v>
      </c>
      <c r="G148" s="536" t="s">
        <v>2505</v>
      </c>
    </row>
    <row r="149" spans="1:7" s="11" customFormat="1" x14ac:dyDescent="0.2">
      <c r="A149" s="536" t="s">
        <v>2506</v>
      </c>
      <c r="B149" s="537" t="s">
        <v>2507</v>
      </c>
      <c r="C149" s="536">
        <f t="shared" si="4"/>
        <v>0</v>
      </c>
      <c r="D149" s="536" t="str">
        <f t="shared" si="5"/>
        <v>TCS-2: Pourcentage de personnes vivant avec le VIH qui ont commencé la thérapie antirétrovirale avec un taux de CD4 de &lt;200 cellules / mm ³-0</v>
      </c>
      <c r="E149" s="537" t="s">
        <v>2278</v>
      </c>
      <c r="F149" s="537" t="s">
        <v>2279</v>
      </c>
      <c r="G149" s="536" t="s">
        <v>2508</v>
      </c>
    </row>
    <row r="150" spans="1:7" s="11" customFormat="1" x14ac:dyDescent="0.2">
      <c r="A150" s="536" t="s">
        <v>2506</v>
      </c>
      <c r="B150" s="537" t="s">
        <v>2507</v>
      </c>
      <c r="C150" s="536">
        <f t="shared" si="4"/>
        <v>1</v>
      </c>
      <c r="D150" s="536" t="str">
        <f t="shared" si="5"/>
        <v>TCS-2: Pourcentage de personnes vivant avec le VIH qui ont commencé la thérapie antirétrovirale avec un taux de CD4 de &lt;200 cellules / mm ³-1</v>
      </c>
      <c r="E150" s="537" t="s">
        <v>2278</v>
      </c>
      <c r="F150" s="537" t="s">
        <v>2281</v>
      </c>
      <c r="G150" s="536" t="s">
        <v>2509</v>
      </c>
    </row>
    <row r="151" spans="1:7" s="11" customFormat="1" x14ac:dyDescent="0.2">
      <c r="A151" s="536" t="s">
        <v>951</v>
      </c>
      <c r="B151" s="537" t="s">
        <v>2510</v>
      </c>
      <c r="C151" s="536">
        <f t="shared" si="4"/>
        <v>0</v>
      </c>
      <c r="D151" s="536" t="str">
        <f t="shared" si="5"/>
        <v>TCP-1(M): Nombre de cas déclarés de tuberculose, toutes formes confondues, bactériologiquement confirmés et cliniquement diagnostiqués, nouveaux cas et récidives-0</v>
      </c>
      <c r="E151" s="537" t="s">
        <v>2278</v>
      </c>
      <c r="F151" s="537" t="s">
        <v>2279</v>
      </c>
      <c r="G151" s="536" t="s">
        <v>2511</v>
      </c>
    </row>
    <row r="152" spans="1:7" s="11" customFormat="1" x14ac:dyDescent="0.2">
      <c r="A152" s="536" t="s">
        <v>951</v>
      </c>
      <c r="B152" s="537" t="s">
        <v>2510</v>
      </c>
      <c r="C152" s="536">
        <f t="shared" si="4"/>
        <v>1</v>
      </c>
      <c r="D152" s="536" t="str">
        <f t="shared" si="5"/>
        <v>TCP-1(M): Nombre de cas déclarés de tuberculose, toutes formes confondues, bactériologiquement confirmés et cliniquement diagnostiqués, nouveaux cas et récidives-1</v>
      </c>
      <c r="E152" s="537" t="s">
        <v>2278</v>
      </c>
      <c r="F152" s="537" t="s">
        <v>2281</v>
      </c>
      <c r="G152" s="536" t="s">
        <v>2512</v>
      </c>
    </row>
    <row r="153" spans="1:7" s="11" customFormat="1" x14ac:dyDescent="0.2">
      <c r="A153" s="536" t="s">
        <v>951</v>
      </c>
      <c r="B153" s="537" t="s">
        <v>2510</v>
      </c>
      <c r="C153" s="536">
        <f t="shared" si="4"/>
        <v>2</v>
      </c>
      <c r="D153" s="536" t="str">
        <f t="shared" si="5"/>
        <v>TCP-1(M): Nombre de cas déclarés de tuberculose, toutes formes confondues, bactériologiquement confirmés et cliniquement diagnostiqués, nouveaux cas et récidives-2</v>
      </c>
      <c r="E153" s="537" t="s">
        <v>2513</v>
      </c>
      <c r="F153" s="537" t="s">
        <v>2514</v>
      </c>
      <c r="G153" s="536" t="s">
        <v>2515</v>
      </c>
    </row>
    <row r="154" spans="1:7" s="11" customFormat="1" x14ac:dyDescent="0.2">
      <c r="A154" s="536" t="s">
        <v>951</v>
      </c>
      <c r="B154" s="537" t="s">
        <v>2510</v>
      </c>
      <c r="C154" s="536">
        <f t="shared" si="4"/>
        <v>3</v>
      </c>
      <c r="D154" s="536" t="str">
        <f t="shared" si="5"/>
        <v>TCP-1(M): Nombre de cas déclarés de tuberculose, toutes formes confondues, bactériologiquement confirmés et cliniquement diagnostiqués, nouveaux cas et récidives-3</v>
      </c>
      <c r="E154" s="537" t="s">
        <v>2513</v>
      </c>
      <c r="F154" s="537" t="s">
        <v>2516</v>
      </c>
      <c r="G154" s="536" t="s">
        <v>2517</v>
      </c>
    </row>
    <row r="155" spans="1:7" s="11" customFormat="1" x14ac:dyDescent="0.2">
      <c r="A155" s="536" t="s">
        <v>951</v>
      </c>
      <c r="B155" s="537" t="s">
        <v>2510</v>
      </c>
      <c r="C155" s="536">
        <f t="shared" si="4"/>
        <v>4</v>
      </c>
      <c r="D155" s="536" t="str">
        <f t="shared" si="5"/>
        <v>TCP-1(M): Nombre de cas déclarés de tuberculose, toutes formes confondues, bactériologiquement confirmés et cliniquement diagnostiqués, nouveaux cas et récidives-4</v>
      </c>
      <c r="E155" s="537" t="s">
        <v>2513</v>
      </c>
      <c r="F155" s="537" t="s">
        <v>2518</v>
      </c>
      <c r="G155" s="536" t="s">
        <v>2519</v>
      </c>
    </row>
    <row r="156" spans="1:7" s="11" customFormat="1" x14ac:dyDescent="0.2">
      <c r="A156" s="536" t="s">
        <v>951</v>
      </c>
      <c r="B156" s="537" t="s">
        <v>2510</v>
      </c>
      <c r="C156" s="536">
        <f t="shared" si="4"/>
        <v>5</v>
      </c>
      <c r="D156" s="536" t="str">
        <f t="shared" si="5"/>
        <v>TCP-1(M): Nombre de cas déclarés de tuberculose, toutes formes confondues, bactériologiquement confirmés et cliniquement diagnostiqués, nouveaux cas et récidives-5</v>
      </c>
      <c r="E156" s="537" t="s">
        <v>2249</v>
      </c>
      <c r="F156" s="537" t="s">
        <v>2287</v>
      </c>
      <c r="G156" s="536" t="s">
        <v>2520</v>
      </c>
    </row>
    <row r="157" spans="1:7" s="11" customFormat="1" x14ac:dyDescent="0.2">
      <c r="A157" s="536" t="s">
        <v>951</v>
      </c>
      <c r="B157" s="537" t="s">
        <v>2510</v>
      </c>
      <c r="C157" s="536">
        <f t="shared" si="4"/>
        <v>6</v>
      </c>
      <c r="D157" s="536" t="str">
        <f t="shared" si="5"/>
        <v>TCP-1(M): Nombre de cas déclarés de tuberculose, toutes formes confondues, bactériologiquement confirmés et cliniquement diagnostiqués, nouveaux cas et récidives-6</v>
      </c>
      <c r="E157" s="537" t="s">
        <v>2249</v>
      </c>
      <c r="F157" s="537" t="s">
        <v>2289</v>
      </c>
      <c r="G157" s="536" t="s">
        <v>2521</v>
      </c>
    </row>
    <row r="158" spans="1:7" s="11" customFormat="1" x14ac:dyDescent="0.2">
      <c r="A158" s="536" t="s">
        <v>951</v>
      </c>
      <c r="B158" s="537" t="s">
        <v>2510</v>
      </c>
      <c r="C158" s="536">
        <f t="shared" si="4"/>
        <v>7</v>
      </c>
      <c r="D158" s="536" t="str">
        <f t="shared" si="5"/>
        <v>TCP-1(M): Nombre de cas déclarés de tuberculose, toutes formes confondues, bactériologiquement confirmés et cliniquement diagnostiqués, nouveaux cas et récidives-7</v>
      </c>
      <c r="E158" s="537" t="s">
        <v>2311</v>
      </c>
      <c r="F158" s="537" t="s">
        <v>2522</v>
      </c>
      <c r="G158" s="536" t="s">
        <v>2523</v>
      </c>
    </row>
    <row r="159" spans="1:7" s="11" customFormat="1" x14ac:dyDescent="0.2">
      <c r="A159" s="536" t="s">
        <v>954</v>
      </c>
      <c r="B159" s="537" t="s">
        <v>2524</v>
      </c>
      <c r="C159" s="536">
        <f t="shared" si="4"/>
        <v>0</v>
      </c>
      <c r="D159" s="536" t="str">
        <f t="shared" si="5"/>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récidives-0</v>
      </c>
      <c r="E159" s="537" t="s">
        <v>2278</v>
      </c>
      <c r="F159" s="537" t="s">
        <v>2279</v>
      </c>
      <c r="G159" s="536" t="s">
        <v>2525</v>
      </c>
    </row>
    <row r="160" spans="1:7" s="11" customFormat="1" x14ac:dyDescent="0.2">
      <c r="A160" s="536" t="s">
        <v>954</v>
      </c>
      <c r="B160" s="537" t="s">
        <v>2524</v>
      </c>
      <c r="C160" s="536">
        <f t="shared" ref="C160:C182" si="6">IF(B160=B159,C159+1,0)</f>
        <v>1</v>
      </c>
      <c r="D160" s="536" t="str">
        <f t="shared" ref="D160:D182" si="7">B160&amp;"-"&amp;C160</f>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récidives-1</v>
      </c>
      <c r="E160" s="537" t="s">
        <v>2278</v>
      </c>
      <c r="F160" s="537" t="s">
        <v>2281</v>
      </c>
      <c r="G160" s="536" t="s">
        <v>2526</v>
      </c>
    </row>
    <row r="161" spans="1:7" s="11" customFormat="1" x14ac:dyDescent="0.2">
      <c r="A161" s="536" t="s">
        <v>954</v>
      </c>
      <c r="B161" s="537" t="s">
        <v>2524</v>
      </c>
      <c r="C161" s="536">
        <f t="shared" si="6"/>
        <v>2</v>
      </c>
      <c r="D161" s="536" t="str">
        <f t="shared" si="7"/>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récidives-2</v>
      </c>
      <c r="E161" s="537" t="s">
        <v>2513</v>
      </c>
      <c r="F161" s="537" t="s">
        <v>2514</v>
      </c>
      <c r="G161" s="536" t="s">
        <v>2527</v>
      </c>
    </row>
    <row r="162" spans="1:7" s="11" customFormat="1" x14ac:dyDescent="0.2">
      <c r="A162" s="536" t="s">
        <v>954</v>
      </c>
      <c r="B162" s="537" t="s">
        <v>2524</v>
      </c>
      <c r="C162" s="536">
        <f t="shared" si="6"/>
        <v>3</v>
      </c>
      <c r="D162" s="536" t="str">
        <f t="shared" si="7"/>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récidives-3</v>
      </c>
      <c r="E162" s="537" t="s">
        <v>2513</v>
      </c>
      <c r="F162" s="537" t="s">
        <v>2516</v>
      </c>
      <c r="G162" s="536" t="s">
        <v>2528</v>
      </c>
    </row>
    <row r="163" spans="1:7" s="11" customFormat="1" x14ac:dyDescent="0.2">
      <c r="A163" s="536" t="s">
        <v>954</v>
      </c>
      <c r="B163" s="537" t="s">
        <v>2524</v>
      </c>
      <c r="C163" s="536">
        <f t="shared" si="6"/>
        <v>4</v>
      </c>
      <c r="D163" s="536" t="str">
        <f t="shared" si="7"/>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récidives-4</v>
      </c>
      <c r="E163" s="537" t="s">
        <v>2513</v>
      </c>
      <c r="F163" s="537" t="s">
        <v>2518</v>
      </c>
      <c r="G163" s="536" t="s">
        <v>2529</v>
      </c>
    </row>
    <row r="164" spans="1:7" s="11" customFormat="1" x14ac:dyDescent="0.2">
      <c r="A164" s="536" t="s">
        <v>954</v>
      </c>
      <c r="B164" s="537" t="s">
        <v>2524</v>
      </c>
      <c r="C164" s="536">
        <f t="shared" si="6"/>
        <v>5</v>
      </c>
      <c r="D164" s="536" t="str">
        <f t="shared" si="7"/>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récidives-5</v>
      </c>
      <c r="E164" s="537" t="s">
        <v>2249</v>
      </c>
      <c r="F164" s="537" t="s">
        <v>2287</v>
      </c>
      <c r="G164" s="536" t="s">
        <v>2530</v>
      </c>
    </row>
    <row r="165" spans="1:7" s="11" customFormat="1" x14ac:dyDescent="0.2">
      <c r="A165" s="536" t="s">
        <v>954</v>
      </c>
      <c r="B165" s="537" t="s">
        <v>2524</v>
      </c>
      <c r="C165" s="536">
        <f t="shared" si="6"/>
        <v>6</v>
      </c>
      <c r="D165" s="536" t="str">
        <f t="shared" si="7"/>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récidives-6</v>
      </c>
      <c r="E165" s="537" t="s">
        <v>2249</v>
      </c>
      <c r="F165" s="537" t="s">
        <v>2289</v>
      </c>
      <c r="G165" s="536" t="s">
        <v>2531</v>
      </c>
    </row>
    <row r="166" spans="1:7" s="11" customFormat="1" x14ac:dyDescent="0.2">
      <c r="A166" s="536" t="s">
        <v>2532</v>
      </c>
      <c r="B166" s="537" t="s">
        <v>2533</v>
      </c>
      <c r="C166" s="536">
        <f t="shared" si="6"/>
        <v>0</v>
      </c>
      <c r="D166" s="536" t="str">
        <f t="shared" si="7"/>
        <v>YP-3: Nombre d'adolescentes et jeunes femmes qui ont fait un test VIH et qui connaissent les résultats durant la période de rapportage-0</v>
      </c>
      <c r="E166" s="537" t="s">
        <v>2249</v>
      </c>
      <c r="F166" s="537" t="s">
        <v>2534</v>
      </c>
      <c r="G166" s="536" t="s">
        <v>2535</v>
      </c>
    </row>
    <row r="167" spans="1:7" s="11" customFormat="1" x14ac:dyDescent="0.2">
      <c r="A167" s="536" t="s">
        <v>2532</v>
      </c>
      <c r="B167" s="537" t="s">
        <v>2533</v>
      </c>
      <c r="C167" s="536">
        <f t="shared" si="6"/>
        <v>1</v>
      </c>
      <c r="D167" s="536" t="str">
        <f t="shared" si="7"/>
        <v>YP-3: Nombre d'adolescentes et jeunes femmes qui ont fait un test VIH et qui connaissent les résultats durant la période de rapportage-1</v>
      </c>
      <c r="E167" s="537" t="s">
        <v>2249</v>
      </c>
      <c r="F167" s="537" t="s">
        <v>2536</v>
      </c>
      <c r="G167" s="536" t="s">
        <v>2537</v>
      </c>
    </row>
    <row r="168" spans="1:7" s="11" customFormat="1" x14ac:dyDescent="0.2">
      <c r="A168" s="536" t="s">
        <v>2532</v>
      </c>
      <c r="B168" s="537" t="s">
        <v>2533</v>
      </c>
      <c r="C168" s="536">
        <f t="shared" si="6"/>
        <v>2</v>
      </c>
      <c r="D168" s="536" t="str">
        <f t="shared" si="7"/>
        <v>YP-3: Nombre d'adolescentes et jeunes femmes qui ont fait un test VIH et qui connaissent les résultats durant la période de rapportage-2</v>
      </c>
      <c r="E168" s="537" t="s">
        <v>2249</v>
      </c>
      <c r="F168" s="537" t="s">
        <v>2538</v>
      </c>
      <c r="G168" s="536" t="s">
        <v>2539</v>
      </c>
    </row>
    <row r="169" spans="1:7" s="11" customFormat="1" x14ac:dyDescent="0.2">
      <c r="A169" s="536" t="s">
        <v>2532</v>
      </c>
      <c r="B169" s="537" t="s">
        <v>2533</v>
      </c>
      <c r="C169" s="536">
        <f t="shared" si="6"/>
        <v>3</v>
      </c>
      <c r="D169" s="536" t="str">
        <f t="shared" si="7"/>
        <v>YP-3: Nombre d'adolescentes et jeunes femmes qui ont fait un test VIH et qui connaissent les résultats durant la période de rapportage-3</v>
      </c>
      <c r="E169" s="537" t="s">
        <v>2513</v>
      </c>
      <c r="F169" s="537" t="s">
        <v>2514</v>
      </c>
      <c r="G169" s="536" t="s">
        <v>2540</v>
      </c>
    </row>
    <row r="170" spans="1:7" s="11" customFormat="1" x14ac:dyDescent="0.2">
      <c r="A170" s="536" t="s">
        <v>2532</v>
      </c>
      <c r="B170" s="537" t="s">
        <v>2533</v>
      </c>
      <c r="C170" s="536">
        <f t="shared" si="6"/>
        <v>4</v>
      </c>
      <c r="D170" s="536" t="str">
        <f t="shared" si="7"/>
        <v>YP-3: Nombre d'adolescentes et jeunes femmes qui ont fait un test VIH et qui connaissent les résultats durant la période de rapportage-4</v>
      </c>
      <c r="E170" s="537" t="s">
        <v>2513</v>
      </c>
      <c r="F170" s="537" t="s">
        <v>2516</v>
      </c>
      <c r="G170" s="536" t="s">
        <v>2541</v>
      </c>
    </row>
    <row r="171" spans="1:7" s="11" customFormat="1" x14ac:dyDescent="0.2">
      <c r="A171" s="536" t="s">
        <v>978</v>
      </c>
      <c r="B171" s="537" t="s">
        <v>2542</v>
      </c>
      <c r="C171" s="536">
        <f t="shared" si="6"/>
        <v>0</v>
      </c>
      <c r="D171" s="536" t="str">
        <f t="shared" si="7"/>
        <v>HTS-1: Nombre de personnes dépistées pour le VIH et ayant reçu leurs résultats durant la période de rapportage-0</v>
      </c>
      <c r="E171" s="537" t="s">
        <v>2278</v>
      </c>
      <c r="F171" s="537" t="s">
        <v>2279</v>
      </c>
      <c r="G171" s="536" t="s">
        <v>2543</v>
      </c>
    </row>
    <row r="172" spans="1:7" s="11" customFormat="1" x14ac:dyDescent="0.2">
      <c r="A172" s="536" t="s">
        <v>978</v>
      </c>
      <c r="B172" s="537" t="s">
        <v>2542</v>
      </c>
      <c r="C172" s="536">
        <f t="shared" si="6"/>
        <v>1</v>
      </c>
      <c r="D172" s="536" t="str">
        <f t="shared" si="7"/>
        <v>HTS-1: Nombre de personnes dépistées pour le VIH et ayant reçu leurs résultats durant la période de rapportage-1</v>
      </c>
      <c r="E172" s="537" t="s">
        <v>2278</v>
      </c>
      <c r="F172" s="537" t="s">
        <v>2281</v>
      </c>
      <c r="G172" s="536" t="s">
        <v>2544</v>
      </c>
    </row>
    <row r="173" spans="1:7" s="11" customFormat="1" x14ac:dyDescent="0.2">
      <c r="A173" s="536" t="s">
        <v>978</v>
      </c>
      <c r="B173" s="537" t="s">
        <v>2542</v>
      </c>
      <c r="C173" s="536">
        <f t="shared" si="6"/>
        <v>2</v>
      </c>
      <c r="D173" s="536" t="str">
        <f t="shared" si="7"/>
        <v>HTS-1: Nombre de personnes dépistées pour le VIH et ayant reçu leurs résultats durant la période de rapportage-2</v>
      </c>
      <c r="E173" s="537" t="s">
        <v>2513</v>
      </c>
      <c r="F173" s="537" t="s">
        <v>2514</v>
      </c>
      <c r="G173" s="536" t="s">
        <v>2545</v>
      </c>
    </row>
    <row r="174" spans="1:7" s="11" customFormat="1" x14ac:dyDescent="0.2">
      <c r="A174" s="536" t="s">
        <v>978</v>
      </c>
      <c r="B174" s="537" t="s">
        <v>2542</v>
      </c>
      <c r="C174" s="536">
        <f t="shared" si="6"/>
        <v>3</v>
      </c>
      <c r="D174" s="536" t="str">
        <f t="shared" si="7"/>
        <v>HTS-1: Nombre de personnes dépistées pour le VIH et ayant reçu leurs résultats durant la période de rapportage-3</v>
      </c>
      <c r="E174" s="537" t="s">
        <v>2513</v>
      </c>
      <c r="F174" s="537" t="s">
        <v>2516</v>
      </c>
      <c r="G174" s="536" t="s">
        <v>2546</v>
      </c>
    </row>
    <row r="175" spans="1:7" s="11" customFormat="1" x14ac:dyDescent="0.2">
      <c r="A175" s="536" t="s">
        <v>2547</v>
      </c>
      <c r="B175" s="537" t="s">
        <v>2548</v>
      </c>
      <c r="C175" s="536">
        <f t="shared" si="6"/>
        <v>0</v>
      </c>
      <c r="D175" s="536" t="str">
        <f t="shared" si="7"/>
        <v>TCP-6b: Nombre de cas de TB (toutes formes) notifiées parmi les populations clés affectées / groupes à haut risque (autres que les prisionniers)-0</v>
      </c>
      <c r="E175" s="537" t="s">
        <v>2432</v>
      </c>
      <c r="F175" s="537" t="s">
        <v>2437</v>
      </c>
      <c r="G175" s="536" t="s">
        <v>2549</v>
      </c>
    </row>
    <row r="176" spans="1:7" s="11" customFormat="1" x14ac:dyDescent="0.2">
      <c r="A176" s="536" t="s">
        <v>2547</v>
      </c>
      <c r="B176" s="537" t="s">
        <v>2548</v>
      </c>
      <c r="C176" s="536">
        <f t="shared" si="6"/>
        <v>1</v>
      </c>
      <c r="D176" s="536" t="str">
        <f t="shared" si="7"/>
        <v>TCP-6b: Nombre de cas de TB (toutes formes) notifiées parmi les populations clés affectées / groupes à haut risque (autres que les prisionniers)-1</v>
      </c>
      <c r="E176" s="537" t="s">
        <v>2432</v>
      </c>
      <c r="F176" s="537" t="s">
        <v>2439</v>
      </c>
      <c r="G176" s="536" t="s">
        <v>2550</v>
      </c>
    </row>
    <row r="177" spans="1:7" s="11" customFormat="1" x14ac:dyDescent="0.2">
      <c r="A177" s="536" t="s">
        <v>2551</v>
      </c>
      <c r="B177" s="537" t="s">
        <v>2552</v>
      </c>
      <c r="C177" s="536">
        <f t="shared" si="6"/>
        <v>0</v>
      </c>
      <c r="D177" s="536" t="str">
        <f t="shared" si="7"/>
        <v>SPI-2: Pourcentage d'enfants de 3-59 mois ayant reçu le nombre total de doses de CPS (chimio-prophylaxie saisonnière) (3 ou 4) pour la saison de transmission dans les zones cibles-0</v>
      </c>
      <c r="E177" s="537" t="s">
        <v>2278</v>
      </c>
      <c r="F177" s="537" t="s">
        <v>2279</v>
      </c>
      <c r="G177" s="536" t="s">
        <v>2553</v>
      </c>
    </row>
    <row r="178" spans="1:7" s="11" customFormat="1" x14ac:dyDescent="0.2">
      <c r="A178" s="536" t="s">
        <v>2551</v>
      </c>
      <c r="B178" s="537" t="s">
        <v>2552</v>
      </c>
      <c r="C178" s="536">
        <f t="shared" si="6"/>
        <v>1</v>
      </c>
      <c r="D178" s="536" t="str">
        <f t="shared" si="7"/>
        <v>SPI-2: Pourcentage d'enfants de 3-59 mois ayant reçu le nombre total de doses de CPS (chimio-prophylaxie saisonnière) (3 ou 4) pour la saison de transmission dans les zones cibles-1</v>
      </c>
      <c r="E178" s="537" t="s">
        <v>2278</v>
      </c>
      <c r="F178" s="537" t="s">
        <v>2281</v>
      </c>
      <c r="G178" s="536" t="s">
        <v>2554</v>
      </c>
    </row>
    <row r="179" spans="1:7" s="11" customFormat="1" x14ac:dyDescent="0.2">
      <c r="A179" s="536" t="s">
        <v>975</v>
      </c>
      <c r="B179" s="537" t="s">
        <v>2555</v>
      </c>
      <c r="C179" s="536">
        <f t="shared" si="6"/>
        <v>0</v>
      </c>
      <c r="D179" s="536" t="str">
        <f t="shared" si="7"/>
        <v>TCS-3.1: Pourcentage de personnes vivant avec le VIH qui ont commencé la thérapie antirétrovirale, qui ont une charge virale indétectable à 12 mois (&lt; 1000 copies/ml)-0</v>
      </c>
      <c r="E179" s="537" t="s">
        <v>2291</v>
      </c>
      <c r="F179" s="537" t="s">
        <v>2292</v>
      </c>
      <c r="G179" s="536" t="s">
        <v>2556</v>
      </c>
    </row>
    <row r="180" spans="1:7" s="11" customFormat="1" x14ac:dyDescent="0.2">
      <c r="A180" s="536" t="s">
        <v>975</v>
      </c>
      <c r="B180" s="537" t="s">
        <v>2555</v>
      </c>
      <c r="C180" s="536">
        <f t="shared" si="6"/>
        <v>1</v>
      </c>
      <c r="D180" s="536" t="str">
        <f t="shared" si="7"/>
        <v>TCS-3.1: Pourcentage de personnes vivant avec le VIH qui ont commencé la thérapie antirétrovirale, qui ont une charge virale indétectable à 12 mois (&lt; 1000 copies/ml)-1</v>
      </c>
      <c r="E180" s="537" t="s">
        <v>2291</v>
      </c>
      <c r="F180" s="537" t="s">
        <v>2298</v>
      </c>
      <c r="G180" s="536" t="s">
        <v>2557</v>
      </c>
    </row>
    <row r="181" spans="1:7" s="11" customFormat="1" x14ac:dyDescent="0.2">
      <c r="A181" s="536" t="s">
        <v>975</v>
      </c>
      <c r="B181" s="537" t="s">
        <v>2555</v>
      </c>
      <c r="C181" s="536">
        <f t="shared" si="6"/>
        <v>2</v>
      </c>
      <c r="D181" s="536" t="str">
        <f t="shared" si="7"/>
        <v>TCS-3.1: Pourcentage de personnes vivant avec le VIH qui ont commencé la thérapie antirétrovirale, qui ont une charge virale indétectable à 12 mois (&lt; 1000 copies/ml)-2</v>
      </c>
      <c r="E181" s="537" t="s">
        <v>2291</v>
      </c>
      <c r="F181" s="537" t="s">
        <v>2294</v>
      </c>
      <c r="G181" s="536" t="s">
        <v>2558</v>
      </c>
    </row>
    <row r="182" spans="1:7" s="11" customFormat="1" x14ac:dyDescent="0.2">
      <c r="A182" s="536" t="s">
        <v>975</v>
      </c>
      <c r="B182" s="537" t="s">
        <v>2555</v>
      </c>
      <c r="C182" s="536">
        <f t="shared" si="6"/>
        <v>3</v>
      </c>
      <c r="D182" s="536" t="str">
        <f t="shared" si="7"/>
        <v>TCS-3.1: Pourcentage de personnes vivant avec le VIH qui ont commencé la thérapie antirétrovirale, qui ont une charge virale indétectable à 12 mois (&lt; 1000 copies/ml)-3</v>
      </c>
      <c r="E182" s="537" t="s">
        <v>2291</v>
      </c>
      <c r="F182" s="537" t="s">
        <v>2296</v>
      </c>
      <c r="G182" s="536" t="s">
        <v>2559</v>
      </c>
    </row>
  </sheetData>
  <sheetProtection selectLockedCells="1" selectUnlockedCells="1"/>
  <dataValidations count="1">
    <dataValidation type="custom" allowBlank="1" showInputMessage="1" showErrorMessage="1" errorTitle="X-Author for Excel" error="Id and Lookup fields are not editable." promptTitle="X-Author for Excel" sqref="G3:G55 G59:G91 G95:G182">
      <formula1>""</formula1>
    </dataValidation>
  </dataValidations>
  <pageMargins left="0.75" right="0.75" top="1" bottom="1" header="0.5" footer="0.5"/>
  <pageSetup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D4"/>
  <sheetViews>
    <sheetView workbookViewId="0">
      <selection activeCell="G11" sqref="G11"/>
    </sheetView>
  </sheetViews>
  <sheetFormatPr defaultColWidth="8.875" defaultRowHeight="12.75" x14ac:dyDescent="0.2"/>
  <cols>
    <col min="1" max="16384" width="8.875" style="11"/>
  </cols>
  <sheetData>
    <row r="1" spans="1:4" x14ac:dyDescent="0.2">
      <c r="A1" s="347" t="s">
        <v>205</v>
      </c>
    </row>
    <row r="2" spans="1:4" x14ac:dyDescent="0.2">
      <c r="A2" s="8" t="s">
        <v>206</v>
      </c>
      <c r="B2" s="8" t="s">
        <v>207</v>
      </c>
      <c r="C2" s="8" t="s">
        <v>208</v>
      </c>
      <c r="D2" s="8" t="s">
        <v>206</v>
      </c>
    </row>
    <row r="3" spans="1:4" x14ac:dyDescent="0.2">
      <c r="A3" s="11" t="s">
        <v>209</v>
      </c>
      <c r="B3" s="11" t="s">
        <v>210</v>
      </c>
      <c r="C3" s="10" t="s">
        <v>209</v>
      </c>
      <c r="D3" s="11" t="s">
        <v>209</v>
      </c>
    </row>
    <row r="4" spans="1:4" x14ac:dyDescent="0.2">
      <c r="A4" s="10" t="s">
        <v>211</v>
      </c>
      <c r="B4" s="11" t="s">
        <v>212</v>
      </c>
      <c r="C4" s="10" t="s">
        <v>213</v>
      </c>
      <c r="D4" s="10" t="s">
        <v>211</v>
      </c>
    </row>
  </sheetData>
  <pageMargins left="0.75" right="0.75" top="1" bottom="1" header="0.5" footer="0.5"/>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D1645"/>
  <sheetViews>
    <sheetView workbookViewId="0">
      <selection activeCell="C12" sqref="C12"/>
    </sheetView>
  </sheetViews>
  <sheetFormatPr defaultColWidth="8.875" defaultRowHeight="12.75" x14ac:dyDescent="0.2"/>
  <cols>
    <col min="1" max="1" width="13.875" style="1" bestFit="1" customWidth="1"/>
    <col min="2" max="2" width="24.375" style="1" customWidth="1"/>
    <col min="3" max="3" width="12.875" style="11" customWidth="1"/>
    <col min="4" max="4" width="13.625" style="1" bestFit="1" customWidth="1"/>
    <col min="5" max="5" width="11.875" style="1" bestFit="1" customWidth="1"/>
    <col min="6" max="16384" width="8.875" style="1"/>
  </cols>
  <sheetData>
    <row r="1" spans="1:4" x14ac:dyDescent="0.2">
      <c r="A1" s="698" t="s">
        <v>110</v>
      </c>
      <c r="B1" s="698"/>
      <c r="C1" s="698"/>
      <c r="D1" s="698"/>
    </row>
    <row r="2" spans="1:4" x14ac:dyDescent="0.2">
      <c r="A2" s="536" t="s">
        <v>34</v>
      </c>
      <c r="B2" s="542" t="s">
        <v>32</v>
      </c>
      <c r="C2" s="541"/>
      <c r="D2" s="536" t="s">
        <v>70</v>
      </c>
    </row>
    <row r="3" spans="1:4" hidden="1" x14ac:dyDescent="0.2">
      <c r="A3" s="537" t="s">
        <v>33</v>
      </c>
      <c r="B3" s="536" t="s">
        <v>111</v>
      </c>
      <c r="C3" s="536" t="str">
        <f t="array" ref="C3">IFERROR(INDEX($B$3:$B$13, MATCH(0, COUNTIF($C$2:C2, $B$3:$B$13&amp;"") + IF($B$3:$B$13="",1,0), 0)), "")</f>
        <v>[Account (Name)]</v>
      </c>
      <c r="D3" s="536" t="s">
        <v>69</v>
      </c>
    </row>
    <row r="4" spans="1:4" s="11" customFormat="1" x14ac:dyDescent="0.2">
      <c r="A4" s="537" t="s">
        <v>3361</v>
      </c>
      <c r="B4" s="536" t="s">
        <v>542</v>
      </c>
      <c r="C4" s="536" t="str">
        <f t="array" ref="C4">IFERROR(INDEX($B$3:$B$13, MATCH(0, COUNTIF($C$2:C3, $B$3:$B$13&amp;"") + IF($B$3:$B$13="",1,0), 0)), "")</f>
        <v>United Nations Development Programme</v>
      </c>
      <c r="D4" s="536" t="s">
        <v>3362</v>
      </c>
    </row>
    <row r="5" spans="1:4" s="11" customFormat="1" x14ac:dyDescent="0.2">
      <c r="A5" s="537" t="s">
        <v>3363</v>
      </c>
      <c r="B5" s="536" t="s">
        <v>542</v>
      </c>
      <c r="C5" s="536" t="str">
        <f t="array" ref="C5">IFERROR(INDEX($B$3:$B$13, MATCH(0, COUNTIF($C$2:C4, $B$3:$B$13&amp;"") + IF($B$3:$B$13="",1,0), 0)), "")</f>
        <v/>
      </c>
      <c r="D5" s="536" t="s">
        <v>3362</v>
      </c>
    </row>
    <row r="6" spans="1:4" s="11" customFormat="1" x14ac:dyDescent="0.2">
      <c r="A6" s="537" t="s">
        <v>3364</v>
      </c>
      <c r="B6" s="536" t="s">
        <v>542</v>
      </c>
      <c r="C6" s="536" t="str">
        <f t="array" ref="C6">IFERROR(INDEX($B$3:$B$13, MATCH(0, COUNTIF($C$2:C5, $B$3:$B$13&amp;"") + IF($B$3:$B$13="",1,0), 0)), "")</f>
        <v/>
      </c>
      <c r="D6" s="536" t="s">
        <v>3362</v>
      </c>
    </row>
    <row r="7" spans="1:4" s="11" customFormat="1" x14ac:dyDescent="0.2">
      <c r="A7" s="537" t="s">
        <v>3365</v>
      </c>
      <c r="B7" s="536" t="s">
        <v>542</v>
      </c>
      <c r="C7" s="536" t="str">
        <f t="array" ref="C7">IFERROR(INDEX($B$3:$B$13, MATCH(0, COUNTIF($C$2:C6, $B$3:$B$13&amp;"") + IF($B$3:$B$13="",1,0), 0)), "")</f>
        <v/>
      </c>
      <c r="D7" s="536" t="s">
        <v>3362</v>
      </c>
    </row>
    <row r="8" spans="1:4" s="11" customFormat="1" x14ac:dyDescent="0.2">
      <c r="A8" s="537" t="s">
        <v>3366</v>
      </c>
      <c r="B8" s="536" t="s">
        <v>542</v>
      </c>
      <c r="C8" s="536" t="str">
        <f t="array" ref="C8">IFERROR(INDEX($B$3:$B$13, MATCH(0, COUNTIF($C$2:C7, $B$3:$B$13&amp;"") + IF($B$3:$B$13="",1,0), 0)), "")</f>
        <v/>
      </c>
      <c r="D8" s="536" t="s">
        <v>3362</v>
      </c>
    </row>
    <row r="9" spans="1:4" s="11" customFormat="1" x14ac:dyDescent="0.2">
      <c r="A9" s="537" t="s">
        <v>3367</v>
      </c>
      <c r="B9" s="536" t="s">
        <v>542</v>
      </c>
      <c r="C9" s="536" t="str">
        <f t="array" ref="C9">IFERROR(INDEX($B$3:$B$13, MATCH(0, COUNTIF($C$2:C8, $B$3:$B$13&amp;"") + IF($B$3:$B$13="",1,0), 0)), "")</f>
        <v/>
      </c>
      <c r="D9" s="536" t="s">
        <v>3362</v>
      </c>
    </row>
    <row r="10" spans="1:4" s="11" customFormat="1" x14ac:dyDescent="0.2">
      <c r="A10" s="537" t="s">
        <v>3368</v>
      </c>
      <c r="B10" s="536" t="s">
        <v>542</v>
      </c>
      <c r="C10" s="536" t="str">
        <f t="array" ref="C10">IFERROR(INDEX($B$3:$B$13, MATCH(0, COUNTIF($C$2:C9, $B$3:$B$13&amp;"") + IF($B$3:$B$13="",1,0), 0)), "")</f>
        <v/>
      </c>
      <c r="D10" s="536" t="s">
        <v>3362</v>
      </c>
    </row>
    <row r="11" spans="1:4" s="11" customFormat="1" x14ac:dyDescent="0.2">
      <c r="A11" s="537" t="s">
        <v>3369</v>
      </c>
      <c r="B11" s="536" t="s">
        <v>542</v>
      </c>
      <c r="C11" s="536" t="str">
        <f t="array" ref="C11">IFERROR(INDEX($B$3:$B$13, MATCH(0, COUNTIF($C$2:C10, $B$3:$B$13&amp;"") + IF($B$3:$B$13="",1,0), 0)), "")</f>
        <v/>
      </c>
      <c r="D11" s="536" t="s">
        <v>3362</v>
      </c>
    </row>
    <row r="12" spans="1:4" s="11" customFormat="1" x14ac:dyDescent="0.2">
      <c r="A12" s="537" t="s">
        <v>3370</v>
      </c>
      <c r="B12" s="536" t="s">
        <v>542</v>
      </c>
      <c r="C12" s="536" t="str">
        <f t="array" ref="C12">IFERROR(INDEX($B$3:$B$13, MATCH(0, COUNTIF($C$2:C11, $B$3:$B$13&amp;"") + IF($B$3:$B$13="",1,0), 0)), "")</f>
        <v/>
      </c>
      <c r="D12" s="536" t="s">
        <v>3362</v>
      </c>
    </row>
    <row r="13" spans="1:4" s="11" customFormat="1" x14ac:dyDescent="0.2"/>
    <row r="14" spans="1:4" s="11" customFormat="1" hidden="1" x14ac:dyDescent="0.2"/>
    <row r="15" spans="1:4" s="11" customFormat="1" hidden="1" x14ac:dyDescent="0.2"/>
    <row r="16" spans="1:4" s="11" customFormat="1" hidden="1" x14ac:dyDescent="0.2"/>
    <row r="17" spans="1:4" s="11" customFormat="1" hidden="1" x14ac:dyDescent="0.2"/>
    <row r="19" spans="1:4" x14ac:dyDescent="0.2">
      <c r="A19" s="698" t="s">
        <v>109</v>
      </c>
      <c r="B19" s="698"/>
      <c r="C19" s="698"/>
      <c r="D19" s="698"/>
    </row>
    <row r="20" spans="1:4" x14ac:dyDescent="0.2">
      <c r="A20" s="536" t="s">
        <v>34</v>
      </c>
      <c r="B20" s="536" t="s">
        <v>32</v>
      </c>
      <c r="C20" s="536"/>
      <c r="D20" s="536" t="s">
        <v>70</v>
      </c>
    </row>
    <row r="21" spans="1:4" hidden="1" x14ac:dyDescent="0.2">
      <c r="A21" s="537" t="s">
        <v>33</v>
      </c>
      <c r="B21" s="536" t="s">
        <v>111</v>
      </c>
      <c r="C21" s="536" t="str">
        <f t="array" ref="C21">IFERROR(INDEX($B$21:$B$829, MATCH(0, COUNTIF($C$20:C20, $B$21:$B$829&amp;"") + IF($B$21:$B$829="",1,0), 0)), "")</f>
        <v>[Account (Name)]</v>
      </c>
      <c r="D21" s="536" t="s">
        <v>69</v>
      </c>
    </row>
    <row r="22" spans="1:4" s="11" customFormat="1" x14ac:dyDescent="0.2">
      <c r="A22" s="537" t="s">
        <v>4328</v>
      </c>
      <c r="B22" s="536" t="s">
        <v>4329</v>
      </c>
      <c r="C22" s="536" t="str">
        <f t="array" ref="C22">IFERROR(INDEX($B$21:$B$829, MATCH(0, COUNTIF($C$20:C21, $B$21:$B$829&amp;"") + IF($B$21:$B$829="",1,0), 0)), "")</f>
        <v>Centre for Health Research and Innovation</v>
      </c>
      <c r="D22" s="536" t="s">
        <v>4330</v>
      </c>
    </row>
    <row r="23" spans="1:4" s="11" customFormat="1" x14ac:dyDescent="0.2">
      <c r="A23" s="537" t="s">
        <v>4331</v>
      </c>
      <c r="B23" s="536" t="s">
        <v>4332</v>
      </c>
      <c r="C23" s="536" t="str">
        <f t="array" ref="C23">IFERROR(INDEX($B$21:$B$829, MATCH(0, COUNTIF($C$20:C22, $B$21:$B$829&amp;"") + IF($B$21:$B$829="",1,0), 0)), "")</f>
        <v>Foundation for Innovative New Diagnostics India</v>
      </c>
      <c r="D23" s="536" t="s">
        <v>4333</v>
      </c>
    </row>
    <row r="24" spans="1:4" s="11" customFormat="1" x14ac:dyDescent="0.2">
      <c r="A24" s="537" t="s">
        <v>4334</v>
      </c>
      <c r="B24" s="536" t="s">
        <v>4335</v>
      </c>
      <c r="C24" s="536" t="str">
        <f t="array" ref="C24">IFERROR(INDEX($B$21:$B$829, MATCH(0, COUNTIF($C$20:C23, $B$21:$B$829&amp;"") + IF($B$21:$B$829="",1,0), 0)), "")</f>
        <v>Ministry of Health of the Kingdom of Morocco</v>
      </c>
      <c r="D24" s="536" t="s">
        <v>4336</v>
      </c>
    </row>
    <row r="25" spans="1:4" s="11" customFormat="1" x14ac:dyDescent="0.2">
      <c r="A25" s="537" t="s">
        <v>4337</v>
      </c>
      <c r="B25" s="536" t="s">
        <v>4338</v>
      </c>
      <c r="C25" s="536" t="str">
        <f t="array" ref="C25">IFERROR(INDEX($B$21:$B$829, MATCH(0, COUNTIF($C$20:C24, $B$21:$B$829&amp;"") + IF($B$21:$B$829="",1,0), 0)), "")</f>
        <v>Alter Vida - Centro de Estudios y Formación para el Ecodesarrollo</v>
      </c>
      <c r="D25" s="536" t="s">
        <v>4339</v>
      </c>
    </row>
    <row r="26" spans="1:4" s="11" customFormat="1" x14ac:dyDescent="0.2">
      <c r="A26" s="537" t="s">
        <v>4340</v>
      </c>
      <c r="B26" s="536" t="s">
        <v>4341</v>
      </c>
      <c r="C26" s="536" t="str">
        <f t="array" ref="C26">IFERROR(INDEX($B$21:$B$829, MATCH(0, COUNTIF($C$20:C25, $B$21:$B$829&amp;"") + IF($B$21:$B$829="",1,0), 0)), "")</f>
        <v>National Emergency Response Council on HIV and AIDS</v>
      </c>
      <c r="D26" s="536" t="s">
        <v>4342</v>
      </c>
    </row>
    <row r="27" spans="1:4" s="11" customFormat="1" x14ac:dyDescent="0.2">
      <c r="A27" s="537" t="s">
        <v>4343</v>
      </c>
      <c r="B27" s="536" t="s">
        <v>4344</v>
      </c>
      <c r="C27" s="536" t="str">
        <f t="array" ref="C27">IFERROR(INDEX($B$21:$B$829, MATCH(0, COUNTIF($C$20:C26, $B$21:$B$829&amp;"") + IF($B$21:$B$829="",1,0), 0)), "")</f>
        <v>Coordinating Assembly of Non Governmental Organisation</v>
      </c>
      <c r="D27" s="536" t="s">
        <v>4345</v>
      </c>
    </row>
    <row r="28" spans="1:4" s="11" customFormat="1" x14ac:dyDescent="0.2">
      <c r="A28" s="537" t="s">
        <v>4346</v>
      </c>
      <c r="B28" s="536" t="s">
        <v>4347</v>
      </c>
      <c r="C28" s="536" t="str">
        <f t="array" ref="C28">IFERROR(INDEX($B$21:$B$829, MATCH(0, COUNTIF($C$20:C27, $B$21:$B$829&amp;"") + IF($B$21:$B$829="",1,0), 0)), "")</f>
        <v>Fundação para o Desenvolvimento da Comunidade</v>
      </c>
      <c r="D28" s="536" t="s">
        <v>4348</v>
      </c>
    </row>
    <row r="29" spans="1:4" s="11" customFormat="1" x14ac:dyDescent="0.2">
      <c r="A29" s="537" t="s">
        <v>4349</v>
      </c>
      <c r="B29" s="536" t="s">
        <v>4335</v>
      </c>
      <c r="C29" s="536" t="str">
        <f t="array" ref="C29">IFERROR(INDEX($B$21:$B$829, MATCH(0, COUNTIF($C$20:C28, $B$21:$B$829&amp;"") + IF($B$21:$B$829="",1,0), 0)), "")</f>
        <v>Humanist Institute for Co-operation with Developing Countries</v>
      </c>
      <c r="D29" s="536" t="s">
        <v>4336</v>
      </c>
    </row>
    <row r="30" spans="1:4" s="11" customFormat="1" x14ac:dyDescent="0.2">
      <c r="A30" s="537" t="s">
        <v>4350</v>
      </c>
      <c r="B30" s="536" t="s">
        <v>4351</v>
      </c>
      <c r="C30" s="536" t="str">
        <f t="array" ref="C30">IFERROR(INDEX($B$21:$B$829, MATCH(0, COUNTIF($C$20:C29, $B$21:$B$829&amp;"") + IF($B$21:$B$829="",1,0), 0)), "")</f>
        <v>Namibia Network of AIDS Service Organizations</v>
      </c>
      <c r="D30" s="536" t="s">
        <v>4352</v>
      </c>
    </row>
    <row r="31" spans="1:4" s="11" customFormat="1" x14ac:dyDescent="0.2">
      <c r="A31" s="537" t="s">
        <v>4353</v>
      </c>
      <c r="B31" s="536" t="s">
        <v>4354</v>
      </c>
      <c r="C31" s="536" t="str">
        <f t="array" ref="C31">IFERROR(INDEX($B$21:$B$829, MATCH(0, COUNTIF($C$20:C30, $B$21:$B$829&amp;"") + IF($B$21:$B$829="",1,0), 0)), "")</f>
        <v>Ministry of Health and Social Action of the Republic of Senegal</v>
      </c>
      <c r="D31" s="536" t="s">
        <v>4355</v>
      </c>
    </row>
    <row r="32" spans="1:4" s="11" customFormat="1" x14ac:dyDescent="0.2">
      <c r="A32" s="537" t="s">
        <v>4356</v>
      </c>
      <c r="B32" s="536" t="s">
        <v>4357</v>
      </c>
      <c r="C32" s="536" t="str">
        <f t="array" ref="C32">IFERROR(INDEX($B$21:$B$829, MATCH(0, COUNTIF($C$20:C31, $B$21:$B$829&amp;"") + IF($B$21:$B$829="",1,0), 0)), "")</f>
        <v>Alliance Nationale Contre Le Sida en Cote D'Ivoire</v>
      </c>
      <c r="D32" s="536" t="s">
        <v>4358</v>
      </c>
    </row>
    <row r="33" spans="1:4" s="11" customFormat="1" x14ac:dyDescent="0.2">
      <c r="A33" s="537" t="s">
        <v>4359</v>
      </c>
      <c r="B33" s="536" t="s">
        <v>4360</v>
      </c>
      <c r="C33" s="536" t="str">
        <f t="array" ref="C33">IFERROR(INDEX($B$21:$B$829, MATCH(0, COUNTIF($C$20:C32, $B$21:$B$829&amp;"") + IF($B$21:$B$829="",1,0), 0)), "")</f>
        <v>Ministry of Finance and Planning of the United Republic of Tanzania</v>
      </c>
      <c r="D33" s="536" t="s">
        <v>4361</v>
      </c>
    </row>
    <row r="34" spans="1:4" s="11" customFormat="1" x14ac:dyDescent="0.2">
      <c r="A34" s="537" t="s">
        <v>4362</v>
      </c>
      <c r="B34" s="536" t="s">
        <v>4363</v>
      </c>
      <c r="C34" s="536" t="str">
        <f t="array" ref="C34">IFERROR(INDEX($B$21:$B$829, MATCH(0, COUNTIF($C$20:C33, $B$21:$B$829&amp;"") + IF($B$21:$B$829="",1,0), 0)), "")</f>
        <v>Ministry of Health and Social Services of Namibia</v>
      </c>
      <c r="D34" s="536" t="s">
        <v>4364</v>
      </c>
    </row>
    <row r="35" spans="1:4" s="11" customFormat="1" x14ac:dyDescent="0.2">
      <c r="A35" s="537" t="s">
        <v>4365</v>
      </c>
      <c r="B35" s="536" t="s">
        <v>4366</v>
      </c>
      <c r="C35" s="536" t="str">
        <f t="array" ref="C35">IFERROR(INDEX($B$21:$B$829, MATCH(0, COUNTIF($C$20:C34, $B$21:$B$829&amp;"") + IF($B$21:$B$829="",1,0), 0)), "")</f>
        <v>Ministry of Health of the Republic of Ghana</v>
      </c>
      <c r="D35" s="536" t="s">
        <v>4367</v>
      </c>
    </row>
    <row r="36" spans="1:4" s="11" customFormat="1" x14ac:dyDescent="0.2">
      <c r="A36" s="537" t="s">
        <v>4368</v>
      </c>
      <c r="B36" s="536" t="s">
        <v>4369</v>
      </c>
      <c r="C36" s="536" t="str">
        <f t="array" ref="C36">IFERROR(INDEX($B$21:$B$829, MATCH(0, COUNTIF($C$20:C35, $B$21:$B$829&amp;"") + IF($B$21:$B$829="",1,0), 0)), "")</f>
        <v>Programme d'Appui au Développement Sanitaire du Burkina Faso</v>
      </c>
      <c r="D36" s="536" t="s">
        <v>4370</v>
      </c>
    </row>
    <row r="37" spans="1:4" s="11" customFormat="1" x14ac:dyDescent="0.2">
      <c r="A37" s="537" t="s">
        <v>4371</v>
      </c>
      <c r="B37" s="536" t="s">
        <v>4372</v>
      </c>
      <c r="C37" s="536" t="str">
        <f t="array" ref="C37">IFERROR(INDEX($B$21:$B$829, MATCH(0, COUNTIF($C$20:C36, $B$21:$B$829&amp;"") + IF($B$21:$B$829="",1,0), 0)), "")</f>
        <v>Plan International, Inc.</v>
      </c>
      <c r="D37" s="536" t="s">
        <v>4373</v>
      </c>
    </row>
    <row r="38" spans="1:4" s="11" customFormat="1" x14ac:dyDescent="0.2">
      <c r="A38" s="537" t="s">
        <v>4374</v>
      </c>
      <c r="B38" s="536" t="s">
        <v>4375</v>
      </c>
      <c r="C38" s="536" t="str">
        <f t="array" ref="C38">IFERROR(INDEX($B$21:$B$829, MATCH(0, COUNTIF($C$20:C37, $B$21:$B$829&amp;"") + IF($B$21:$B$829="",1,0), 0)), "")</f>
        <v>CED-Caritas</v>
      </c>
      <c r="D38" s="536" t="s">
        <v>4376</v>
      </c>
    </row>
    <row r="39" spans="1:4" s="11" customFormat="1" x14ac:dyDescent="0.2">
      <c r="A39" s="537" t="s">
        <v>4377</v>
      </c>
      <c r="B39" s="536" t="s">
        <v>4378</v>
      </c>
      <c r="C39" s="536" t="str">
        <f t="array" ref="C39">IFERROR(INDEX($B$21:$B$829, MATCH(0, COUNTIF($C$20:C38, $B$21:$B$829&amp;"") + IF($B$21:$B$829="",1,0), 0)), "")</f>
        <v>Ministry of Public Health and Fight against AIDS of the Republic of Burundi</v>
      </c>
      <c r="D39" s="536" t="s">
        <v>4379</v>
      </c>
    </row>
    <row r="40" spans="1:4" s="11" customFormat="1" x14ac:dyDescent="0.2">
      <c r="A40" s="537" t="s">
        <v>4380</v>
      </c>
      <c r="B40" s="536" t="s">
        <v>4381</v>
      </c>
      <c r="C40" s="536" t="str">
        <f t="array" ref="C40">IFERROR(INDEX($B$21:$B$829, MATCH(0, COUNTIF($C$20:C39, $B$21:$B$829&amp;"") + IF($B$21:$B$829="",1,0), 0)), "")</f>
        <v>Secrétariat Exécutif Permanent du Conseil National de Lutte contre le SIDA</v>
      </c>
      <c r="D40" s="536" t="s">
        <v>4382</v>
      </c>
    </row>
    <row r="41" spans="1:4" s="11" customFormat="1" x14ac:dyDescent="0.2">
      <c r="A41" s="537" t="s">
        <v>4383</v>
      </c>
      <c r="B41" s="536" t="s">
        <v>4384</v>
      </c>
      <c r="C41" s="536" t="str">
        <f t="array" ref="C41">IFERROR(INDEX($B$21:$B$829, MATCH(0, COUNTIF($C$20:C40, $B$21:$B$829&amp;"") + IF($B$21:$B$829="",1,0), 0)), "")</f>
        <v>Ministry of Finance, Planning and Economic Development of the Republic of Uganda</v>
      </c>
      <c r="D41" s="536" t="s">
        <v>4385</v>
      </c>
    </row>
    <row r="42" spans="1:4" s="11" customFormat="1" x14ac:dyDescent="0.2">
      <c r="A42" s="537" t="s">
        <v>4386</v>
      </c>
      <c r="B42" s="536" t="s">
        <v>4384</v>
      </c>
      <c r="C42" s="536" t="str">
        <f t="array" ref="C42">IFERROR(INDEX($B$21:$B$829, MATCH(0, COUNTIF($C$20:C41, $B$21:$B$829&amp;"") + IF($B$21:$B$829="",1,0), 0)), "")</f>
        <v>Africare</v>
      </c>
      <c r="D42" s="536" t="s">
        <v>4385</v>
      </c>
    </row>
    <row r="43" spans="1:4" s="11" customFormat="1" x14ac:dyDescent="0.2">
      <c r="A43" s="537" t="s">
        <v>4387</v>
      </c>
      <c r="B43" s="536" t="s">
        <v>4384</v>
      </c>
      <c r="C43" s="536" t="str">
        <f t="array" ref="C43">IFERROR(INDEX($B$21:$B$829, MATCH(0, COUNTIF($C$20:C42, $B$21:$B$829&amp;"") + IF($B$21:$B$829="",1,0), 0)), "")</f>
        <v>Programme santé de lutte contre le Sida</v>
      </c>
      <c r="D43" s="536" t="s">
        <v>4385</v>
      </c>
    </row>
    <row r="44" spans="1:4" s="11" customFormat="1" x14ac:dyDescent="0.2">
      <c r="A44" s="537" t="s">
        <v>4388</v>
      </c>
      <c r="B44" s="536" t="s">
        <v>4381</v>
      </c>
      <c r="C44" s="536" t="str">
        <f t="array" ref="C44">IFERROR(INDEX($B$21:$B$829, MATCH(0, COUNTIF($C$20:C43, $B$21:$B$829&amp;"") + IF($B$21:$B$829="",1,0), 0)), "")</f>
        <v>Programme National de Lutte contre le Paludisme de la République du Bénin</v>
      </c>
      <c r="D44" s="536" t="s">
        <v>4389</v>
      </c>
    </row>
    <row r="45" spans="1:4" s="11" customFormat="1" x14ac:dyDescent="0.2">
      <c r="A45" s="537" t="s">
        <v>4390</v>
      </c>
      <c r="B45" s="536" t="s">
        <v>4391</v>
      </c>
      <c r="C45" s="536" t="str">
        <f t="array" ref="C45">IFERROR(INDEX($B$21:$B$829, MATCH(0, COUNTIF($C$20:C44, $B$21:$B$829&amp;"") + IF($B$21:$B$829="",1,0), 0)), "")</f>
        <v>Health System Performance Program</v>
      </c>
      <c r="D45" s="536" t="s">
        <v>4392</v>
      </c>
    </row>
    <row r="46" spans="1:4" s="11" customFormat="1" x14ac:dyDescent="0.2">
      <c r="A46" s="537" t="s">
        <v>4393</v>
      </c>
      <c r="B46" s="536" t="s">
        <v>4391</v>
      </c>
      <c r="C46" s="536" t="str">
        <f t="array" ref="C46">IFERROR(INDEX($B$21:$B$829, MATCH(0, COUNTIF($C$20:C45, $B$21:$B$829&amp;"") + IF($B$21:$B$829="",1,0), 0)), "")</f>
        <v>Programme National contre la Tuberculose de la République du Bénin</v>
      </c>
      <c r="D46" s="536" t="s">
        <v>4392</v>
      </c>
    </row>
    <row r="47" spans="1:4" s="11" customFormat="1" x14ac:dyDescent="0.2">
      <c r="A47" s="537" t="s">
        <v>4394</v>
      </c>
      <c r="B47" s="536" t="s">
        <v>4391</v>
      </c>
      <c r="C47" s="536" t="str">
        <f t="array" ref="C47">IFERROR(INDEX($B$21:$B$829, MATCH(0, COUNTIF($C$20:C46, $B$21:$B$829&amp;"") + IF($B$21:$B$829="",1,0), 0)), "")</f>
        <v>Initiative Privée et Communautaire contre le VIH/SIDA au Burkina Faso</v>
      </c>
      <c r="D47" s="536" t="s">
        <v>4392</v>
      </c>
    </row>
    <row r="48" spans="1:4" s="11" customFormat="1" x14ac:dyDescent="0.2">
      <c r="A48" s="537" t="s">
        <v>4395</v>
      </c>
      <c r="B48" s="536" t="s">
        <v>4396</v>
      </c>
      <c r="C48" s="536" t="str">
        <f t="array" ref="C48">IFERROR(INDEX($B$21:$B$829, MATCH(0, COUNTIF($C$20:C47, $B$21:$B$829&amp;"") + IF($B$21:$B$829="",1,0), 0)), "")</f>
        <v>Secrétariat Permanent du Conseil National de Lutte contre le Sida et les IST du Burkina Faso</v>
      </c>
      <c r="D48" s="536" t="s">
        <v>4397</v>
      </c>
    </row>
    <row r="49" spans="1:4" s="11" customFormat="1" x14ac:dyDescent="0.2">
      <c r="A49" s="537" t="s">
        <v>4398</v>
      </c>
      <c r="B49" s="536" t="s">
        <v>4399</v>
      </c>
      <c r="C49" s="536" t="str">
        <f t="array" ref="C49">IFERROR(INDEX($B$21:$B$829, MATCH(0, COUNTIF($C$20:C48, $B$21:$B$829&amp;"") + IF($B$21:$B$829="",1,0), 0)), "")</f>
        <v>BRAC</v>
      </c>
      <c r="D49" s="536" t="s">
        <v>4400</v>
      </c>
    </row>
    <row r="50" spans="1:4" s="11" customFormat="1" x14ac:dyDescent="0.2">
      <c r="A50" s="537" t="s">
        <v>4401</v>
      </c>
      <c r="B50" s="536" t="s">
        <v>4402</v>
      </c>
      <c r="C50" s="536" t="str">
        <f t="array" ref="C50">IFERROR(INDEX($B$21:$B$829, MATCH(0, COUNTIF($C$20:C49, $B$21:$B$829&amp;"") + IF($B$21:$B$829="",1,0), 0)), "")</f>
        <v>Ministry of Health of the Republic of Bulgaria</v>
      </c>
      <c r="D50" s="536" t="s">
        <v>4403</v>
      </c>
    </row>
    <row r="51" spans="1:4" s="11" customFormat="1" x14ac:dyDescent="0.2">
      <c r="A51" s="537" t="s">
        <v>4404</v>
      </c>
      <c r="B51" s="536" t="s">
        <v>4405</v>
      </c>
      <c r="C51" s="536" t="str">
        <f t="array" ref="C51">IFERROR(INDEX($B$21:$B$829, MATCH(0, COUNTIF($C$20:C50, $B$21:$B$829&amp;"") + IF($B$21:$B$829="",1,0), 0)), "")</f>
        <v>Ministry of Public Health of the Islamic Republic of Afghanistan</v>
      </c>
      <c r="D51" s="536" t="s">
        <v>4406</v>
      </c>
    </row>
    <row r="52" spans="1:4" s="11" customFormat="1" x14ac:dyDescent="0.2">
      <c r="A52" s="537" t="s">
        <v>4407</v>
      </c>
      <c r="B52" s="536" t="s">
        <v>4408</v>
      </c>
      <c r="C52" s="536" t="str">
        <f t="array" ref="C52">IFERROR(INDEX($B$21:$B$829, MATCH(0, COUNTIF($C$20:C51, $B$21:$B$829&amp;"") + IF($B$21:$B$829="",1,0), 0)), "")</f>
        <v>Ministry of Health of the Republic of Angola</v>
      </c>
      <c r="D52" s="536" t="s">
        <v>4409</v>
      </c>
    </row>
    <row r="53" spans="1:4" s="11" customFormat="1" x14ac:dyDescent="0.2">
      <c r="A53" s="537" t="s">
        <v>4410</v>
      </c>
      <c r="B53" s="536" t="s">
        <v>4411</v>
      </c>
      <c r="C53" s="536" t="str">
        <f t="array" ref="C53">IFERROR(INDEX($B$21:$B$829, MATCH(0, COUNTIF($C$20:C52, $B$21:$B$829&amp;"") + IF($B$21:$B$829="",1,0), 0)), "")</f>
        <v>Mission East</v>
      </c>
      <c r="D53" s="536" t="s">
        <v>4412</v>
      </c>
    </row>
    <row r="54" spans="1:4" s="11" customFormat="1" x14ac:dyDescent="0.2">
      <c r="A54" s="537" t="s">
        <v>4413</v>
      </c>
      <c r="B54" s="536" t="s">
        <v>4414</v>
      </c>
      <c r="C54" s="536" t="str">
        <f t="array" ref="C54">IFERROR(INDEX($B$21:$B$829, MATCH(0, COUNTIF($C$20:C53, $B$21:$B$829&amp;"") + IF($B$21:$B$829="",1,0), 0)), "")</f>
        <v>Ministry of Health of the Republic of Armenia</v>
      </c>
      <c r="D54" s="536" t="s">
        <v>4415</v>
      </c>
    </row>
    <row r="55" spans="1:4" s="11" customFormat="1" x14ac:dyDescent="0.2">
      <c r="A55" s="537" t="s">
        <v>4416</v>
      </c>
      <c r="B55" s="536" t="s">
        <v>4372</v>
      </c>
      <c r="C55" s="536" t="str">
        <f t="array" ref="C55">IFERROR(INDEX($B$21:$B$829, MATCH(0, COUNTIF($C$20:C54, $B$21:$B$829&amp;"") + IF($B$21:$B$829="",1,0), 0)), "")</f>
        <v>Ministry of Health of the Republic of Azerbaijan</v>
      </c>
      <c r="D55" s="536" t="s">
        <v>4373</v>
      </c>
    </row>
    <row r="56" spans="1:4" s="11" customFormat="1" x14ac:dyDescent="0.2">
      <c r="A56" s="537" t="s">
        <v>4417</v>
      </c>
      <c r="B56" s="536" t="s">
        <v>4372</v>
      </c>
      <c r="C56" s="536" t="str">
        <f t="array" ref="C56">IFERROR(INDEX($B$21:$B$829, MATCH(0, COUNTIF($C$20:C55, $B$21:$B$829&amp;"") + IF($B$21:$B$829="",1,0), 0)), "")</f>
        <v>Republican Scientific and Practical Center for Medical Technologies, Informatization, Administration and Management of Health</v>
      </c>
      <c r="D56" s="536" t="s">
        <v>4373</v>
      </c>
    </row>
    <row r="57" spans="1:4" s="11" customFormat="1" x14ac:dyDescent="0.2">
      <c r="A57" s="537" t="s">
        <v>4418</v>
      </c>
      <c r="B57" s="536" t="s">
        <v>4372</v>
      </c>
      <c r="C57" s="536" t="str">
        <f t="array" ref="C57">IFERROR(INDEX($B$21:$B$829, MATCH(0, COUNTIF($C$20:C56, $B$21:$B$829&amp;"") + IF($B$21:$B$829="",1,0), 0)), "")</f>
        <v>Asociación Protección a la Salud</v>
      </c>
      <c r="D57" s="536" t="s">
        <v>4373</v>
      </c>
    </row>
    <row r="58" spans="1:4" s="11" customFormat="1" x14ac:dyDescent="0.2">
      <c r="A58" s="537" t="s">
        <v>4419</v>
      </c>
      <c r="B58" s="536" t="s">
        <v>4420</v>
      </c>
      <c r="C58" s="536" t="str">
        <f t="array" ref="C58">IFERROR(INDEX($B$21:$B$829, MATCH(0, COUNTIF($C$20:C57, $B$21:$B$829&amp;"") + IF($B$21:$B$829="",1,0), 0)), "")</f>
        <v>National Integrated Programme Against Leprosy and Tuberculosis</v>
      </c>
      <c r="D58" s="536" t="s">
        <v>4421</v>
      </c>
    </row>
    <row r="59" spans="1:4" s="11" customFormat="1" x14ac:dyDescent="0.2">
      <c r="A59" s="537" t="s">
        <v>4422</v>
      </c>
      <c r="B59" s="536" t="s">
        <v>4420</v>
      </c>
      <c r="C59" s="536" t="str">
        <f t="array" ref="C59">IFERROR(INDEX($B$21:$B$829, MATCH(0, COUNTIF($C$20:C58, $B$21:$B$829&amp;"") + IF($B$21:$B$829="",1,0), 0)), "")</f>
        <v>Réseau Burundais des Personnes Vivant avec le VIH/SIDA</v>
      </c>
      <c r="D59" s="536" t="s">
        <v>4421</v>
      </c>
    </row>
    <row r="60" spans="1:4" s="11" customFormat="1" x14ac:dyDescent="0.2">
      <c r="A60" s="537" t="s">
        <v>4423</v>
      </c>
      <c r="B60" s="536" t="s">
        <v>4424</v>
      </c>
      <c r="C60" s="536" t="str">
        <f t="array" ref="C60">IFERROR(INDEX($B$21:$B$829, MATCH(0, COUNTIF($C$20:C59, $B$21:$B$829&amp;"") + IF($B$21:$B$829="",1,0), 0)), "")</f>
        <v>Ministry of Health of the Royal Government of Bhutan</v>
      </c>
      <c r="D60" s="536" t="s">
        <v>4425</v>
      </c>
    </row>
    <row r="61" spans="1:4" s="11" customFormat="1" x14ac:dyDescent="0.2">
      <c r="A61" s="537" t="s">
        <v>4426</v>
      </c>
      <c r="B61" s="536" t="s">
        <v>4424</v>
      </c>
      <c r="C61" s="536" t="str">
        <f t="array" ref="C61">IFERROR(INDEX($B$21:$B$829, MATCH(0, COUNTIF($C$20:C60, $B$21:$B$829&amp;"") + IF($B$21:$B$829="",1,0), 0)), "")</f>
        <v>African Comprehensive HIV/AIDS Partnerships</v>
      </c>
      <c r="D61" s="536" t="s">
        <v>4425</v>
      </c>
    </row>
    <row r="62" spans="1:4" s="11" customFormat="1" x14ac:dyDescent="0.2">
      <c r="A62" s="537" t="s">
        <v>4427</v>
      </c>
      <c r="B62" s="536" t="s">
        <v>4391</v>
      </c>
      <c r="C62" s="536" t="str">
        <f t="array" ref="C62">IFERROR(INDEX($B$21:$B$829, MATCH(0, COUNTIF($C$20:C61, $B$21:$B$829&amp;"") + IF($B$21:$B$829="",1,0), 0)), "")</f>
        <v>Ministry of Health of the Republic of Botswana</v>
      </c>
      <c r="D62" s="536" t="s">
        <v>4392</v>
      </c>
    </row>
    <row r="63" spans="1:4" s="11" customFormat="1" x14ac:dyDescent="0.2">
      <c r="A63" s="537" t="s">
        <v>4428</v>
      </c>
      <c r="B63" s="536" t="s">
        <v>4391</v>
      </c>
      <c r="C63" s="536" t="str">
        <f t="array" ref="C63">IFERROR(INDEX($B$21:$B$829, MATCH(0, COUNTIF($C$20:C62, $B$21:$B$829&amp;"") + IF($B$21:$B$829="",1,0), 0)), "")</f>
        <v>National Center for Tuberculosis and Leprosy Control</v>
      </c>
      <c r="D63" s="536" t="s">
        <v>4392</v>
      </c>
    </row>
    <row r="64" spans="1:4" s="11" customFormat="1" x14ac:dyDescent="0.2">
      <c r="A64" s="537" t="s">
        <v>4429</v>
      </c>
      <c r="B64" s="536" t="s">
        <v>4391</v>
      </c>
      <c r="C64" s="536" t="str">
        <f t="array" ref="C64">IFERROR(INDEX($B$21:$B$829, MATCH(0, COUNTIF($C$20:C63, $B$21:$B$829&amp;"") + IF($B$21:$B$829="",1,0), 0)), "")</f>
        <v>CARE International</v>
      </c>
      <c r="D64" s="536" t="s">
        <v>4392</v>
      </c>
    </row>
    <row r="65" spans="1:4" s="11" customFormat="1" x14ac:dyDescent="0.2">
      <c r="A65" s="537" t="s">
        <v>4430</v>
      </c>
      <c r="B65" s="536" t="s">
        <v>4431</v>
      </c>
      <c r="C65" s="536" t="str">
        <f t="array" ref="C65">IFERROR(INDEX($B$21:$B$829, MATCH(0, COUNTIF($C$20:C64, $B$21:$B$829&amp;"") + IF($B$21:$B$829="",1,0), 0)), "")</f>
        <v>Programme National de Lutte contre le Paludisme</v>
      </c>
      <c r="D65" s="536" t="s">
        <v>4432</v>
      </c>
    </row>
    <row r="66" spans="1:4" s="11" customFormat="1" x14ac:dyDescent="0.2">
      <c r="A66" s="537" t="s">
        <v>4433</v>
      </c>
      <c r="B66" s="536" t="s">
        <v>4431</v>
      </c>
      <c r="C66" s="536" t="str">
        <f t="array" ref="C66">IFERROR(INDEX($B$21:$B$829, MATCH(0, COUNTIF($C$20:C65, $B$21:$B$829&amp;"") + IF($B$21:$B$829="",1,0), 0)), "")</f>
        <v>Ministry of Health and Public Hygiene of the Republic of Côte d'Ivoire</v>
      </c>
      <c r="D66" s="536" t="s">
        <v>4432</v>
      </c>
    </row>
    <row r="67" spans="1:4" s="11" customFormat="1" x14ac:dyDescent="0.2">
      <c r="A67" s="537" t="s">
        <v>4434</v>
      </c>
      <c r="B67" s="536" t="s">
        <v>4431</v>
      </c>
      <c r="C67" s="536" t="str">
        <f t="array" ref="C67">IFERROR(INDEX($B$21:$B$829, MATCH(0, COUNTIF($C$20:C66, $B$21:$B$829&amp;"") + IF($B$21:$B$829="",1,0), 0)), "")</f>
        <v>Programme National de Lutte contre le SIDA de la République de Côte d'Ivoire</v>
      </c>
      <c r="D67" s="536" t="s">
        <v>4432</v>
      </c>
    </row>
    <row r="68" spans="1:4" s="11" customFormat="1" x14ac:dyDescent="0.2">
      <c r="A68" s="537" t="s">
        <v>4435</v>
      </c>
      <c r="B68" s="536" t="s">
        <v>4436</v>
      </c>
      <c r="C68" s="536" t="str">
        <f t="array" ref="C68">IFERROR(INDEX($B$21:$B$829, MATCH(0, COUNTIF($C$20:C67, $B$21:$B$829&amp;"") + IF($B$21:$B$829="",1,0), 0)), "")</f>
        <v>Main Medical Department of the Ministry of Justice of the Republic of Azerbaijan</v>
      </c>
      <c r="D68" s="536" t="s">
        <v>4437</v>
      </c>
    </row>
    <row r="69" spans="1:4" s="11" customFormat="1" x14ac:dyDescent="0.2">
      <c r="A69" s="537" t="s">
        <v>4438</v>
      </c>
      <c r="B69" s="536" t="s">
        <v>4436</v>
      </c>
      <c r="C69" s="536" t="str">
        <f t="array" ref="C69">IFERROR(INDEX($B$21:$B$829, MATCH(0, COUNTIF($C$20:C68, $B$21:$B$829&amp;"") + IF($B$21:$B$829="",1,0), 0)), "")</f>
        <v>International Centre for Diarrhoeal Disease Research, Bangladesh</v>
      </c>
      <c r="D69" s="536" t="s">
        <v>4437</v>
      </c>
    </row>
    <row r="70" spans="1:4" s="11" customFormat="1" x14ac:dyDescent="0.2">
      <c r="A70" s="537" t="s">
        <v>4439</v>
      </c>
      <c r="B70" s="536" t="s">
        <v>4440</v>
      </c>
      <c r="C70" s="536" t="str">
        <f t="array" ref="C70">IFERROR(INDEX($B$21:$B$829, MATCH(0, COUNTIF($C$20:C69, $B$21:$B$829&amp;"") + IF($B$21:$B$829="",1,0), 0)), "")</f>
        <v>Red Cross Burundi</v>
      </c>
      <c r="D70" s="536" t="s">
        <v>4441</v>
      </c>
    </row>
    <row r="71" spans="1:4" s="11" customFormat="1" x14ac:dyDescent="0.2">
      <c r="A71" s="537" t="s">
        <v>4442</v>
      </c>
      <c r="B71" s="536" t="s">
        <v>4443</v>
      </c>
      <c r="C71" s="536" t="str">
        <f t="array" ref="C71">IFERROR(INDEX($B$21:$B$829, MATCH(0, COUNTIF($C$20:C70, $B$21:$B$829&amp;"") + IF($B$21:$B$829="",1,0), 0)), "")</f>
        <v>Caritas Côte d'Ivoire</v>
      </c>
      <c r="D71" s="536" t="s">
        <v>4444</v>
      </c>
    </row>
    <row r="72" spans="1:4" s="11" customFormat="1" x14ac:dyDescent="0.2">
      <c r="A72" s="537" t="s">
        <v>4445</v>
      </c>
      <c r="B72" s="536" t="s">
        <v>4443</v>
      </c>
      <c r="C72" s="536" t="str">
        <f t="array" ref="C72">IFERROR(INDEX($B$21:$B$829, MATCH(0, COUNTIF($C$20:C71, $B$21:$B$829&amp;"") + IF($B$21:$B$829="",1,0), 0)), "")</f>
        <v>Stichting Cordaid</v>
      </c>
      <c r="D72" s="536" t="s">
        <v>4444</v>
      </c>
    </row>
    <row r="73" spans="1:4" s="11" customFormat="1" x14ac:dyDescent="0.2">
      <c r="A73" s="537" t="s">
        <v>4446</v>
      </c>
      <c r="B73" s="536" t="s">
        <v>4443</v>
      </c>
      <c r="C73" s="536" t="str">
        <f t="array" ref="C73">IFERROR(INDEX($B$21:$B$829, MATCH(0, COUNTIF($C$20:C72, $B$21:$B$829&amp;"") + IF($B$21:$B$829="",1,0), 0)), "")</f>
        <v>Ministry of Health and Population of the Democratic Republic of Congo</v>
      </c>
      <c r="D73" s="536" t="s">
        <v>4444</v>
      </c>
    </row>
    <row r="74" spans="1:4" s="11" customFormat="1" x14ac:dyDescent="0.2">
      <c r="A74" s="537" t="s">
        <v>4447</v>
      </c>
      <c r="B74" s="536" t="s">
        <v>4448</v>
      </c>
      <c r="C74" s="536" t="str">
        <f t="array" ref="C74">IFERROR(INDEX($B$21:$B$829, MATCH(0, COUNTIF($C$20:C73, $B$21:$B$829&amp;"") + IF($B$21:$B$829="",1,0), 0)), "")</f>
        <v>SANRU Asbl</v>
      </c>
      <c r="D74" s="536" t="s">
        <v>4449</v>
      </c>
    </row>
    <row r="75" spans="1:4" s="11" customFormat="1" x14ac:dyDescent="0.2">
      <c r="A75" s="537" t="s">
        <v>4450</v>
      </c>
      <c r="B75" s="536" t="s">
        <v>4448</v>
      </c>
      <c r="C75" s="536" t="str">
        <f t="array" ref="C75">IFERROR(INDEX($B$21:$B$829, MATCH(0, COUNTIF($C$20:C74, $B$21:$B$829&amp;"") + IF($B$21:$B$829="",1,0), 0)), "")</f>
        <v>Cooperative Housing Foundation</v>
      </c>
      <c r="D75" s="536" t="s">
        <v>4449</v>
      </c>
    </row>
    <row r="76" spans="1:4" s="11" customFormat="1" x14ac:dyDescent="0.2">
      <c r="A76" s="537" t="s">
        <v>4451</v>
      </c>
      <c r="B76" s="536" t="s">
        <v>4448</v>
      </c>
      <c r="C76" s="536" t="str">
        <f t="array" ref="C76">IFERROR(INDEX($B$21:$B$829, MATCH(0, COUNTIF($C$20:C75, $B$21:$B$829&amp;"") + IF($B$21:$B$829="",1,0), 0)), "")</f>
        <v>Fondo Financiero de Proyectos de Desarrollo</v>
      </c>
      <c r="D76" s="536" t="s">
        <v>4449</v>
      </c>
    </row>
    <row r="77" spans="1:4" s="11" customFormat="1" x14ac:dyDescent="0.2">
      <c r="A77" s="537" t="s">
        <v>4452</v>
      </c>
      <c r="B77" s="536" t="s">
        <v>4448</v>
      </c>
      <c r="C77" s="536" t="str">
        <f t="array" ref="C77">IFERROR(INDEX($B$21:$B$829, MATCH(0, COUNTIF($C$20:C76, $B$21:$B$829&amp;"") + IF($B$21:$B$829="",1,0), 0)), "")</f>
        <v>Coordination Committee of the Fight against AIDS of Cabo Verde</v>
      </c>
      <c r="D77" s="536" t="s">
        <v>4449</v>
      </c>
    </row>
    <row r="78" spans="1:4" s="11" customFormat="1" x14ac:dyDescent="0.2">
      <c r="A78" s="537" t="s">
        <v>4453</v>
      </c>
      <c r="B78" s="536" t="s">
        <v>4424</v>
      </c>
      <c r="C78" s="536" t="str">
        <f t="array" ref="C78">IFERROR(INDEX($B$21:$B$829, MATCH(0, COUNTIF($C$20:C77, $B$21:$B$829&amp;"") + IF($B$21:$B$829="",1,0), 0)), "")</f>
        <v>Cape Verde Non Governmental Organisations Platform</v>
      </c>
      <c r="D78" s="536" t="s">
        <v>4425</v>
      </c>
    </row>
    <row r="79" spans="1:4" s="11" customFormat="1" x14ac:dyDescent="0.2">
      <c r="A79" s="537" t="s">
        <v>4454</v>
      </c>
      <c r="B79" s="536" t="s">
        <v>4455</v>
      </c>
      <c r="C79" s="536" t="str">
        <f t="array" ref="C79">IFERROR(INDEX($B$21:$B$829, MATCH(0, COUNTIF($C$20:C78, $B$21:$B$829&amp;"") + IF($B$21:$B$829="",1,0), 0)), "")</f>
        <v>Consejo Nacional para el VIH y el SIDA</v>
      </c>
      <c r="D79" s="536" t="s">
        <v>4456</v>
      </c>
    </row>
    <row r="80" spans="1:4" s="11" customFormat="1" x14ac:dyDescent="0.2">
      <c r="A80" s="537" t="s">
        <v>4457</v>
      </c>
      <c r="B80" s="536" t="s">
        <v>4455</v>
      </c>
      <c r="C80" s="536" t="str">
        <f t="array" ref="C80">IFERROR(INDEX($B$21:$B$829, MATCH(0, COUNTIF($C$20:C79, $B$21:$B$829&amp;"") + IF($B$21:$B$829="",1,0), 0)), "")</f>
        <v>Instituto Dermatológico y Cirugía de Piel ‘Dr. Huberto Bogaert Díaz’</v>
      </c>
      <c r="D80" s="536" t="s">
        <v>4456</v>
      </c>
    </row>
    <row r="81" spans="1:4" s="11" customFormat="1" x14ac:dyDescent="0.2">
      <c r="A81" s="537" t="s">
        <v>4458</v>
      </c>
      <c r="B81" s="536" t="s">
        <v>4459</v>
      </c>
      <c r="C81" s="536" t="str">
        <f t="array" ref="C81">IFERROR(INDEX($B$21:$B$829, MATCH(0, COUNTIF($C$20:C80, $B$21:$B$829&amp;"") + IF($B$21:$B$829="",1,0), 0)), "")</f>
        <v>Ministry of Public Health and Social Assistance of the Dominican Republic</v>
      </c>
      <c r="D81" s="536" t="s">
        <v>4460</v>
      </c>
    </row>
    <row r="82" spans="1:4" s="11" customFormat="1" x14ac:dyDescent="0.2">
      <c r="A82" s="537" t="s">
        <v>4461</v>
      </c>
      <c r="B82" s="536" t="s">
        <v>4462</v>
      </c>
      <c r="C82" s="536" t="str">
        <f t="array" ref="C82">IFERROR(INDEX($B$21:$B$829, MATCH(0, COUNTIF($C$20:C81, $B$21:$B$829&amp;"") + IF($B$21:$B$829="",1,0), 0)), "")</f>
        <v>Technical Management Unit of the Ministry of Public Health of the Republic of Ecuador</v>
      </c>
      <c r="D82" s="536" t="s">
        <v>4463</v>
      </c>
    </row>
    <row r="83" spans="1:4" s="11" customFormat="1" x14ac:dyDescent="0.2">
      <c r="A83" s="537" t="s">
        <v>4464</v>
      </c>
      <c r="B83" s="536" t="s">
        <v>4465</v>
      </c>
      <c r="C83" s="536" t="str">
        <f t="array" ref="C83">IFERROR(INDEX($B$21:$B$829, MATCH(0, COUNTIF($C$20:C82, $B$21:$B$829&amp;"") + IF($B$21:$B$829="",1,0), 0)), "")</f>
        <v>Ministry of Public Health of the Republic of Ecuador</v>
      </c>
      <c r="D83" s="536" t="s">
        <v>4466</v>
      </c>
    </row>
    <row r="84" spans="1:4" s="11" customFormat="1" x14ac:dyDescent="0.2">
      <c r="A84" s="537" t="s">
        <v>4467</v>
      </c>
      <c r="B84" s="536" t="s">
        <v>4378</v>
      </c>
      <c r="C84" s="536" t="str">
        <f t="array" ref="C84">IFERROR(INDEX($B$21:$B$829, MATCH(0, COUNTIF($C$20:C83, $B$21:$B$829&amp;"") + IF($B$21:$B$829="",1,0), 0)), "")</f>
        <v>Corporación Kimirina</v>
      </c>
      <c r="D84" s="536" t="s">
        <v>4379</v>
      </c>
    </row>
    <row r="85" spans="1:4" s="11" customFormat="1" x14ac:dyDescent="0.2">
      <c r="A85" s="537" t="s">
        <v>4468</v>
      </c>
      <c r="B85" s="536" t="s">
        <v>4469</v>
      </c>
      <c r="C85" s="536" t="str">
        <f t="array" ref="C85">IFERROR(INDEX($B$21:$B$829, MATCH(0, COUNTIF($C$20:C84, $B$21:$B$829&amp;"") + IF($B$21:$B$829="",1,0), 0)), "")</f>
        <v>The Ministry of Health and Population of Egypt</v>
      </c>
      <c r="D85" s="536" t="s">
        <v>4470</v>
      </c>
    </row>
    <row r="86" spans="1:4" s="11" customFormat="1" x14ac:dyDescent="0.2">
      <c r="A86" s="537" t="s">
        <v>4471</v>
      </c>
      <c r="B86" s="536" t="s">
        <v>4469</v>
      </c>
      <c r="C86" s="536" t="str">
        <f t="array" ref="C86">IFERROR(INDEX($B$21:$B$829, MATCH(0, COUNTIF($C$20:C85, $B$21:$B$829&amp;"") + IF($B$21:$B$829="",1,0), 0)), "")</f>
        <v>Ministry of Health of the State of Eritrea</v>
      </c>
      <c r="D86" s="536" t="s">
        <v>4470</v>
      </c>
    </row>
    <row r="87" spans="1:4" s="11" customFormat="1" x14ac:dyDescent="0.2">
      <c r="A87" s="537" t="s">
        <v>4472</v>
      </c>
      <c r="B87" s="536" t="s">
        <v>4469</v>
      </c>
      <c r="C87" s="536" t="str">
        <f t="array" ref="C87">IFERROR(INDEX($B$21:$B$829, MATCH(0, COUNTIF($C$20:C86, $B$21:$B$829&amp;"") + IF($B$21:$B$829="",1,0), 0)), "")</f>
        <v>HIV/AIDS Prevention and Control Office</v>
      </c>
      <c r="D87" s="536" t="s">
        <v>4470</v>
      </c>
    </row>
    <row r="88" spans="1:4" s="11" customFormat="1" x14ac:dyDescent="0.2">
      <c r="A88" s="537" t="s">
        <v>4473</v>
      </c>
      <c r="B88" s="536" t="s">
        <v>4414</v>
      </c>
      <c r="C88" s="536" t="str">
        <f t="array" ref="C88">IFERROR(INDEX($B$21:$B$829, MATCH(0, COUNTIF($C$20:C87, $B$21:$B$829&amp;"") + IF($B$21:$B$829="",1,0), 0)), "")</f>
        <v>Federal Ministry of Health of the Federal Democratic Republic of Ethiopia</v>
      </c>
      <c r="D88" s="536" t="s">
        <v>4415</v>
      </c>
    </row>
    <row r="89" spans="1:4" s="11" customFormat="1" x14ac:dyDescent="0.2">
      <c r="A89" s="537" t="s">
        <v>4474</v>
      </c>
      <c r="B89" s="536" t="s">
        <v>4411</v>
      </c>
      <c r="C89" s="536" t="str">
        <f t="array" ref="C89">IFERROR(INDEX($B$21:$B$829, MATCH(0, COUNTIF($C$20:C88, $B$21:$B$829&amp;"") + IF($B$21:$B$829="",1,0), 0)), "")</f>
        <v>National Center For Disease Control and Public Health</v>
      </c>
      <c r="D89" s="536" t="s">
        <v>4412</v>
      </c>
    </row>
    <row r="90" spans="1:4" s="11" customFormat="1" x14ac:dyDescent="0.2">
      <c r="A90" s="537" t="s">
        <v>4475</v>
      </c>
      <c r="B90" s="536" t="s">
        <v>4476</v>
      </c>
      <c r="C90" s="536" t="str">
        <f t="array" ref="C90">IFERROR(INDEX($B$21:$B$829, MATCH(0, COUNTIF($C$20:C89, $B$21:$B$829&amp;"") + IF($B$21:$B$829="",1,0), 0)), "")</f>
        <v>Adventist Development and Relief Agency of Ghana</v>
      </c>
      <c r="D90" s="536" t="s">
        <v>4477</v>
      </c>
    </row>
    <row r="91" spans="1:4" s="11" customFormat="1" x14ac:dyDescent="0.2">
      <c r="A91" s="537" t="s">
        <v>4478</v>
      </c>
      <c r="B91" s="536" t="s">
        <v>4479</v>
      </c>
      <c r="C91" s="536" t="str">
        <f t="array" ref="C91">IFERROR(INDEX($B$21:$B$829, MATCH(0, COUNTIF($C$20:C90, $B$21:$B$829&amp;"") + IF($B$21:$B$829="",1,0), 0)), "")</f>
        <v>Ghana AIDS Commission</v>
      </c>
      <c r="D91" s="536" t="s">
        <v>4480</v>
      </c>
    </row>
    <row r="92" spans="1:4" s="11" customFormat="1" x14ac:dyDescent="0.2">
      <c r="A92" s="537" t="s">
        <v>4481</v>
      </c>
      <c r="B92" s="536" t="s">
        <v>4479</v>
      </c>
      <c r="C92" s="536" t="str">
        <f t="array" ref="C92">IFERROR(INDEX($B$21:$B$829, MATCH(0, COUNTIF($C$20:C91, $B$21:$B$829&amp;"") + IF($B$21:$B$829="",1,0), 0)), "")</f>
        <v>Planned Parenthood Association of Ghana</v>
      </c>
      <c r="D92" s="536" t="s">
        <v>4480</v>
      </c>
    </row>
    <row r="93" spans="1:4" s="11" customFormat="1" x14ac:dyDescent="0.2">
      <c r="A93" s="537" t="s">
        <v>4482</v>
      </c>
      <c r="B93" s="536" t="s">
        <v>4483</v>
      </c>
      <c r="C93" s="536" t="str">
        <f t="array" ref="C93">IFERROR(INDEX($B$21:$B$829, MATCH(0, COUNTIF($C$20:C92, $B$21:$B$829&amp;"") + IF($B$21:$B$829="",1,0), 0)), "")</f>
        <v>AngloGold Ashanti (Ghana) Malaria Control Limited</v>
      </c>
      <c r="D93" s="536" t="s">
        <v>4484</v>
      </c>
    </row>
    <row r="94" spans="1:4" s="11" customFormat="1" x14ac:dyDescent="0.2">
      <c r="A94" s="537" t="s">
        <v>4485</v>
      </c>
      <c r="B94" s="536" t="s">
        <v>4483</v>
      </c>
      <c r="C94" s="536" t="str">
        <f t="array" ref="C94">IFERROR(INDEX($B$21:$B$829, MATCH(0, COUNTIF($C$20:C93, $B$21:$B$829&amp;"") + IF($B$21:$B$829="",1,0), 0)), "")</f>
        <v>Secrétariat Exécutif du Comité National de Lutte contre le Sida de la République de Guinée</v>
      </c>
      <c r="D94" s="536" t="s">
        <v>4484</v>
      </c>
    </row>
    <row r="95" spans="1:4" s="11" customFormat="1" x14ac:dyDescent="0.2">
      <c r="A95" s="537" t="s">
        <v>4486</v>
      </c>
      <c r="B95" s="536" t="s">
        <v>4487</v>
      </c>
      <c r="C95" s="536" t="str">
        <f t="array" ref="C95">IFERROR(INDEX($B$21:$B$829, MATCH(0, COUNTIF($C$20:C94, $B$21:$B$829&amp;"") + IF($B$21:$B$829="",1,0), 0)), "")</f>
        <v>German Corporation for International Cooperation (GIZ) GmbH</v>
      </c>
      <c r="D95" s="536" t="s">
        <v>4488</v>
      </c>
    </row>
    <row r="96" spans="1:4" s="11" customFormat="1" x14ac:dyDescent="0.2">
      <c r="A96" s="537" t="s">
        <v>4489</v>
      </c>
      <c r="B96" s="536" t="s">
        <v>4490</v>
      </c>
      <c r="C96" s="536" t="str">
        <f t="array" ref="C96">IFERROR(INDEX($B$21:$B$829, MATCH(0, COUNTIF($C$20:C95, $B$21:$B$829&amp;"") + IF($B$21:$B$829="",1,0), 0)), "")</f>
        <v>The Ministry of Public Health of the Republic of Guinea</v>
      </c>
      <c r="D96" s="536" t="s">
        <v>4491</v>
      </c>
    </row>
    <row r="97" spans="1:4" s="11" customFormat="1" x14ac:dyDescent="0.2">
      <c r="A97" s="537" t="s">
        <v>4492</v>
      </c>
      <c r="B97" s="536" t="s">
        <v>4493</v>
      </c>
      <c r="C97" s="536" t="str">
        <f t="array" ref="C97">IFERROR(INDEX($B$21:$B$829, MATCH(0, COUNTIF($C$20:C96, $B$21:$B$829&amp;"") + IF($B$21:$B$829="",1,0), 0)), "")</f>
        <v>The National AIDS Secretariat of the Republic of The Gambia</v>
      </c>
      <c r="D97" s="536" t="s">
        <v>4494</v>
      </c>
    </row>
    <row r="98" spans="1:4" s="11" customFormat="1" x14ac:dyDescent="0.2">
      <c r="A98" s="537" t="s">
        <v>4495</v>
      </c>
      <c r="B98" s="536" t="s">
        <v>4496</v>
      </c>
      <c r="C98" s="536" t="str">
        <f t="array" ref="C98">IFERROR(INDEX($B$21:$B$829, MATCH(0, COUNTIF($C$20:C97, $B$21:$B$829&amp;"") + IF($B$21:$B$829="",1,0), 0)), "")</f>
        <v>ActionAid International The Gambia</v>
      </c>
      <c r="D98" s="536" t="s">
        <v>4497</v>
      </c>
    </row>
    <row r="99" spans="1:4" s="11" customFormat="1" x14ac:dyDescent="0.2">
      <c r="A99" s="537" t="s">
        <v>4498</v>
      </c>
      <c r="B99" s="536" t="s">
        <v>4360</v>
      </c>
      <c r="C99" s="536" t="str">
        <f t="array" ref="C99">IFERROR(INDEX($B$21:$B$829, MATCH(0, COUNTIF($C$20:C98, $B$21:$B$829&amp;"") + IF($B$21:$B$829="",1,0), 0)), "")</f>
        <v>Ministry of Health and Social Welfare of the Republic of Gambia</v>
      </c>
      <c r="D99" s="536" t="s">
        <v>4361</v>
      </c>
    </row>
    <row r="100" spans="1:4" s="11" customFormat="1" x14ac:dyDescent="0.2">
      <c r="A100" s="537" t="s">
        <v>4499</v>
      </c>
      <c r="B100" s="536" t="s">
        <v>4360</v>
      </c>
      <c r="C100" s="536" t="str">
        <f t="array" ref="C100">IFERROR(INDEX($B$21:$B$829, MATCH(0, COUNTIF($C$20:C99, $B$21:$B$829&amp;"") + IF($B$21:$B$829="",1,0), 0)), "")</f>
        <v>Medical Research Council (UK)</v>
      </c>
      <c r="D100" s="536" t="s">
        <v>4361</v>
      </c>
    </row>
    <row r="101" spans="1:4" s="11" customFormat="1" x14ac:dyDescent="0.2">
      <c r="A101" s="537" t="s">
        <v>4500</v>
      </c>
      <c r="B101" s="536" t="s">
        <v>4501</v>
      </c>
      <c r="C101" s="536" t="str">
        <f t="array" ref="C101">IFERROR(INDEX($B$21:$B$829, MATCH(0, COUNTIF($C$20:C100, $B$21:$B$829&amp;"") + IF($B$21:$B$829="",1,0), 0)), "")</f>
        <v>National Secretariat to Fight AIDS of Guinea-Bissau</v>
      </c>
      <c r="D101" s="536" t="s">
        <v>4502</v>
      </c>
    </row>
    <row r="102" spans="1:4" s="11" customFormat="1" x14ac:dyDescent="0.2">
      <c r="A102" s="537" t="s">
        <v>4503</v>
      </c>
      <c r="B102" s="536" t="s">
        <v>4504</v>
      </c>
      <c r="C102" s="536" t="str">
        <f t="array" ref="C102">IFERROR(INDEX($B$21:$B$829, MATCH(0, COUNTIF($C$20:C101, $B$21:$B$829&amp;"") + IF($B$21:$B$829="",1,0), 0)), "")</f>
        <v>Ministry of Health of the Republic of Guinea-Bissau</v>
      </c>
      <c r="D102" s="536" t="s">
        <v>4505</v>
      </c>
    </row>
    <row r="103" spans="1:4" s="11" customFormat="1" x14ac:dyDescent="0.2">
      <c r="A103" s="537" t="s">
        <v>4506</v>
      </c>
      <c r="B103" s="536" t="s">
        <v>4504</v>
      </c>
      <c r="C103" s="536" t="str">
        <f t="array" ref="C103">IFERROR(INDEX($B$21:$B$829, MATCH(0, COUNTIF($C$20:C102, $B$21:$B$829&amp;"") + IF($B$21:$B$829="",1,0), 0)), "")</f>
        <v>Ministry of Health and Social Assistance of the Republic of Guatemala</v>
      </c>
      <c r="D103" s="536" t="s">
        <v>4505</v>
      </c>
    </row>
    <row r="104" spans="1:4" s="11" customFormat="1" x14ac:dyDescent="0.2">
      <c r="A104" s="537" t="s">
        <v>4507</v>
      </c>
      <c r="B104" s="536" t="s">
        <v>4508</v>
      </c>
      <c r="C104" s="536" t="str">
        <f t="array" ref="C104">IFERROR(INDEX($B$21:$B$829, MATCH(0, COUNTIF($C$20:C103, $B$21:$B$829&amp;"") + IF($B$21:$B$829="",1,0), 0)), "")</f>
        <v>Ministry of Health of the Republic of Guyana</v>
      </c>
      <c r="D104" s="536" t="s">
        <v>4509</v>
      </c>
    </row>
    <row r="105" spans="1:4" s="11" customFormat="1" x14ac:dyDescent="0.2">
      <c r="A105" s="537" t="s">
        <v>4510</v>
      </c>
      <c r="B105" s="536" t="s">
        <v>4381</v>
      </c>
      <c r="C105" s="536" t="str">
        <f t="array" ref="C105">IFERROR(INDEX($B$21:$B$829, MATCH(0, COUNTIF($C$20:C104, $B$21:$B$829&amp;"") + IF($B$21:$B$829="",1,0), 0)), "")</f>
        <v>IL&amp;FS Education &amp; Technology Services Ltd.</v>
      </c>
      <c r="D105" s="536" t="s">
        <v>4511</v>
      </c>
    </row>
    <row r="106" spans="1:4" s="11" customFormat="1" x14ac:dyDescent="0.2">
      <c r="A106" s="537" t="s">
        <v>4512</v>
      </c>
      <c r="B106" s="536" t="s">
        <v>4493</v>
      </c>
      <c r="C106" s="536" t="str">
        <f t="array" ref="C106">IFERROR(INDEX($B$21:$B$829, MATCH(0, COUNTIF($C$20:C105, $B$21:$B$829&amp;"") + IF($B$21:$B$829="",1,0), 0)), "")</f>
        <v>Indian Nursing Council</v>
      </c>
      <c r="D106" s="536" t="s">
        <v>4513</v>
      </c>
    </row>
    <row r="107" spans="1:4" s="11" customFormat="1" x14ac:dyDescent="0.2">
      <c r="A107" s="537" t="s">
        <v>4514</v>
      </c>
      <c r="B107" s="536" t="s">
        <v>4515</v>
      </c>
      <c r="C107" s="536" t="str">
        <f t="array" ref="C107">IFERROR(INDEX($B$21:$B$829, MATCH(0, COUNTIF($C$20:C106, $B$21:$B$829&amp;"") + IF($B$21:$B$829="",1,0), 0)), "")</f>
        <v>Tata Institute of Social Sciences</v>
      </c>
      <c r="D107" s="536" t="s">
        <v>4516</v>
      </c>
    </row>
    <row r="108" spans="1:4" s="11" customFormat="1" x14ac:dyDescent="0.2">
      <c r="A108" s="537" t="s">
        <v>4517</v>
      </c>
      <c r="B108" s="536" t="s">
        <v>4518</v>
      </c>
      <c r="C108" s="536" t="str">
        <f t="array" ref="C108">IFERROR(INDEX($B$21:$B$829, MATCH(0, COUNTIF($C$20:C107, $B$21:$B$829&amp;"") + IF($B$21:$B$829="",1,0), 0)), "")</f>
        <v>Emmanuel Hospital Association</v>
      </c>
      <c r="D108" s="536" t="s">
        <v>4519</v>
      </c>
    </row>
    <row r="109" spans="1:4" s="11" customFormat="1" x14ac:dyDescent="0.2">
      <c r="A109" s="537" t="s">
        <v>4520</v>
      </c>
      <c r="B109" s="536" t="s">
        <v>4521</v>
      </c>
      <c r="C109" s="536" t="str">
        <f t="array" ref="C109">IFERROR(INDEX($B$21:$B$829, MATCH(0, COUNTIF($C$20:C108, $B$21:$B$829&amp;"") + IF($B$21:$B$829="",1,0), 0)), "")</f>
        <v>Caritas India</v>
      </c>
      <c r="D109" s="536" t="s">
        <v>4522</v>
      </c>
    </row>
    <row r="110" spans="1:4" s="11" customFormat="1" x14ac:dyDescent="0.2">
      <c r="A110" s="537" t="s">
        <v>4523</v>
      </c>
      <c r="B110" s="536" t="s">
        <v>4524</v>
      </c>
      <c r="C110" s="536" t="str">
        <f t="array" ref="C110">IFERROR(INDEX($B$21:$B$829, MATCH(0, COUNTIF($C$20:C109, $B$21:$B$829&amp;"") + IF($B$21:$B$829="",1,0), 0)), "")</f>
        <v>India HIV/AIDS Alliance</v>
      </c>
      <c r="D110" s="536" t="s">
        <v>4525</v>
      </c>
    </row>
    <row r="111" spans="1:4" s="11" customFormat="1" x14ac:dyDescent="0.2">
      <c r="A111" s="537" t="s">
        <v>4526</v>
      </c>
      <c r="B111" s="536" t="s">
        <v>4524</v>
      </c>
      <c r="C111" s="536" t="str">
        <f t="array" ref="C111">IFERROR(INDEX($B$21:$B$829, MATCH(0, COUNTIF($C$20:C110, $B$21:$B$829&amp;"") + IF($B$21:$B$829="",1,0), 0)), "")</f>
        <v>Plan International (India Chapter)</v>
      </c>
      <c r="D111" s="536" t="s">
        <v>4525</v>
      </c>
    </row>
    <row r="112" spans="1:4" s="11" customFormat="1" x14ac:dyDescent="0.2">
      <c r="A112" s="537" t="s">
        <v>4527</v>
      </c>
      <c r="B112" s="536" t="s">
        <v>4521</v>
      </c>
      <c r="C112" s="536" t="str">
        <f t="array" ref="C112">IFERROR(INDEX($B$21:$B$829, MATCH(0, COUNTIF($C$20:C111, $B$21:$B$829&amp;"") + IF($B$21:$B$829="",1,0), 0)), "")</f>
        <v>Solidarity and Action Against The HIV Infection in India</v>
      </c>
      <c r="D112" s="536" t="s">
        <v>4522</v>
      </c>
    </row>
    <row r="113" spans="1:4" s="11" customFormat="1" x14ac:dyDescent="0.2">
      <c r="A113" s="537" t="s">
        <v>4528</v>
      </c>
      <c r="B113" s="536" t="s">
        <v>4521</v>
      </c>
      <c r="C113" s="536" t="str">
        <f t="array" ref="C113">IFERROR(INDEX($B$21:$B$829, MATCH(0, COUNTIF($C$20:C112, $B$21:$B$829&amp;"") + IF($B$21:$B$829="",1,0), 0)), "")</f>
        <v>International Union Against Tuberculosis and Lung Disease</v>
      </c>
      <c r="D113" s="536" t="s">
        <v>4522</v>
      </c>
    </row>
    <row r="114" spans="1:4" s="11" customFormat="1" x14ac:dyDescent="0.2">
      <c r="A114" s="537" t="s">
        <v>4529</v>
      </c>
      <c r="B114" s="536" t="s">
        <v>4521</v>
      </c>
      <c r="C114" s="536" t="str">
        <f t="array" ref="C114">IFERROR(INDEX($B$21:$B$829, MATCH(0, COUNTIF($C$20:C113, $B$21:$B$829&amp;"") + IF($B$21:$B$829="",1,0), 0)), "")</f>
        <v>Directorate General of Prevention and Disease Control, Ministry of Health of The Republic of Indonesia</v>
      </c>
      <c r="D114" s="536" t="s">
        <v>4522</v>
      </c>
    </row>
    <row r="115" spans="1:4" s="11" customFormat="1" x14ac:dyDescent="0.2">
      <c r="A115" s="537" t="s">
        <v>4530</v>
      </c>
      <c r="B115" s="536" t="s">
        <v>4521</v>
      </c>
      <c r="C115" s="536" t="str">
        <f t="array" ref="C115">IFERROR(INDEX($B$21:$B$829, MATCH(0, COUNTIF($C$20:C114, $B$21:$B$829&amp;"") + IF($B$21:$B$829="",1,0), 0)), "")</f>
        <v>National AIDS Commission of Indonesia</v>
      </c>
      <c r="D115" s="536" t="s">
        <v>4522</v>
      </c>
    </row>
    <row r="116" spans="1:4" s="11" customFormat="1" x14ac:dyDescent="0.2">
      <c r="A116" s="537" t="s">
        <v>4531</v>
      </c>
      <c r="B116" s="536" t="s">
        <v>4532</v>
      </c>
      <c r="C116" s="536" t="str">
        <f t="array" ref="C116">IFERROR(INDEX($B$21:$B$829, MATCH(0, COUNTIF($C$20:C115, $B$21:$B$829&amp;"") + IF($B$21:$B$829="",1,0), 0)), "")</f>
        <v>Yayasan Spiritia</v>
      </c>
      <c r="D116" s="536" t="s">
        <v>4533</v>
      </c>
    </row>
    <row r="117" spans="1:4" s="11" customFormat="1" x14ac:dyDescent="0.2">
      <c r="A117" s="537" t="s">
        <v>4534</v>
      </c>
      <c r="B117" s="536" t="s">
        <v>4535</v>
      </c>
      <c r="C117" s="536" t="str">
        <f t="array" ref="C117">IFERROR(INDEX($B$21:$B$829, MATCH(0, COUNTIF($C$20:C116, $B$21:$B$829&amp;"") + IF($B$21:$B$829="",1,0), 0)), "")</f>
        <v>Persatuan Karya Dharma Kesehatan Indonesia (also known as “PERDHAKI”, Association of Voluntary Health Services of Indonesia)</v>
      </c>
      <c r="D117" s="536" t="s">
        <v>4536</v>
      </c>
    </row>
    <row r="118" spans="1:4" s="11" customFormat="1" x14ac:dyDescent="0.2">
      <c r="A118" s="537" t="s">
        <v>4537</v>
      </c>
      <c r="B118" s="536" t="s">
        <v>4535</v>
      </c>
      <c r="C118" s="536" t="str">
        <f t="array" ref="C118">IFERROR(INDEX($B$21:$B$829, MATCH(0, COUNTIF($C$20:C117, $B$21:$B$829&amp;"") + IF($B$21:$B$829="",1,0), 0)), "")</f>
        <v>Central Board of ‘Aisyiyah</v>
      </c>
      <c r="D118" s="536" t="s">
        <v>4536</v>
      </c>
    </row>
    <row r="119" spans="1:4" s="11" customFormat="1" x14ac:dyDescent="0.2">
      <c r="A119" s="537" t="s">
        <v>4538</v>
      </c>
      <c r="B119" s="536" t="s">
        <v>4539</v>
      </c>
      <c r="C119" s="536" t="str">
        <f t="array" ref="C119">IFERROR(INDEX($B$21:$B$829, MATCH(0, COUNTIF($C$20:C118, $B$21:$B$829&amp;"") + IF($B$21:$B$829="",1,0), 0)), "")</f>
        <v>Faculty of Public Health, University of Indonesia</v>
      </c>
      <c r="D119" s="536" t="s">
        <v>4540</v>
      </c>
    </row>
    <row r="120" spans="1:4" s="11" customFormat="1" x14ac:dyDescent="0.2">
      <c r="A120" s="537" t="s">
        <v>4541</v>
      </c>
      <c r="B120" s="536" t="s">
        <v>4539</v>
      </c>
      <c r="C120" s="536" t="str">
        <f t="array" ref="C120">IFERROR(INDEX($B$21:$B$829, MATCH(0, COUNTIF($C$20:C119, $B$21:$B$829&amp;"") + IF($B$21:$B$829="",1,0), 0)), "")</f>
        <v>Indonesia Planned Parenthood Association</v>
      </c>
      <c r="D120" s="536" t="s">
        <v>4540</v>
      </c>
    </row>
    <row r="121" spans="1:4" s="11" customFormat="1" x14ac:dyDescent="0.2">
      <c r="A121" s="537" t="s">
        <v>4542</v>
      </c>
      <c r="B121" s="536" t="s">
        <v>4539</v>
      </c>
      <c r="C121" s="536" t="str">
        <f t="array" ref="C121">IFERROR(INDEX($B$21:$B$829, MATCH(0, COUNTIF($C$20:C120, $B$21:$B$829&amp;"") + IF($B$21:$B$829="",1,0), 0)), "")</f>
        <v>Nahdlatul Ulama</v>
      </c>
      <c r="D121" s="536" t="s">
        <v>4540</v>
      </c>
    </row>
    <row r="122" spans="1:4" s="11" customFormat="1" x14ac:dyDescent="0.2">
      <c r="A122" s="537" t="s">
        <v>4543</v>
      </c>
      <c r="B122" s="536" t="s">
        <v>4539</v>
      </c>
      <c r="C122" s="536" t="str">
        <f t="array" ref="C122">IFERROR(INDEX($B$21:$B$829, MATCH(0, COUNTIF($C$20:C121, $B$21:$B$829&amp;"") + IF($B$21:$B$829="",1,0), 0)), "")</f>
        <v>Ministry of Health of Jamaica</v>
      </c>
      <c r="D122" s="536" t="s">
        <v>4540</v>
      </c>
    </row>
    <row r="123" spans="1:4" s="11" customFormat="1" x14ac:dyDescent="0.2">
      <c r="A123" s="537" t="s">
        <v>4544</v>
      </c>
      <c r="B123" s="536" t="s">
        <v>4545</v>
      </c>
      <c r="C123" s="536" t="str">
        <f t="array" ref="C123">IFERROR(INDEX($B$21:$B$829, MATCH(0, COUNTIF($C$20:C122, $B$21:$B$829&amp;"") + IF($B$21:$B$829="",1,0), 0)), "")</f>
        <v>National Center of Tuberculosis Problems of the Ministry of Healthcare and Social Development of the Republic of Kazakhstan</v>
      </c>
      <c r="D123" s="536" t="s">
        <v>4546</v>
      </c>
    </row>
    <row r="124" spans="1:4" s="11" customFormat="1" x14ac:dyDescent="0.2">
      <c r="A124" s="537" t="s">
        <v>4547</v>
      </c>
      <c r="B124" s="536" t="s">
        <v>4548</v>
      </c>
      <c r="C124" s="536" t="str">
        <f t="array" ref="C124">IFERROR(INDEX($B$21:$B$829, MATCH(0, COUNTIF($C$20:C123, $B$21:$B$829&amp;"") + IF($B$21:$B$829="",1,0), 0)), "")</f>
        <v>Republican Center on Prevention and Control of AIDS of the Ministry of Healthcare of the Republic of Kazakhstan</v>
      </c>
      <c r="D124" s="536" t="s">
        <v>4549</v>
      </c>
    </row>
    <row r="125" spans="1:4" s="11" customFormat="1" x14ac:dyDescent="0.2">
      <c r="A125" s="537" t="s">
        <v>4550</v>
      </c>
      <c r="B125" s="536" t="s">
        <v>4551</v>
      </c>
      <c r="C125" s="536" t="str">
        <f t="array" ref="C125">IFERROR(INDEX($B$21:$B$829, MATCH(0, COUNTIF($C$20:C124, $B$21:$B$829&amp;"") + IF($B$21:$B$829="",1,0), 0)), "")</f>
        <v>Project HOPE  - the People to People Health Foundation</v>
      </c>
      <c r="D125" s="536" t="s">
        <v>4552</v>
      </c>
    </row>
    <row r="126" spans="1:4" s="11" customFormat="1" x14ac:dyDescent="0.2">
      <c r="A126" s="537" t="s">
        <v>4553</v>
      </c>
      <c r="B126" s="536" t="s">
        <v>4554</v>
      </c>
      <c r="C126" s="536" t="str">
        <f t="array" ref="C126">IFERROR(INDEX($B$21:$B$829, MATCH(0, COUNTIF($C$20:C125, $B$21:$B$829&amp;"") + IF($B$21:$B$829="",1,0), 0)), "")</f>
        <v>Kenya Red Cross Society</v>
      </c>
      <c r="D126" s="536" t="s">
        <v>4555</v>
      </c>
    </row>
    <row r="127" spans="1:4" s="11" customFormat="1" x14ac:dyDescent="0.2">
      <c r="A127" s="537" t="s">
        <v>4556</v>
      </c>
      <c r="B127" s="536" t="s">
        <v>4557</v>
      </c>
      <c r="C127" s="536" t="str">
        <f t="array" ref="C127">IFERROR(INDEX($B$21:$B$829, MATCH(0, COUNTIF($C$20:C126, $B$21:$B$829&amp;"") + IF($B$21:$B$829="",1,0), 0)), "")</f>
        <v>Amref Health Africa in Kenya</v>
      </c>
      <c r="D127" s="536" t="s">
        <v>4558</v>
      </c>
    </row>
    <row r="128" spans="1:4" s="11" customFormat="1" x14ac:dyDescent="0.2">
      <c r="A128" s="537" t="s">
        <v>4559</v>
      </c>
      <c r="B128" s="536" t="s">
        <v>4560</v>
      </c>
      <c r="C128" s="536" t="str">
        <f t="array" ref="C128">IFERROR(INDEX($B$21:$B$829, MATCH(0, COUNTIF($C$20:C127, $B$21:$B$829&amp;"") + IF($B$21:$B$829="",1,0), 0)), "")</f>
        <v>National Center for HIV/AIDS, Dermatology and STI</v>
      </c>
      <c r="D128" s="536" t="s">
        <v>4561</v>
      </c>
    </row>
    <row r="129" spans="1:4" s="11" customFormat="1" x14ac:dyDescent="0.2">
      <c r="A129" s="537" t="s">
        <v>4562</v>
      </c>
      <c r="B129" s="536" t="s">
        <v>4560</v>
      </c>
      <c r="C129" s="536" t="str">
        <f t="array" ref="C129">IFERROR(INDEX($B$21:$B$829, MATCH(0, COUNTIF($C$20:C128, $B$21:$B$829&amp;"") + IF($B$21:$B$829="",1,0), 0)), "")</f>
        <v>Ministry of Health of the Kingdom of Cambodia</v>
      </c>
      <c r="D129" s="536" t="s">
        <v>4561</v>
      </c>
    </row>
    <row r="130" spans="1:4" s="11" customFormat="1" x14ac:dyDescent="0.2">
      <c r="A130" s="537" t="s">
        <v>4563</v>
      </c>
      <c r="B130" s="536" t="s">
        <v>4564</v>
      </c>
      <c r="C130" s="536" t="str">
        <f t="array" ref="C130">IFERROR(INDEX($B$21:$B$829, MATCH(0, COUNTIF($C$20:C129, $B$21:$B$829&amp;"") + IF($B$21:$B$829="",1,0), 0)), "")</f>
        <v>Ministry of Health of the Lao People's Democratic Republic</v>
      </c>
      <c r="D130" s="536" t="s">
        <v>4565</v>
      </c>
    </row>
    <row r="131" spans="1:4" s="11" customFormat="1" x14ac:dyDescent="0.2">
      <c r="A131" s="537" t="s">
        <v>4566</v>
      </c>
      <c r="B131" s="536" t="s">
        <v>4564</v>
      </c>
      <c r="C131" s="536" t="str">
        <f t="array" ref="C131">IFERROR(INDEX($B$21:$B$829, MATCH(0, COUNTIF($C$20:C130, $B$21:$B$829&amp;"") + IF($B$21:$B$829="",1,0), 0)), "")</f>
        <v>Ministry of Health and Social Welfare of the Republic of Liberia</v>
      </c>
      <c r="D131" s="536" t="s">
        <v>4565</v>
      </c>
    </row>
    <row r="132" spans="1:4" s="11" customFormat="1" x14ac:dyDescent="0.2">
      <c r="A132" s="537" t="s">
        <v>4567</v>
      </c>
      <c r="B132" s="536" t="s">
        <v>4568</v>
      </c>
      <c r="C132" s="536" t="str">
        <f t="array" ref="C132">IFERROR(INDEX($B$21:$B$829, MATCH(0, COUNTIF($C$20:C131, $B$21:$B$829&amp;"") + IF($B$21:$B$829="",1,0), 0)), "")</f>
        <v>Catholic Relief Services - United States Conference of Catholic Bishops</v>
      </c>
      <c r="D132" s="536" t="s">
        <v>4569</v>
      </c>
    </row>
    <row r="133" spans="1:4" s="11" customFormat="1" x14ac:dyDescent="0.2">
      <c r="A133" s="537" t="s">
        <v>4570</v>
      </c>
      <c r="B133" s="536" t="s">
        <v>4568</v>
      </c>
      <c r="C133" s="536" t="str">
        <f t="array" ref="C133">IFERROR(INDEX($B$21:$B$829, MATCH(0, COUNTIF($C$20:C132, $B$21:$B$829&amp;"") + IF($B$21:$B$829="",1,0), 0)), "")</f>
        <v>United Nations Development Programme</v>
      </c>
      <c r="D133" s="536" t="s">
        <v>4569</v>
      </c>
    </row>
    <row r="134" spans="1:4" s="11" customFormat="1" x14ac:dyDescent="0.2">
      <c r="A134" s="537" t="s">
        <v>4571</v>
      </c>
      <c r="B134" s="536" t="s">
        <v>4572</v>
      </c>
      <c r="C134" s="536" t="str">
        <f t="array" ref="C134">IFERROR(INDEX($B$21:$B$829, MATCH(0, COUNTIF($C$20:C133, $B$21:$B$829&amp;"") + IF($B$21:$B$829="",1,0), 0)), "")</f>
        <v>World Vision Mozambique</v>
      </c>
      <c r="D134" s="536" t="s">
        <v>4573</v>
      </c>
    </row>
    <row r="135" spans="1:4" s="11" customFormat="1" x14ac:dyDescent="0.2">
      <c r="A135" s="537" t="s">
        <v>4574</v>
      </c>
      <c r="B135" s="536" t="s">
        <v>4572</v>
      </c>
      <c r="C135" s="536" t="str">
        <f t="array" ref="C135">IFERROR(INDEX($B$21:$B$829, MATCH(0, COUNTIF($C$20:C134, $B$21:$B$829&amp;"") + IF($B$21:$B$829="",1,0), 0)), "")</f>
        <v>World Vision Malawi</v>
      </c>
      <c r="D135" s="536" t="s">
        <v>4573</v>
      </c>
    </row>
    <row r="136" spans="1:4" s="11" customFormat="1" x14ac:dyDescent="0.2">
      <c r="A136" s="537" t="s">
        <v>4575</v>
      </c>
      <c r="B136" s="536" t="s">
        <v>4572</v>
      </c>
      <c r="C136" s="536" t="str">
        <f t="array" ref="C136">IFERROR(INDEX($B$21:$B$829, MATCH(0, COUNTIF($C$20:C135, $B$21:$B$829&amp;"") + IF($B$21:$B$829="",1,0), 0)), "")</f>
        <v>Save the Children Federation, Inc.</v>
      </c>
      <c r="D136" s="536" t="s">
        <v>4573</v>
      </c>
    </row>
    <row r="137" spans="1:4" s="11" customFormat="1" x14ac:dyDescent="0.2">
      <c r="A137" s="537" t="s">
        <v>4576</v>
      </c>
      <c r="B137" s="536" t="s">
        <v>4577</v>
      </c>
      <c r="C137" s="536" t="str">
        <f t="array" ref="C137">IFERROR(INDEX($B$21:$B$829, MATCH(0, COUNTIF($C$20:C136, $B$21:$B$829&amp;"") + IF($B$21:$B$829="",1,0), 0)), "")</f>
        <v>The International Federation of Red Cross and Red Crescent Societies</v>
      </c>
      <c r="D137" s="536" t="s">
        <v>4578</v>
      </c>
    </row>
    <row r="138" spans="1:4" s="11" customFormat="1" x14ac:dyDescent="0.2">
      <c r="A138" s="537" t="s">
        <v>4579</v>
      </c>
      <c r="B138" s="536" t="s">
        <v>4577</v>
      </c>
      <c r="C138" s="536" t="str">
        <f t="array" ref="C138">IFERROR(INDEX($B$21:$B$829, MATCH(0, COUNTIF($C$20:C137, $B$21:$B$829&amp;"") + IF($B$21:$B$829="",1,0), 0)), "")</f>
        <v>International Organization for Migration</v>
      </c>
      <c r="D138" s="536" t="s">
        <v>4578</v>
      </c>
    </row>
    <row r="139" spans="1:4" s="11" customFormat="1" x14ac:dyDescent="0.2">
      <c r="A139" s="537" t="s">
        <v>4580</v>
      </c>
      <c r="B139" s="536" t="s">
        <v>4581</v>
      </c>
      <c r="C139" s="536" t="str">
        <f t="array" ref="C139">IFERROR(INDEX($B$21:$B$829, MATCH(0, COUNTIF($C$20:C138, $B$21:$B$829&amp;"") + IF($B$21:$B$829="",1,0), 0)), "")</f>
        <v>IntraHealth International, Inc.</v>
      </c>
      <c r="D139" s="536" t="s">
        <v>4582</v>
      </c>
    </row>
    <row r="140" spans="1:4" s="11" customFormat="1" x14ac:dyDescent="0.2">
      <c r="A140" s="537" t="s">
        <v>4583</v>
      </c>
      <c r="B140" s="536" t="s">
        <v>4581</v>
      </c>
      <c r="C140" s="536" t="str">
        <f t="array" ref="C140">IFERROR(INDEX($B$21:$B$829, MATCH(0, COUNTIF($C$20:C139, $B$21:$B$829&amp;"") + IF($B$21:$B$829="",1,0), 0)), "")</f>
        <v>United Nations Children's Fund</v>
      </c>
      <c r="D140" s="536" t="s">
        <v>4582</v>
      </c>
    </row>
    <row r="141" spans="1:4" s="11" customFormat="1" x14ac:dyDescent="0.2">
      <c r="A141" s="537" t="s">
        <v>4584</v>
      </c>
      <c r="B141" s="536" t="s">
        <v>4581</v>
      </c>
      <c r="C141" s="536" t="str">
        <f t="array" ref="C141">IFERROR(INDEX($B$21:$B$829, MATCH(0, COUNTIF($C$20:C140, $B$21:$B$829&amp;"") + IF($B$21:$B$829="",1,0), 0)), "")</f>
        <v>World Vision Somalia</v>
      </c>
      <c r="D141" s="536" t="s">
        <v>4582</v>
      </c>
    </row>
    <row r="142" spans="1:4" s="11" customFormat="1" x14ac:dyDescent="0.2">
      <c r="A142" s="537" t="s">
        <v>4585</v>
      </c>
      <c r="B142" s="536" t="s">
        <v>4581</v>
      </c>
      <c r="C142" s="536" t="str">
        <f t="array" ref="C142">IFERROR(INDEX($B$21:$B$829, MATCH(0, COUNTIF($C$20:C141, $B$21:$B$829&amp;"") + IF($B$21:$B$829="",1,0), 0)), "")</f>
        <v>Catholic Relief Services-United States Conference of Catholic Bishops</v>
      </c>
      <c r="D142" s="536" t="s">
        <v>4582</v>
      </c>
    </row>
    <row r="143" spans="1:4" s="11" customFormat="1" x14ac:dyDescent="0.2">
      <c r="A143" s="537" t="s">
        <v>4586</v>
      </c>
      <c r="B143" s="536" t="s">
        <v>4581</v>
      </c>
      <c r="C143" s="536" t="str">
        <f t="array" ref="C143">IFERROR(INDEX($B$21:$B$829, MATCH(0, COUNTIF($C$20:C142, $B$21:$B$829&amp;"") + IF($B$21:$B$829="",1,0), 0)), "")</f>
        <v>Economic Relations Division, Ministry of Finance of the People's Republic of Bangladesh</v>
      </c>
      <c r="D143" s="536" t="s">
        <v>4582</v>
      </c>
    </row>
    <row r="144" spans="1:4" s="11" customFormat="1" x14ac:dyDescent="0.2">
      <c r="A144" s="537" t="s">
        <v>4587</v>
      </c>
      <c r="B144" s="536" t="s">
        <v>4588</v>
      </c>
      <c r="C144" s="536" t="str">
        <f t="array" ref="C144">IFERROR(INDEX($B$21:$B$829, MATCH(0, COUNTIF($C$20:C143, $B$21:$B$829&amp;"") + IF($B$21:$B$829="",1,0), 0)), "")</f>
        <v>Ministry of Health of the Republic of Honduras</v>
      </c>
      <c r="D144" s="536" t="s">
        <v>4589</v>
      </c>
    </row>
    <row r="145" spans="1:4" s="11" customFormat="1" x14ac:dyDescent="0.2">
      <c r="A145" s="537" t="s">
        <v>4590</v>
      </c>
      <c r="B145" s="536" t="s">
        <v>4588</v>
      </c>
      <c r="C145" s="536" t="str">
        <f t="array" ref="C145">IFERROR(INDEX($B$21:$B$829, MATCH(0, COUNTIF($C$20:C144, $B$21:$B$829&amp;"") + IF($B$21:$B$829="",1,0), 0)), "")</f>
        <v>Department of Economic Affairs, Ministry of Finance of India</v>
      </c>
      <c r="D145" s="536" t="s">
        <v>4589</v>
      </c>
    </row>
    <row r="146" spans="1:4" s="11" customFormat="1" x14ac:dyDescent="0.2">
      <c r="A146" s="537" t="s">
        <v>4591</v>
      </c>
      <c r="B146" s="536" t="s">
        <v>4592</v>
      </c>
      <c r="C146" s="536" t="str">
        <f t="array" ref="C146">IFERROR(INDEX($B$21:$B$829, MATCH(0, COUNTIF($C$20:C145, $B$21:$B$829&amp;"") + IF($B$21:$B$829="",1,0), 0)), "")</f>
        <v>National Treasury of the Republic of Kenya</v>
      </c>
      <c r="D146" s="536" t="s">
        <v>4593</v>
      </c>
    </row>
    <row r="147" spans="1:4" s="11" customFormat="1" x14ac:dyDescent="0.2">
      <c r="A147" s="537" t="s">
        <v>4594</v>
      </c>
      <c r="B147" s="536" t="s">
        <v>4595</v>
      </c>
      <c r="C147" s="536" t="str">
        <f t="array" ref="C147">IFERROR(INDEX($B$21:$B$829, MATCH(0, COUNTIF($C$20:C146, $B$21:$B$829&amp;"") + IF($B$21:$B$829="",1,0), 0)), "")</f>
        <v>The Ministry of Health of the Togolese Republic</v>
      </c>
      <c r="D147" s="536" t="s">
        <v>4596</v>
      </c>
    </row>
    <row r="148" spans="1:4" s="11" customFormat="1" x14ac:dyDescent="0.2">
      <c r="A148" s="537" t="s">
        <v>4597</v>
      </c>
      <c r="B148" s="536" t="s">
        <v>4369</v>
      </c>
      <c r="C148" s="536" t="str">
        <f t="array" ref="C148">IFERROR(INDEX($B$21:$B$829, MATCH(0, COUNTIF($C$20:C147, $B$21:$B$829&amp;"") + IF($B$21:$B$829="",1,0), 0)), "")</f>
        <v>Primature de la République Togolaise</v>
      </c>
      <c r="D148" s="536" t="s">
        <v>4370</v>
      </c>
    </row>
    <row r="149" spans="1:4" s="11" customFormat="1" x14ac:dyDescent="0.2">
      <c r="A149" s="537" t="s">
        <v>4598</v>
      </c>
      <c r="B149" s="536" t="s">
        <v>4599</v>
      </c>
      <c r="C149" s="536" t="str">
        <f t="array" ref="C149">IFERROR(INDEX($B$21:$B$829, MATCH(0, COUNTIF($C$20:C148, $B$21:$B$829&amp;"") + IF($B$21:$B$829="",1,0), 0)), "")</f>
        <v>Ministry of Health of the Republic of Rwanda</v>
      </c>
      <c r="D149" s="536" t="s">
        <v>4600</v>
      </c>
    </row>
    <row r="150" spans="1:4" s="11" customFormat="1" x14ac:dyDescent="0.2">
      <c r="A150" s="537" t="s">
        <v>4601</v>
      </c>
      <c r="B150" s="536" t="s">
        <v>4602</v>
      </c>
      <c r="C150" s="536" t="str">
        <f t="array" ref="C150">IFERROR(INDEX($B$21:$B$829, MATCH(0, COUNTIF($C$20:C149, $B$21:$B$829&amp;"") + IF($B$21:$B$829="",1,0), 0)), "")</f>
        <v>The Ministry of Health and Child Care of the Republic of Zimbabwe</v>
      </c>
      <c r="D150" s="536" t="s">
        <v>4603</v>
      </c>
    </row>
    <row r="151" spans="1:4" s="11" customFormat="1" x14ac:dyDescent="0.2">
      <c r="A151" s="537" t="s">
        <v>4604</v>
      </c>
      <c r="B151" s="536" t="s">
        <v>4369</v>
      </c>
      <c r="C151" s="536" t="str">
        <f t="array" ref="C151">IFERROR(INDEX($B$21:$B$829, MATCH(0, COUNTIF($C$20:C150, $B$21:$B$829&amp;"") + IF($B$21:$B$829="",1,0), 0)), "")</f>
        <v>Directorate of Malaria Control, Ministry of National Health Services, Regulations and Coordination of Pakistan</v>
      </c>
      <c r="D151" s="536" t="s">
        <v>4370</v>
      </c>
    </row>
    <row r="152" spans="1:4" s="11" customFormat="1" x14ac:dyDescent="0.2">
      <c r="A152" s="537" t="s">
        <v>4605</v>
      </c>
      <c r="B152" s="536" t="s">
        <v>4369</v>
      </c>
      <c r="C152" s="536" t="str">
        <f t="array" ref="C152">IFERROR(INDEX($B$21:$B$829, MATCH(0, COUNTIF($C$20:C151, $B$21:$B$829&amp;"") + IF($B$21:$B$829="",1,0), 0)), "")</f>
        <v>Ministry of Health of the Democratic Republic of Timor-Leste</v>
      </c>
      <c r="D152" s="536" t="s">
        <v>4370</v>
      </c>
    </row>
    <row r="153" spans="1:4" s="11" customFormat="1" x14ac:dyDescent="0.2">
      <c r="A153" s="537" t="s">
        <v>4606</v>
      </c>
      <c r="B153" s="536" t="s">
        <v>4607</v>
      </c>
      <c r="C153" s="536" t="str">
        <f t="array" ref="C153">IFERROR(INDEX($B$21:$B$829, MATCH(0, COUNTIF($C$20:C152, $B$21:$B$829&amp;"") + IF($B$21:$B$829="",1,0), 0)), "")</f>
        <v>State Institution "Public Health Center of the Ministry of Health of Ukraine"</v>
      </c>
      <c r="D153" s="536" t="s">
        <v>4608</v>
      </c>
    </row>
    <row r="154" spans="1:4" s="11" customFormat="1" x14ac:dyDescent="0.2">
      <c r="A154" s="537" t="s">
        <v>4609</v>
      </c>
      <c r="B154" s="536" t="s">
        <v>4610</v>
      </c>
      <c r="C154" s="536" t="str">
        <f t="array" ref="C154">IFERROR(INDEX($B$21:$B$829, MATCH(0, COUNTIF($C$20:C153, $B$21:$B$829&amp;"") + IF($B$21:$B$829="",1,0), 0)), "")</f>
        <v>International Charitable Foundation “Alliance for Public Health”</v>
      </c>
      <c r="D154" s="536" t="s">
        <v>4611</v>
      </c>
    </row>
    <row r="155" spans="1:4" s="11" customFormat="1" x14ac:dyDescent="0.2">
      <c r="A155" s="537" t="s">
        <v>4612</v>
      </c>
      <c r="B155" s="536" t="s">
        <v>4613</v>
      </c>
      <c r="C155" s="536" t="str">
        <f t="array" ref="C155">IFERROR(INDEX($B$21:$B$829, MATCH(0, COUNTIF($C$20:C154, $B$21:$B$829&amp;"") + IF($B$21:$B$829="",1,0), 0)), "")</f>
        <v>Charitable Organization "All-Ukrainian Network of People Living with HIV/AIDS"</v>
      </c>
      <c r="D155" s="536" t="s">
        <v>4614</v>
      </c>
    </row>
    <row r="156" spans="1:4" s="11" customFormat="1" x14ac:dyDescent="0.2">
      <c r="A156" s="537" t="s">
        <v>4615</v>
      </c>
      <c r="B156" s="536" t="s">
        <v>4616</v>
      </c>
      <c r="C156" s="536" t="str">
        <f t="array" ref="C156">IFERROR(INDEX($B$21:$B$829, MATCH(0, COUNTIF($C$20:C155, $B$21:$B$829&amp;"") + IF($B$21:$B$829="",1,0), 0)), "")</f>
        <v>Viet Nam National Lung Hospital</v>
      </c>
      <c r="D156" s="536" t="s">
        <v>4617</v>
      </c>
    </row>
    <row r="157" spans="1:4" s="11" customFormat="1" x14ac:dyDescent="0.2">
      <c r="A157" s="537" t="s">
        <v>4618</v>
      </c>
      <c r="B157" s="536" t="s">
        <v>4616</v>
      </c>
      <c r="C157" s="536" t="str">
        <f t="array" ref="C157">IFERROR(INDEX($B$21:$B$829, MATCH(0, COUNTIF($C$20:C156, $B$21:$B$829&amp;"") + IF($B$21:$B$829="",1,0), 0)), "")</f>
        <v>The AIDS Support Organisation (Uganda) Limited</v>
      </c>
      <c r="D157" s="536" t="s">
        <v>4617</v>
      </c>
    </row>
    <row r="158" spans="1:4" s="11" customFormat="1" x14ac:dyDescent="0.2">
      <c r="A158" s="537" t="s">
        <v>4619</v>
      </c>
      <c r="B158" s="536" t="s">
        <v>4620</v>
      </c>
      <c r="C158" s="536" t="str">
        <f t="array" ref="C158">IFERROR(INDEX($B$21:$B$829, MATCH(0, COUNTIF($C$20:C157, $B$21:$B$829&amp;"") + IF($B$21:$B$829="",1,0), 0)), "")</f>
        <v>Ministry of Health of the Republic of Malawi</v>
      </c>
      <c r="D158" s="536" t="s">
        <v>4621</v>
      </c>
    </row>
    <row r="159" spans="1:4" s="11" customFormat="1" x14ac:dyDescent="0.2">
      <c r="A159" s="537" t="s">
        <v>4622</v>
      </c>
      <c r="B159" s="536" t="s">
        <v>4620</v>
      </c>
      <c r="C159" s="536" t="str">
        <f t="array" ref="C159">IFERROR(INDEX($B$21:$B$829, MATCH(0, COUNTIF($C$20:C158, $B$21:$B$829&amp;"") + IF($B$21:$B$829="",1,0), 0)), "")</f>
        <v>ActionAid International Malawi</v>
      </c>
      <c r="D159" s="536" t="s">
        <v>4621</v>
      </c>
    </row>
    <row r="160" spans="1:4" s="11" customFormat="1" x14ac:dyDescent="0.2">
      <c r="A160" s="537" t="s">
        <v>4623</v>
      </c>
      <c r="B160" s="536" t="s">
        <v>4624</v>
      </c>
      <c r="C160" s="536" t="str">
        <f t="array" ref="C160">IFERROR(INDEX($B$21:$B$829, MATCH(0, COUNTIF($C$20:C159, $B$21:$B$829&amp;"") + IF($B$21:$B$829="",1,0), 0)), "")</f>
        <v>Public Institution - Coordination, Implementation and Monitoring Unit of the Health  System Projects</v>
      </c>
      <c r="D160" s="536" t="s">
        <v>4625</v>
      </c>
    </row>
    <row r="161" spans="1:4" s="11" customFormat="1" x14ac:dyDescent="0.2">
      <c r="A161" s="537" t="s">
        <v>4626</v>
      </c>
      <c r="B161" s="536" t="s">
        <v>4627</v>
      </c>
      <c r="C161" s="536" t="str">
        <f t="array" ref="C161">IFERROR(INDEX($B$21:$B$829, MATCH(0, COUNTIF($C$20:C160, $B$21:$B$829&amp;"") + IF($B$21:$B$829="",1,0), 0)), "")</f>
        <v>Ministry of Health of Mozambique</v>
      </c>
      <c r="D161" s="536" t="s">
        <v>4628</v>
      </c>
    </row>
    <row r="162" spans="1:4" s="11" customFormat="1" x14ac:dyDescent="0.2">
      <c r="A162" s="537" t="s">
        <v>4629</v>
      </c>
      <c r="B162" s="536" t="s">
        <v>4624</v>
      </c>
      <c r="C162" s="536" t="str">
        <f t="array" ref="C162">IFERROR(INDEX($B$21:$B$829, MATCH(0, COUNTIF($C$20:C161, $B$21:$B$829&amp;"") + IF($B$21:$B$829="",1,0), 0)), "")</f>
        <v>Population Services International</v>
      </c>
      <c r="D162" s="536" t="s">
        <v>4625</v>
      </c>
    </row>
    <row r="163" spans="1:4" s="11" customFormat="1" x14ac:dyDescent="0.2">
      <c r="A163" s="537" t="s">
        <v>4630</v>
      </c>
      <c r="B163" s="536" t="s">
        <v>4631</v>
      </c>
      <c r="C163" s="536" t="str">
        <f t="array" ref="C163">IFERROR(INDEX($B$21:$B$829, MATCH(0, COUNTIF($C$20:C162, $B$21:$B$829&amp;"") + IF($B$21:$B$829="",1,0), 0)), "")</f>
        <v>Center for Health Policies and Studies</v>
      </c>
      <c r="D163" s="536" t="s">
        <v>4632</v>
      </c>
    </row>
    <row r="164" spans="1:4" s="11" customFormat="1" x14ac:dyDescent="0.2">
      <c r="A164" s="537" t="s">
        <v>4633</v>
      </c>
      <c r="B164" s="536" t="s">
        <v>4634</v>
      </c>
      <c r="C164" s="536" t="str">
        <f t="array" ref="C164">IFERROR(INDEX($B$21:$B$829, MATCH(0, COUNTIF($C$20:C163, $B$21:$B$829&amp;"") + IF($B$21:$B$829="",1,0), 0)), "")</f>
        <v>World Vision International</v>
      </c>
      <c r="D164" s="536" t="s">
        <v>4635</v>
      </c>
    </row>
    <row r="165" spans="1:4" s="11" customFormat="1" x14ac:dyDescent="0.2">
      <c r="A165" s="537" t="s">
        <v>4636</v>
      </c>
      <c r="B165" s="536" t="s">
        <v>4637</v>
      </c>
      <c r="C165" s="536" t="str">
        <f t="array" ref="C165">IFERROR(INDEX($B$21:$B$829, MATCH(0, COUNTIF($C$20:C164, $B$21:$B$829&amp;"") + IF($B$21:$B$829="",1,0), 0)), "")</f>
        <v>Centro de Colaboração em Saúde</v>
      </c>
      <c r="D165" s="536" t="s">
        <v>4638</v>
      </c>
    </row>
    <row r="166" spans="1:4" s="11" customFormat="1" x14ac:dyDescent="0.2">
      <c r="A166" s="537" t="s">
        <v>4639</v>
      </c>
      <c r="B166" s="536" t="s">
        <v>4637</v>
      </c>
      <c r="C166" s="536" t="str">
        <f t="array" ref="C166">IFERROR(INDEX($B$21:$B$829, MATCH(0, COUNTIF($C$20:C165, $B$21:$B$829&amp;"") + IF($B$21:$B$829="",1,0), 0)), "")</f>
        <v>Ministry of Health, Nutrition &amp; Indigenous Medicine of the Democratic Socialist Republic of Sri Lanka</v>
      </c>
      <c r="D166" s="536" t="s">
        <v>4638</v>
      </c>
    </row>
    <row r="167" spans="1:4" s="11" customFormat="1" x14ac:dyDescent="0.2">
      <c r="A167" s="537" t="s">
        <v>4640</v>
      </c>
      <c r="B167" s="536" t="s">
        <v>4637</v>
      </c>
      <c r="C167" s="536" t="str">
        <f t="array" ref="C167">IFERROR(INDEX($B$21:$B$829, MATCH(0, COUNTIF($C$20:C166, $B$21:$B$829&amp;"") + IF($B$21:$B$829="",1,0), 0)), "")</f>
        <v>Ministry of Health and Quality of Life (implementing through the National AIDS Secretariat) of the Republic of Mauritius</v>
      </c>
      <c r="D167" s="536" t="s">
        <v>4638</v>
      </c>
    </row>
    <row r="168" spans="1:4" s="11" customFormat="1" x14ac:dyDescent="0.2">
      <c r="A168" s="537" t="s">
        <v>4641</v>
      </c>
      <c r="B168" s="536" t="s">
        <v>4642</v>
      </c>
      <c r="C168" s="536" t="str">
        <f t="array" ref="C168">IFERROR(INDEX($B$21:$B$829, MATCH(0, COUNTIF($C$20:C167, $B$21:$B$829&amp;"") + IF($B$21:$B$829="",1,0), 0)), "")</f>
        <v>Prévention Information Lutte contre le Sida</v>
      </c>
      <c r="D168" s="536" t="s">
        <v>4643</v>
      </c>
    </row>
    <row r="169" spans="1:4" s="11" customFormat="1" x14ac:dyDescent="0.2">
      <c r="A169" s="537" t="s">
        <v>4644</v>
      </c>
      <c r="B169" s="536" t="s">
        <v>4642</v>
      </c>
      <c r="C169" s="536" t="str">
        <f t="array" ref="C169">IFERROR(INDEX($B$21:$B$829, MATCH(0, COUNTIF($C$20:C168, $B$21:$B$829&amp;"") + IF($B$21:$B$829="",1,0), 0)), "")</f>
        <v>Department of Disease Control, Ministry of Public Health of the Royal Government of Thailand</v>
      </c>
      <c r="D169" s="536" t="s">
        <v>4643</v>
      </c>
    </row>
    <row r="170" spans="1:4" s="11" customFormat="1" x14ac:dyDescent="0.2">
      <c r="A170" s="537" t="s">
        <v>4645</v>
      </c>
      <c r="B170" s="536" t="s">
        <v>4642</v>
      </c>
      <c r="C170" s="536" t="str">
        <f t="array" ref="C170">IFERROR(INDEX($B$21:$B$829, MATCH(0, COUNTIF($C$20:C169, $B$21:$B$829&amp;"") + IF($B$21:$B$829="",1,0), 0)), "")</f>
        <v>Raks Thai Foundation</v>
      </c>
      <c r="D170" s="536" t="s">
        <v>4643</v>
      </c>
    </row>
    <row r="171" spans="1:4" s="11" customFormat="1" x14ac:dyDescent="0.2">
      <c r="A171" s="537" t="s">
        <v>4646</v>
      </c>
      <c r="B171" s="536" t="s">
        <v>4642</v>
      </c>
      <c r="C171" s="536" t="str">
        <f t="array" ref="C171">IFERROR(INDEX($B$21:$B$829, MATCH(0, COUNTIF($C$20:C170, $B$21:$B$829&amp;"") + IF($B$21:$B$829="",1,0), 0)), "")</f>
        <v>Lagos State Ministry of Health</v>
      </c>
      <c r="D171" s="536" t="s">
        <v>4643</v>
      </c>
    </row>
    <row r="172" spans="1:4" s="11" customFormat="1" x14ac:dyDescent="0.2">
      <c r="A172" s="537" t="s">
        <v>4647</v>
      </c>
      <c r="B172" s="536" t="s">
        <v>4532</v>
      </c>
      <c r="C172" s="536" t="str">
        <f t="array" ref="C172">IFERROR(INDEX($B$21:$B$829, MATCH(0, COUNTIF($C$20:C171, $B$21:$B$829&amp;"") + IF($B$21:$B$829="",1,0), 0)), "")</f>
        <v>Nai Zindagi</v>
      </c>
      <c r="D172" s="536" t="s">
        <v>4648</v>
      </c>
    </row>
    <row r="173" spans="1:4" s="11" customFormat="1" x14ac:dyDescent="0.2">
      <c r="A173" s="537" t="s">
        <v>4649</v>
      </c>
      <c r="B173" s="536" t="s">
        <v>4532</v>
      </c>
      <c r="C173" s="536" t="str">
        <f t="array" ref="C173">IFERROR(INDEX($B$21:$B$829, MATCH(0, COUNTIF($C$20:C172, $B$21:$B$829&amp;"") + IF($B$21:$B$829="",1,0), 0)), "")</f>
        <v>National TB Control Programme Pakistan</v>
      </c>
      <c r="D173" s="536" t="s">
        <v>4648</v>
      </c>
    </row>
    <row r="174" spans="1:4" s="11" customFormat="1" x14ac:dyDescent="0.2">
      <c r="A174" s="537" t="s">
        <v>4650</v>
      </c>
      <c r="B174" s="536" t="s">
        <v>4532</v>
      </c>
      <c r="C174" s="536" t="str">
        <f t="array" ref="C174">IFERROR(INDEX($B$21:$B$829, MATCH(0, COUNTIF($C$20:C173, $B$21:$B$829&amp;"") + IF($B$21:$B$829="",1,0), 0)), "")</f>
        <v>The Indus Hospital</v>
      </c>
      <c r="D174" s="536" t="s">
        <v>4648</v>
      </c>
    </row>
    <row r="175" spans="1:4" s="11" customFormat="1" x14ac:dyDescent="0.2">
      <c r="A175" s="537" t="s">
        <v>4651</v>
      </c>
      <c r="B175" s="536" t="s">
        <v>4652</v>
      </c>
      <c r="C175" s="536" t="str">
        <f t="array" ref="C175">IFERROR(INDEX($B$21:$B$829, MATCH(0, COUNTIF($C$20:C174, $B$21:$B$829&amp;"") + IF($B$21:$B$829="",1,0), 0)), "")</f>
        <v>Mercy Corps</v>
      </c>
      <c r="D175" s="536" t="s">
        <v>4653</v>
      </c>
    </row>
    <row r="176" spans="1:4" s="11" customFormat="1" x14ac:dyDescent="0.2">
      <c r="A176" s="537" t="s">
        <v>4654</v>
      </c>
      <c r="B176" s="536" t="s">
        <v>4655</v>
      </c>
      <c r="C176" s="536" t="str">
        <f t="array" ref="C176">IFERROR(INDEX($B$21:$B$829, MATCH(0, COUNTIF($C$20:C175, $B$21:$B$829&amp;"") + IF($B$21:$B$829="",1,0), 0)), "")</f>
        <v>Family Health International (FHI360)</v>
      </c>
      <c r="D176" s="536" t="s">
        <v>4656</v>
      </c>
    </row>
    <row r="177" spans="1:4" s="11" customFormat="1" x14ac:dyDescent="0.2">
      <c r="A177" s="537" t="s">
        <v>4657</v>
      </c>
      <c r="B177" s="536" t="s">
        <v>4658</v>
      </c>
      <c r="C177" s="536" t="str">
        <f t="array" ref="C177">IFERROR(INDEX($B$21:$B$829, MATCH(0, COUNTIF($C$20:C176, $B$21:$B$829&amp;"") + IF($B$21:$B$829="",1,0), 0)), "")</f>
        <v>United Nations High Commisioner for Refugees</v>
      </c>
      <c r="D177" s="536" t="s">
        <v>4659</v>
      </c>
    </row>
    <row r="178" spans="1:4" s="11" customFormat="1" x14ac:dyDescent="0.2">
      <c r="A178" s="537" t="s">
        <v>4660</v>
      </c>
      <c r="B178" s="536" t="s">
        <v>4661</v>
      </c>
      <c r="C178" s="536" t="str">
        <f t="array" ref="C178">IFERROR(INDEX($B$21:$B$829, MATCH(0, COUNTIF($C$20:C177, $B$21:$B$829&amp;"") + IF($B$21:$B$829="",1,0), 0)), "")</f>
        <v>Ministry of Health of the Republic of El Salvador</v>
      </c>
      <c r="D178" s="536" t="s">
        <v>4662</v>
      </c>
    </row>
    <row r="179" spans="1:4" s="11" customFormat="1" x14ac:dyDescent="0.2">
      <c r="A179" s="537" t="s">
        <v>4663</v>
      </c>
      <c r="B179" s="536" t="s">
        <v>4664</v>
      </c>
      <c r="C179" s="536" t="str">
        <f t="array" ref="C179">IFERROR(INDEX($B$21:$B$829, MATCH(0, COUNTIF($C$20:C178, $B$21:$B$829&amp;"") + IF($B$21:$B$829="",1,0), 0)), "")</f>
        <v>National High Council for the Fight against AIDS</v>
      </c>
      <c r="D179" s="536" t="s">
        <v>4665</v>
      </c>
    </row>
    <row r="180" spans="1:4" s="11" customFormat="1" x14ac:dyDescent="0.2">
      <c r="A180" s="537" t="s">
        <v>4666</v>
      </c>
      <c r="B180" s="536" t="s">
        <v>4664</v>
      </c>
      <c r="C180" s="536" t="str">
        <f t="array" ref="C180">IFERROR(INDEX($B$21:$B$829, MATCH(0, COUNTIF($C$20:C179, $B$21:$B$829&amp;"") + IF($B$21:$B$829="",1,0), 0)), "")</f>
        <v>National Agency for the Control of AIDS</v>
      </c>
      <c r="D180" s="536" t="s">
        <v>4665</v>
      </c>
    </row>
    <row r="181" spans="1:4" s="11" customFormat="1" x14ac:dyDescent="0.2">
      <c r="A181" s="537" t="s">
        <v>4667</v>
      </c>
      <c r="B181" s="536" t="s">
        <v>4668</v>
      </c>
      <c r="C181" s="536" t="str">
        <f t="array" ref="C181">IFERROR(INDEX($B$21:$B$829, MATCH(0, COUNTIF($C$20:C180, $B$21:$B$829&amp;"") + IF($B$21:$B$829="",1,0), 0)), "")</f>
        <v>Society For Family Health</v>
      </c>
      <c r="D181" s="536" t="s">
        <v>4669</v>
      </c>
    </row>
    <row r="182" spans="1:4" s="11" customFormat="1" x14ac:dyDescent="0.2">
      <c r="A182" s="537" t="s">
        <v>4670</v>
      </c>
      <c r="B182" s="536" t="s">
        <v>4671</v>
      </c>
      <c r="C182" s="536" t="str">
        <f t="array" ref="C182">IFERROR(INDEX($B$21:$B$829, MATCH(0, COUNTIF($C$20:C181, $B$21:$B$829&amp;"") + IF($B$21:$B$829="",1,0), 0)), "")</f>
        <v>Association For Reproductive And Family Health</v>
      </c>
      <c r="D182" s="536" t="s">
        <v>4672</v>
      </c>
    </row>
    <row r="183" spans="1:4" s="11" customFormat="1" x14ac:dyDescent="0.2">
      <c r="A183" s="537" t="s">
        <v>4673</v>
      </c>
      <c r="B183" s="536" t="s">
        <v>4674</v>
      </c>
      <c r="C183" s="536" t="str">
        <f t="array" ref="C183">IFERROR(INDEX($B$21:$B$829, MATCH(0, COUNTIF($C$20:C182, $B$21:$B$829&amp;"") + IF($B$21:$B$829="",1,0), 0)), "")</f>
        <v>Institute of Human Virology Nigeria</v>
      </c>
      <c r="D183" s="536" t="s">
        <v>4675</v>
      </c>
    </row>
    <row r="184" spans="1:4" s="11" customFormat="1" x14ac:dyDescent="0.2">
      <c r="A184" s="537" t="s">
        <v>4676</v>
      </c>
      <c r="B184" s="536" t="s">
        <v>4677</v>
      </c>
      <c r="C184" s="536" t="str">
        <f t="array" ref="C184">IFERROR(INDEX($B$21:$B$829, MATCH(0, COUNTIF($C$20:C183, $B$21:$B$829&amp;"") + IF($B$21:$B$829="",1,0), 0)), "")</f>
        <v>Ministry of Health of the Revolutionary Government of Zanzibar</v>
      </c>
      <c r="D184" s="536" t="s">
        <v>4678</v>
      </c>
    </row>
    <row r="185" spans="1:4" s="11" customFormat="1" x14ac:dyDescent="0.2">
      <c r="A185" s="537" t="s">
        <v>4679</v>
      </c>
      <c r="B185" s="536" t="s">
        <v>4680</v>
      </c>
      <c r="C185" s="536" t="str">
        <f t="array" ref="C185">IFERROR(INDEX($B$21:$B$829, MATCH(0, COUNTIF($C$20:C184, $B$21:$B$829&amp;"") + IF($B$21:$B$829="",1,0), 0)), "")</f>
        <v>Instituto Nicaragüense de Seguridad Social</v>
      </c>
      <c r="D185" s="536" t="s">
        <v>4681</v>
      </c>
    </row>
    <row r="186" spans="1:4" s="11" customFormat="1" x14ac:dyDescent="0.2">
      <c r="A186" s="537" t="s">
        <v>4682</v>
      </c>
      <c r="B186" s="536" t="s">
        <v>4680</v>
      </c>
      <c r="C186" s="536" t="str">
        <f t="array" ref="C186">IFERROR(INDEX($B$21:$B$829, MATCH(0, COUNTIF($C$20:C185, $B$21:$B$829&amp;"") + IF($B$21:$B$829="",1,0), 0)), "")</f>
        <v>William J Clinton Foundation</v>
      </c>
      <c r="D186" s="536" t="s">
        <v>4681</v>
      </c>
    </row>
    <row r="187" spans="1:4" s="11" customFormat="1" x14ac:dyDescent="0.2">
      <c r="A187" s="537" t="s">
        <v>4683</v>
      </c>
      <c r="B187" s="536" t="s">
        <v>4680</v>
      </c>
      <c r="C187" s="536" t="str">
        <f t="array" ref="C187">IFERROR(INDEX($B$21:$B$829, MATCH(0, COUNTIF($C$20:C186, $B$21:$B$829&amp;"") + IF($B$21:$B$829="",1,0), 0)), "")</f>
        <v>Cambodia Ministry of Economy and Finance</v>
      </c>
      <c r="D187" s="536" t="s">
        <v>4681</v>
      </c>
    </row>
    <row r="188" spans="1:4" s="11" customFormat="1" x14ac:dyDescent="0.2">
      <c r="A188" s="537" t="s">
        <v>4684</v>
      </c>
      <c r="B188" s="536" t="s">
        <v>4685</v>
      </c>
      <c r="C188" s="536" t="str">
        <f t="array" ref="C188">IFERROR(INDEX($B$21:$B$829, MATCH(0, COUNTIF($C$20:C187, $B$21:$B$829&amp;"") + IF($B$21:$B$829="",1,0), 0)), "")</f>
        <v>Indonesia AIDS Coalition</v>
      </c>
      <c r="D188" s="536" t="s">
        <v>4686</v>
      </c>
    </row>
    <row r="189" spans="1:4" s="11" customFormat="1" x14ac:dyDescent="0.2">
      <c r="A189" s="537" t="s">
        <v>4687</v>
      </c>
      <c r="B189" s="536" t="s">
        <v>4688</v>
      </c>
      <c r="C189" s="536" t="str">
        <f t="array" ref="C189">IFERROR(INDEX($B$21:$B$829, MATCH(0, COUNTIF($C$20:C188, $B$21:$B$829&amp;"") + IF($B$21:$B$829="",1,0), 0)), "")</f>
        <v>West African Program to Combat AIDS and STI</v>
      </c>
      <c r="D189" s="536" t="s">
        <v>4689</v>
      </c>
    </row>
    <row r="190" spans="1:4" s="11" customFormat="1" x14ac:dyDescent="0.2">
      <c r="A190" s="537" t="s">
        <v>4690</v>
      </c>
      <c r="B190" s="536" t="s">
        <v>4691</v>
      </c>
      <c r="C190" s="536" t="str">
        <f t="array" ref="C190">IFERROR(INDEX($B$21:$B$829, MATCH(0, COUNTIF($C$20:C189, $B$21:$B$829&amp;"") + IF($B$21:$B$829="",1,0), 0)), "")</f>
        <v>Conseil National de Lutte contre le SIDA de la République du Sénégal</v>
      </c>
      <c r="D190" s="536" t="s">
        <v>4692</v>
      </c>
    </row>
    <row r="191" spans="1:4" s="11" customFormat="1" x14ac:dyDescent="0.2">
      <c r="A191" s="537" t="s">
        <v>4693</v>
      </c>
      <c r="B191" s="536" t="s">
        <v>4680</v>
      </c>
      <c r="C191" s="536" t="str">
        <f t="array" ref="C191">IFERROR(INDEX($B$21:$B$829, MATCH(0, COUNTIF($C$20:C190, $B$21:$B$829&amp;"") + IF($B$21:$B$829="",1,0), 0)), "")</f>
        <v>Ministry of National Health Services, Regulations and Coordination of Pakistan</v>
      </c>
      <c r="D191" s="536" t="s">
        <v>4681</v>
      </c>
    </row>
    <row r="192" spans="1:4" s="11" customFormat="1" x14ac:dyDescent="0.2">
      <c r="A192" s="537" t="s">
        <v>4694</v>
      </c>
      <c r="B192" s="536" t="s">
        <v>4695</v>
      </c>
      <c r="C192" s="536" t="str">
        <f t="array" ref="C192">IFERROR(INDEX($B$21:$B$829, MATCH(0, COUNTIF($C$20:C191, $B$21:$B$829&amp;"") + IF($B$21:$B$829="",1,0), 0)), "")</f>
        <v>Amref Health Africa, Tanzania</v>
      </c>
      <c r="D192" s="536" t="s">
        <v>4696</v>
      </c>
    </row>
    <row r="193" spans="1:4" s="11" customFormat="1" x14ac:dyDescent="0.2">
      <c r="A193" s="537" t="s">
        <v>4697</v>
      </c>
      <c r="B193" s="536" t="s">
        <v>4698</v>
      </c>
      <c r="C193" s="536" t="str">
        <f t="array" ref="C193">IFERROR(INDEX($B$21:$B$829, MATCH(0, COUNTIF($C$20:C192, $B$21:$B$829&amp;"") + IF($B$21:$B$829="",1,0), 0)), "")</f>
        <v>The Family Planning Association of Sri Lanka</v>
      </c>
      <c r="D193" s="536" t="s">
        <v>4699</v>
      </c>
    </row>
    <row r="194" spans="1:4" s="11" customFormat="1" x14ac:dyDescent="0.2">
      <c r="A194" s="537" t="s">
        <v>4700</v>
      </c>
      <c r="B194" s="536" t="s">
        <v>4701</v>
      </c>
      <c r="C194" s="536" t="str">
        <f t="array" ref="C194">IFERROR(INDEX($B$21:$B$829, MATCH(0, COUNTIF($C$20:C193, $B$21:$B$829&amp;"") + IF($B$21:$B$829="",1,0), 0)), "")</f>
        <v>Federal Ministry of Health of the Republic of Sudan</v>
      </c>
      <c r="D194" s="536" t="s">
        <v>4702</v>
      </c>
    </row>
    <row r="195" spans="1:4" s="11" customFormat="1" x14ac:dyDescent="0.2">
      <c r="A195" s="537" t="s">
        <v>4703</v>
      </c>
      <c r="B195" s="536" t="s">
        <v>4704</v>
      </c>
      <c r="C195" s="536" t="str">
        <f t="array" ref="C195">IFERROR(INDEX($B$21:$B$829, MATCH(0, COUNTIF($C$20:C194, $B$21:$B$829&amp;"") + IF($B$21:$B$829="",1,0), 0)), "")</f>
        <v>Philippine Business for Social Progress, Inc.</v>
      </c>
      <c r="D195" s="536" t="s">
        <v>4705</v>
      </c>
    </row>
    <row r="196" spans="1:4" s="11" customFormat="1" x14ac:dyDescent="0.2">
      <c r="A196" s="537" t="s">
        <v>4706</v>
      </c>
      <c r="B196" s="536" t="s">
        <v>4707</v>
      </c>
      <c r="C196" s="536" t="str">
        <f t="array" ref="C196">IFERROR(INDEX($B$21:$B$829, MATCH(0, COUNTIF($C$20:C195, $B$21:$B$829&amp;"") + IF($B$21:$B$829="",1,0), 0)), "")</f>
        <v>Centro de Información y Recursos para el Desarrollo</v>
      </c>
      <c r="D196" s="536" t="s">
        <v>4708</v>
      </c>
    </row>
    <row r="197" spans="1:4" s="11" customFormat="1" x14ac:dyDescent="0.2">
      <c r="A197" s="537" t="s">
        <v>4709</v>
      </c>
      <c r="B197" s="536" t="s">
        <v>4707</v>
      </c>
      <c r="C197" s="536" t="str">
        <f t="array" ref="C197">IFERROR(INDEX($B$21:$B$829, MATCH(0, COUNTIF($C$20:C196, $B$21:$B$829&amp;"") + IF($B$21:$B$829="",1,0), 0)), "")</f>
        <v>National HIV/AIDS Secretariat</v>
      </c>
      <c r="D197" s="536" t="s">
        <v>4708</v>
      </c>
    </row>
    <row r="198" spans="1:4" s="11" customFormat="1" x14ac:dyDescent="0.2">
      <c r="A198" s="537" t="s">
        <v>4710</v>
      </c>
      <c r="B198" s="536" t="s">
        <v>4711</v>
      </c>
      <c r="C198" s="536" t="str">
        <f t="array" ref="C198">IFERROR(INDEX($B$21:$B$829, MATCH(0, COUNTIF($C$20:C197, $B$21:$B$829&amp;"") + IF($B$21:$B$829="",1,0), 0)), "")</f>
        <v>Republican DOTS Center of the Republic of Uzbekistan</v>
      </c>
      <c r="D198" s="536" t="s">
        <v>4712</v>
      </c>
    </row>
    <row r="199" spans="1:4" s="11" customFormat="1" x14ac:dyDescent="0.2">
      <c r="A199" s="537" t="s">
        <v>4713</v>
      </c>
      <c r="B199" s="536" t="s">
        <v>4714</v>
      </c>
      <c r="C199" s="536" t="str">
        <f t="array" ref="C199">IFERROR(INDEX($B$21:$B$829, MATCH(0, COUNTIF($C$20:C198, $B$21:$B$829&amp;"") + IF($B$21:$B$829="",1,0), 0)), "")</f>
        <v>Republican Center to Fight AIDS</v>
      </c>
      <c r="D199" s="536" t="s">
        <v>4715</v>
      </c>
    </row>
    <row r="200" spans="1:4" s="11" customFormat="1" x14ac:dyDescent="0.2">
      <c r="A200" s="537" t="s">
        <v>4716</v>
      </c>
      <c r="B200" s="536" t="s">
        <v>4717</v>
      </c>
      <c r="C200" s="536" t="str">
        <f t="array" ref="C200">IFERROR(INDEX($B$21:$B$829, MATCH(0, COUNTIF($C$20:C199, $B$21:$B$829&amp;"") + IF($B$21:$B$829="",1,0), 0)), "")</f>
        <v>Ministry of Health of the Republic of Suriname</v>
      </c>
      <c r="D200" s="536" t="s">
        <v>4718</v>
      </c>
    </row>
    <row r="201" spans="1:4" s="11" customFormat="1" x14ac:dyDescent="0.2">
      <c r="A201" s="537" t="s">
        <v>4719</v>
      </c>
      <c r="B201" s="536" t="s">
        <v>4720</v>
      </c>
      <c r="C201" s="536" t="str">
        <f t="array" ref="C201">IFERROR(INDEX($B$21:$B$829, MATCH(0, COUNTIF($C$20:C200, $B$21:$B$829&amp;"") + IF($B$21:$B$829="",1,0), 0)), "")</f>
        <v>Pilipinas Shell Foundation, Inc.</v>
      </c>
      <c r="D201" s="536" t="s">
        <v>4721</v>
      </c>
    </row>
    <row r="202" spans="1:4" s="11" customFormat="1" x14ac:dyDescent="0.2">
      <c r="A202" s="537" t="s">
        <v>4722</v>
      </c>
      <c r="B202" s="536" t="s">
        <v>4723</v>
      </c>
      <c r="C202" s="536" t="str">
        <f t="array" ref="C202">IFERROR(INDEX($B$21:$B$829, MATCH(0, COUNTIF($C$20:C201, $B$21:$B$829&amp;"") + IF($B$21:$B$829="",1,0), 0)), "")</f>
        <v>Coordination Intersectorielle de Lutte contre les IST/VIH/SIDA de la République du Niger</v>
      </c>
      <c r="D202" s="536" t="s">
        <v>4724</v>
      </c>
    </row>
    <row r="203" spans="1:4" s="11" customFormat="1" x14ac:dyDescent="0.2">
      <c r="A203" s="537" t="s">
        <v>4725</v>
      </c>
      <c r="B203" s="536" t="s">
        <v>4723</v>
      </c>
      <c r="C203" s="536" t="str">
        <f t="array" ref="C203">IFERROR(INDEX($B$21:$B$829, MATCH(0, COUNTIF($C$20:C202, $B$21:$B$829&amp;"") + IF($B$21:$B$829="",1,0), 0)), "")</f>
        <v>Ministry of Finance of the Kingdom of Lesotho</v>
      </c>
      <c r="D203" s="536" t="s">
        <v>4724</v>
      </c>
    </row>
    <row r="204" spans="1:4" s="11" customFormat="1" x14ac:dyDescent="0.2">
      <c r="A204" s="537" t="s">
        <v>4726</v>
      </c>
      <c r="B204" s="536" t="s">
        <v>4727</v>
      </c>
      <c r="C204" s="536" t="str">
        <f t="array" ref="C204">IFERROR(INDEX($B$21:$B$829, MATCH(0, COUNTIF($C$20:C203, $B$21:$B$829&amp;"") + IF($B$21:$B$829="",1,0), 0)), "")</f>
        <v>Pact Lesotho</v>
      </c>
      <c r="D204" s="536" t="s">
        <v>4728</v>
      </c>
    </row>
    <row r="205" spans="1:4" s="11" customFormat="1" x14ac:dyDescent="0.2">
      <c r="A205" s="537" t="s">
        <v>4729</v>
      </c>
      <c r="B205" s="536" t="s">
        <v>4730</v>
      </c>
      <c r="C205" s="536" t="str">
        <f t="array" ref="C205">IFERROR(INDEX($B$21:$B$829, MATCH(0, COUNTIF($C$20:C204, $B$21:$B$829&amp;"") + IF($B$21:$B$829="",1,0), 0)), "")</f>
        <v>Alliance Nationale des Communautés pour la Santé - Sénégal</v>
      </c>
      <c r="D205" s="536" t="s">
        <v>4731</v>
      </c>
    </row>
    <row r="206" spans="1:4" s="11" customFormat="1" x14ac:dyDescent="0.2">
      <c r="A206" s="537" t="s">
        <v>4732</v>
      </c>
      <c r="B206" s="536" t="s">
        <v>4733</v>
      </c>
      <c r="C206" s="536" t="str">
        <f t="array" ref="C206">IFERROR(INDEX($B$21:$B$829, MATCH(0, COUNTIF($C$20:C205, $B$21:$B$829&amp;"") + IF($B$21:$B$829="",1,0), 0)), "")</f>
        <v>Ministry of Health of the Republic of Zambia</v>
      </c>
      <c r="D206" s="536" t="s">
        <v>4734</v>
      </c>
    </row>
    <row r="207" spans="1:4" s="11" customFormat="1" x14ac:dyDescent="0.2">
      <c r="A207" s="537" t="s">
        <v>4735</v>
      </c>
      <c r="B207" s="536" t="s">
        <v>4733</v>
      </c>
      <c r="C207" s="536" t="str">
        <f t="array" ref="C207">IFERROR(INDEX($B$21:$B$829, MATCH(0, COUNTIF($C$20:C206, $B$21:$B$829&amp;"") + IF($B$21:$B$829="",1,0), 0)), "")</f>
        <v>Churches Health Association of Zambia</v>
      </c>
      <c r="D207" s="536" t="s">
        <v>4734</v>
      </c>
    </row>
    <row r="208" spans="1:4" s="11" customFormat="1" x14ac:dyDescent="0.2">
      <c r="A208" s="537" t="s">
        <v>4736</v>
      </c>
      <c r="B208" s="536" t="s">
        <v>4733</v>
      </c>
      <c r="C208" s="536" t="str">
        <f t="array" ref="C208">IFERROR(INDEX($B$21:$B$829, MATCH(0, COUNTIF($C$20:C207, $B$21:$B$829&amp;"") + IF($B$21:$B$829="",1,0), 0)), "")</f>
        <v>United Nations Office for Project Services</v>
      </c>
      <c r="D208" s="536" t="s">
        <v>4734</v>
      </c>
    </row>
    <row r="209" spans="1:4" s="11" customFormat="1" x14ac:dyDescent="0.2">
      <c r="A209" s="537" t="s">
        <v>4737</v>
      </c>
      <c r="B209" s="536" t="s">
        <v>4733</v>
      </c>
      <c r="C209" s="536" t="str">
        <f t="array" ref="C209">IFERROR(INDEX($B$21:$B$829, MATCH(0, COUNTIF($C$20:C208, $B$21:$B$829&amp;"") + IF($B$21:$B$829="",1,0), 0)), "")</f>
        <v>Western Cape Government: Health</v>
      </c>
      <c r="D209" s="536" t="s">
        <v>4734</v>
      </c>
    </row>
    <row r="210" spans="1:4" s="11" customFormat="1" x14ac:dyDescent="0.2">
      <c r="A210" s="537" t="s">
        <v>4738</v>
      </c>
      <c r="B210" s="536" t="s">
        <v>4739</v>
      </c>
      <c r="C210" s="536" t="str">
        <f t="array" ref="C210">IFERROR(INDEX($B$21:$B$829, MATCH(0, COUNTIF($C$20:C209, $B$21:$B$829&amp;"") + IF($B$21:$B$829="",1,0), 0)), "")</f>
        <v>Networking HIV, AIDS Community of South Africa NPC</v>
      </c>
      <c r="D210" s="536" t="s">
        <v>4740</v>
      </c>
    </row>
    <row r="211" spans="1:4" s="11" customFormat="1" x14ac:dyDescent="0.2">
      <c r="A211" s="537" t="s">
        <v>4741</v>
      </c>
      <c r="B211" s="536" t="s">
        <v>4363</v>
      </c>
      <c r="C211" s="536" t="str">
        <f t="array" ref="C211">IFERROR(INDEX($B$21:$B$829, MATCH(0, COUNTIF($C$20:C210, $B$21:$B$829&amp;"") + IF($B$21:$B$829="",1,0), 0)), "")</f>
        <v>National Department of Health of the Republic of South Africa</v>
      </c>
      <c r="D211" s="536" t="s">
        <v>4364</v>
      </c>
    </row>
    <row r="212" spans="1:4" s="11" customFormat="1" x14ac:dyDescent="0.2">
      <c r="A212" s="537" t="s">
        <v>4742</v>
      </c>
      <c r="B212" s="536" t="s">
        <v>4743</v>
      </c>
      <c r="C212" s="536" t="str">
        <f t="array" ref="C212">IFERROR(INDEX($B$21:$B$829, MATCH(0, COUNTIF($C$20:C211, $B$21:$B$829&amp;"") + IF($B$21:$B$829="",1,0), 0)), "")</f>
        <v>Right to Care</v>
      </c>
      <c r="D212" s="536" t="s">
        <v>4744</v>
      </c>
    </row>
    <row r="213" spans="1:4" s="11" customFormat="1" x14ac:dyDescent="0.2">
      <c r="A213" s="537" t="s">
        <v>4745</v>
      </c>
      <c r="B213" s="536" t="s">
        <v>542</v>
      </c>
      <c r="C213" s="536" t="str">
        <f t="array" ref="C213">IFERROR(INDEX($B$21:$B$829, MATCH(0, COUNTIF($C$20:C212, $B$21:$B$829&amp;"") + IF($B$21:$B$829="",1,0), 0)), "")</f>
        <v>Soul City Institute for Health and Development Communication</v>
      </c>
      <c r="D213" s="536" t="s">
        <v>4746</v>
      </c>
    </row>
    <row r="214" spans="1:4" s="11" customFormat="1" x14ac:dyDescent="0.2">
      <c r="A214" s="537" t="s">
        <v>4747</v>
      </c>
      <c r="B214" s="536" t="s">
        <v>542</v>
      </c>
      <c r="C214" s="536" t="str">
        <f t="array" ref="C214">IFERROR(INDEX($B$21:$B$829, MATCH(0, COUNTIF($C$20:C213, $B$21:$B$829&amp;"") + IF($B$21:$B$829="",1,0), 0)), "")</f>
        <v>Republican Center of State Sanitary-Epidemiological Surveillance of the Republic of Uzbekistan</v>
      </c>
      <c r="D214" s="536" t="s">
        <v>4746</v>
      </c>
    </row>
    <row r="215" spans="1:4" s="11" customFormat="1" x14ac:dyDescent="0.2">
      <c r="A215" s="537" t="s">
        <v>4748</v>
      </c>
      <c r="B215" s="536" t="s">
        <v>4743</v>
      </c>
      <c r="C215" s="536" t="str">
        <f t="array" ref="C215">IFERROR(INDEX($B$21:$B$829, MATCH(0, COUNTIF($C$20:C214, $B$21:$B$829&amp;"") + IF($B$21:$B$829="",1,0), 0)), "")</f>
        <v>World Vision India</v>
      </c>
      <c r="D215" s="536" t="s">
        <v>4749</v>
      </c>
    </row>
    <row r="216" spans="1:4" s="11" customFormat="1" x14ac:dyDescent="0.2">
      <c r="A216" s="537" t="s">
        <v>4750</v>
      </c>
      <c r="B216" s="536" t="s">
        <v>4743</v>
      </c>
      <c r="C216" s="536" t="str">
        <f t="array" ref="C216">IFERROR(INDEX($B$21:$B$829, MATCH(0, COUNTIF($C$20:C215, $B$21:$B$829&amp;"") + IF($B$21:$B$829="",1,0), 0)), "")</f>
        <v>Caritas  Congo ASBL</v>
      </c>
      <c r="D216" s="536" t="s">
        <v>4749</v>
      </c>
    </row>
    <row r="217" spans="1:4" s="11" customFormat="1" x14ac:dyDescent="0.2">
      <c r="A217" s="537" t="s">
        <v>4751</v>
      </c>
      <c r="B217" s="536" t="s">
        <v>4752</v>
      </c>
      <c r="C217" s="536" t="str">
        <f t="array" ref="C217">IFERROR(INDEX($B$21:$B$829, MATCH(0, COUNTIF($C$20:C216, $B$21:$B$829&amp;"") + IF($B$21:$B$829="",1,0), 0)), "")</f>
        <v>National Religious Association for Social Development</v>
      </c>
      <c r="D217" s="536" t="s">
        <v>4753</v>
      </c>
    </row>
    <row r="218" spans="1:4" s="11" customFormat="1" x14ac:dyDescent="0.2">
      <c r="A218" s="537" t="s">
        <v>4754</v>
      </c>
      <c r="B218" s="536" t="s">
        <v>4752</v>
      </c>
      <c r="C218" s="536" t="str">
        <f t="array" ref="C218">IFERROR(INDEX($B$21:$B$829, MATCH(0, COUNTIF($C$20:C217, $B$21:$B$829&amp;"") + IF($B$21:$B$829="",1,0), 0)), "")</f>
        <v>Groupe Pivot Santé Population</v>
      </c>
      <c r="D218" s="536" t="s">
        <v>4753</v>
      </c>
    </row>
    <row r="219" spans="1:4" s="11" customFormat="1" x14ac:dyDescent="0.2">
      <c r="A219" s="537" t="s">
        <v>4755</v>
      </c>
      <c r="B219" s="536" t="s">
        <v>4756</v>
      </c>
      <c r="C219" s="536" t="str">
        <f t="array" ref="C219">IFERROR(INDEX($B$21:$B$829, MATCH(0, COUNTIF($C$20:C218, $B$21:$B$829&amp;"") + IF($B$21:$B$829="",1,0), 0)), "")</f>
        <v>The Ministry of Health of the Republic of Mali</v>
      </c>
      <c r="D219" s="536" t="s">
        <v>4757</v>
      </c>
    </row>
    <row r="220" spans="1:4" s="11" customFormat="1" x14ac:dyDescent="0.2">
      <c r="A220" s="537" t="s">
        <v>4758</v>
      </c>
      <c r="B220" s="536" t="s">
        <v>4759</v>
      </c>
      <c r="C220" s="536" t="str">
        <f t="array" ref="C220">IFERROR(INDEX($B$21:$B$829, MATCH(0, COUNTIF($C$20:C219, $B$21:$B$829&amp;"") + IF($B$21:$B$829="",1,0), 0)), "")</f>
        <v>The Ministry of Health of the Former Yugoslav Republic of Macedonia</v>
      </c>
      <c r="D220" s="536" t="s">
        <v>4760</v>
      </c>
    </row>
    <row r="221" spans="1:4" s="11" customFormat="1" x14ac:dyDescent="0.2">
      <c r="A221" s="537" t="s">
        <v>4761</v>
      </c>
      <c r="B221" s="536" t="s">
        <v>4759</v>
      </c>
      <c r="C221" s="536" t="str">
        <f t="array" ref="C221">IFERROR(INDEX($B$21:$B$829, MATCH(0, COUNTIF($C$20:C220, $B$21:$B$829&amp;"") + IF($B$21:$B$829="",1,0), 0)), "")</f>
        <v>The Registered Trustees of the National AIDS Commission Trust of the Republic of Malawi</v>
      </c>
      <c r="D221" s="536" t="s">
        <v>4760</v>
      </c>
    </row>
    <row r="222" spans="1:4" s="11" customFormat="1" x14ac:dyDescent="0.2">
      <c r="A222" s="537" t="s">
        <v>4762</v>
      </c>
      <c r="B222" s="536" t="s">
        <v>4759</v>
      </c>
      <c r="C222" s="536" t="str">
        <f t="array" ref="C222">IFERROR(INDEX($B$21:$B$829, MATCH(0, COUNTIF($C$20:C221, $B$21:$B$829&amp;"") + IF($B$21:$B$829="",1,0), 0)), "")</f>
        <v>Malaysian AIDS Council</v>
      </c>
      <c r="D222" s="536" t="s">
        <v>4760</v>
      </c>
    </row>
    <row r="223" spans="1:4" s="11" customFormat="1" x14ac:dyDescent="0.2">
      <c r="A223" s="537" t="s">
        <v>4763</v>
      </c>
      <c r="B223" s="536" t="s">
        <v>4743</v>
      </c>
      <c r="C223" s="536" t="str">
        <f t="array" ref="C223">IFERROR(INDEX($B$21:$B$829, MATCH(0, COUNTIF($C$20:C222, $B$21:$B$829&amp;"") + IF($B$21:$B$829="",1,0), 0)), "")</f>
        <v>The Ministry of Health and Population of Nepal</v>
      </c>
      <c r="D223" s="536" t="s">
        <v>4764</v>
      </c>
    </row>
    <row r="224" spans="1:4" s="11" customFormat="1" x14ac:dyDescent="0.2">
      <c r="A224" s="537" t="s">
        <v>4765</v>
      </c>
      <c r="B224" s="536" t="s">
        <v>4743</v>
      </c>
      <c r="C224" s="536" t="str">
        <f t="array" ref="C224">IFERROR(INDEX($B$21:$B$829, MATCH(0, COUNTIF($C$20:C223, $B$21:$B$829&amp;"") + IF($B$21:$B$829="",1,0), 0)), "")</f>
        <v>National Malaria Elimination Programme of the Federal Ministry of Health of the Federal Republic of Nigeria</v>
      </c>
      <c r="D224" s="536" t="s">
        <v>4764</v>
      </c>
    </row>
    <row r="225" spans="1:4" s="11" customFormat="1" x14ac:dyDescent="0.2">
      <c r="A225" s="537" t="s">
        <v>4766</v>
      </c>
      <c r="B225" s="536" t="s">
        <v>4767</v>
      </c>
      <c r="C225" s="536" t="str">
        <f t="array" ref="C225">IFERROR(INDEX($B$21:$B$829, MATCH(0, COUNTIF($C$20:C224, $B$21:$B$829&amp;"") + IF($B$21:$B$829="",1,0), 0)), "")</f>
        <v>Federación Red NICASALUD</v>
      </c>
      <c r="D225" s="536" t="s">
        <v>4768</v>
      </c>
    </row>
    <row r="226" spans="1:4" s="11" customFormat="1" x14ac:dyDescent="0.2">
      <c r="A226" s="537" t="s">
        <v>4769</v>
      </c>
      <c r="B226" s="536" t="s">
        <v>542</v>
      </c>
      <c r="C226" s="536" t="str">
        <f t="array" ref="C226">IFERROR(INDEX($B$21:$B$829, MATCH(0, COUNTIF($C$20:C225, $B$21:$B$829&amp;"") + IF($B$21:$B$829="",1,0), 0)), "")</f>
        <v>Cicatelli Associates Inc.</v>
      </c>
      <c r="D226" s="536" t="s">
        <v>4770</v>
      </c>
    </row>
    <row r="227" spans="1:4" s="11" customFormat="1" x14ac:dyDescent="0.2">
      <c r="A227" s="537" t="s">
        <v>4771</v>
      </c>
      <c r="B227" s="536" t="s">
        <v>542</v>
      </c>
      <c r="C227" s="536" t="str">
        <f t="array" ref="C227">IFERROR(INDEX($B$21:$B$829, MATCH(0, COUNTIF($C$20:C226, $B$21:$B$829&amp;"") + IF($B$21:$B$829="",1,0), 0)), "")</f>
        <v>Pathfinder International</v>
      </c>
      <c r="D227" s="536" t="s">
        <v>4770</v>
      </c>
    </row>
    <row r="228" spans="1:4" s="11" customFormat="1" x14ac:dyDescent="0.2">
      <c r="A228" s="537" t="s">
        <v>4772</v>
      </c>
      <c r="B228" s="536" t="s">
        <v>4759</v>
      </c>
      <c r="C228" s="536" t="str">
        <f t="array" ref="C228">IFERROR(INDEX($B$21:$B$829, MATCH(0, COUNTIF($C$20:C227, $B$21:$B$829&amp;"") + IF($B$21:$B$829="",1,0), 0)), "")</f>
        <v>Ministry of Health (PARSALUD II, Unidad Ejecutora 123) of the Republic of Peru</v>
      </c>
      <c r="D228" s="536" t="s">
        <v>4760</v>
      </c>
    </row>
    <row r="229" spans="1:4" s="11" customFormat="1" x14ac:dyDescent="0.2">
      <c r="A229" s="537" t="s">
        <v>4773</v>
      </c>
      <c r="B229" s="536" t="s">
        <v>4759</v>
      </c>
      <c r="C229" s="536" t="str">
        <f t="array" ref="C229">IFERROR(INDEX($B$21:$B$829, MATCH(0, COUNTIF($C$20:C228, $B$21:$B$829&amp;"") + IF($B$21:$B$829="",1,0), 0)), "")</f>
        <v>Socios en Salud sucursal Peru</v>
      </c>
      <c r="D229" s="536" t="s">
        <v>4760</v>
      </c>
    </row>
    <row r="230" spans="1:4" s="11" customFormat="1" x14ac:dyDescent="0.2">
      <c r="A230" s="537" t="s">
        <v>4774</v>
      </c>
      <c r="B230" s="536" t="s">
        <v>4759</v>
      </c>
      <c r="C230" s="536" t="str">
        <f t="array" ref="C230">IFERROR(INDEX($B$21:$B$829, MATCH(0, COUNTIF($C$20:C229, $B$21:$B$829&amp;"") + IF($B$21:$B$829="",1,0), 0)), "")</f>
        <v>Department of Health, Republic of the Philippines</v>
      </c>
      <c r="D230" s="536" t="s">
        <v>4760</v>
      </c>
    </row>
    <row r="231" spans="1:4" s="11" customFormat="1" x14ac:dyDescent="0.2">
      <c r="A231" s="537" t="s">
        <v>4775</v>
      </c>
      <c r="B231" s="536" t="s">
        <v>4759</v>
      </c>
      <c r="C231" s="536" t="str">
        <f t="array" ref="C231">IFERROR(INDEX($B$21:$B$829, MATCH(0, COUNTIF($C$20:C230, $B$21:$B$829&amp;"") + IF($B$21:$B$829="",1,0), 0)), "")</f>
        <v>Open Health Institute</v>
      </c>
      <c r="D231" s="536" t="s">
        <v>4760</v>
      </c>
    </row>
    <row r="232" spans="1:4" s="11" customFormat="1" x14ac:dyDescent="0.2">
      <c r="A232" s="537" t="s">
        <v>4776</v>
      </c>
      <c r="B232" s="536" t="s">
        <v>4759</v>
      </c>
      <c r="C232" s="536" t="str">
        <f t="array" ref="C232">IFERROR(INDEX($B$21:$B$829, MATCH(0, COUNTIF($C$20:C231, $B$21:$B$829&amp;"") + IF($B$21:$B$829="",1,0), 0)), "")</f>
        <v>Ministry of Health and Sanitation of Sierra Leone</v>
      </c>
      <c r="D232" s="536" t="s">
        <v>4760</v>
      </c>
    </row>
    <row r="233" spans="1:4" s="11" customFormat="1" x14ac:dyDescent="0.2">
      <c r="A233" s="537" t="s">
        <v>4777</v>
      </c>
      <c r="B233" s="536" t="s">
        <v>4759</v>
      </c>
      <c r="C233" s="536" t="str">
        <f t="array" ref="C233">IFERROR(INDEX($B$21:$B$829, MATCH(0, COUNTIF($C$20:C232, $B$21:$B$829&amp;"") + IF($B$21:$B$829="",1,0), 0)), "")</f>
        <v>Ministry of Health, Prevention and Public Hygiene of the Republic of Senegal - AIDS Division</v>
      </c>
      <c r="D233" s="536" t="s">
        <v>4760</v>
      </c>
    </row>
    <row r="234" spans="1:4" s="11" customFormat="1" x14ac:dyDescent="0.2">
      <c r="A234" s="537" t="s">
        <v>4778</v>
      </c>
      <c r="B234" s="536" t="s">
        <v>4759</v>
      </c>
      <c r="C234" s="536" t="str">
        <f t="array" ref="C234">IFERROR(INDEX($B$21:$B$829, MATCH(0, COUNTIF($C$20:C233, $B$21:$B$829&amp;"") + IF($B$21:$B$829="",1,0), 0)), "")</f>
        <v>Republican Center of Tuberculosis Control - Tajikistan</v>
      </c>
      <c r="D234" s="536" t="s">
        <v>4760</v>
      </c>
    </row>
    <row r="235" spans="1:4" s="11" customFormat="1" x14ac:dyDescent="0.2">
      <c r="A235" s="537" t="s">
        <v>4779</v>
      </c>
      <c r="B235" s="536" t="s">
        <v>542</v>
      </c>
      <c r="C235" s="536" t="str">
        <f t="array" ref="C235">IFERROR(INDEX($B$21:$B$829, MATCH(0, COUNTIF($C$20:C234, $B$21:$B$829&amp;"") + IF($B$21:$B$829="",1,0), 0)), "")</f>
        <v>Basic Health Care Directorate</v>
      </c>
      <c r="D235" s="536" t="s">
        <v>4780</v>
      </c>
    </row>
    <row r="236" spans="1:4" s="11" customFormat="1" x14ac:dyDescent="0.2">
      <c r="A236" s="537" t="s">
        <v>4781</v>
      </c>
      <c r="B236" s="536" t="s">
        <v>4759</v>
      </c>
      <c r="C236" s="536" t="str">
        <f t="array" ref="C236">IFERROR(INDEX($B$21:$B$829, MATCH(0, COUNTIF($C$20:C235, $B$21:$B$829&amp;"") + IF($B$21:$B$829="",1,0), 0)), "")</f>
        <v>Société Tunisienne des Maladies Respiratoires et d’Allergologie</v>
      </c>
      <c r="D236" s="536" t="s">
        <v>4760</v>
      </c>
    </row>
    <row r="237" spans="1:4" s="11" customFormat="1" x14ac:dyDescent="0.2">
      <c r="A237" s="537" t="s">
        <v>4782</v>
      </c>
      <c r="B237" s="536" t="s">
        <v>4783</v>
      </c>
      <c r="C237" s="536" t="str">
        <f t="array" ref="C237">IFERROR(INDEX($B$21:$B$829, MATCH(0, COUNTIF($C$20:C236, $B$21:$B$829&amp;"") + IF($B$21:$B$829="",1,0), 0)), "")</f>
        <v>Office National de la Famille et de la Population de la République de Tunisie</v>
      </c>
      <c r="D237" s="536" t="s">
        <v>4784</v>
      </c>
    </row>
    <row r="238" spans="1:4" s="11" customFormat="1" x14ac:dyDescent="0.2">
      <c r="A238" s="537" t="s">
        <v>4785</v>
      </c>
      <c r="B238" s="536" t="s">
        <v>542</v>
      </c>
      <c r="C238" s="536" t="str">
        <f t="array" ref="C238">IFERROR(INDEX($B$21:$B$829, MATCH(0, COUNTIF($C$20:C237, $B$21:$B$829&amp;"") + IF($B$21:$B$829="",1,0), 0)), "")</f>
        <v>Viet Nam Authority of HIV/AIDS Control</v>
      </c>
      <c r="D238" s="536" t="s">
        <v>4786</v>
      </c>
    </row>
    <row r="239" spans="1:4" s="11" customFormat="1" x14ac:dyDescent="0.2">
      <c r="A239" s="537" t="s">
        <v>4787</v>
      </c>
      <c r="B239" s="536" t="s">
        <v>542</v>
      </c>
      <c r="C239" s="536" t="str">
        <f t="array" ref="C239">IFERROR(INDEX($B$21:$B$829, MATCH(0, COUNTIF($C$20:C238, $B$21:$B$829&amp;"") + IF($B$21:$B$829="",1,0), 0)), "")</f>
        <v>Department of Planning and Finance, Ministry of Health, Socialist Republic of Vietnam</v>
      </c>
      <c r="D239" s="536" t="s">
        <v>4786</v>
      </c>
    </row>
    <row r="240" spans="1:4" s="11" customFormat="1" x14ac:dyDescent="0.2">
      <c r="A240" s="537" t="s">
        <v>4788</v>
      </c>
      <c r="B240" s="536" t="s">
        <v>542</v>
      </c>
      <c r="C240" s="536" t="str">
        <f t="array" ref="C240">IFERROR(INDEX($B$21:$B$829, MATCH(0, COUNTIF($C$20:C239, $B$21:$B$829&amp;"") + IF($B$21:$B$829="",1,0), 0)), "")</f>
        <v>Viet Nam Union of Science and Technology Associations</v>
      </c>
      <c r="D240" s="536" t="s">
        <v>4789</v>
      </c>
    </row>
    <row r="241" spans="1:4" s="11" customFormat="1" x14ac:dyDescent="0.2">
      <c r="A241" s="537" t="s">
        <v>4790</v>
      </c>
      <c r="B241" s="536" t="s">
        <v>542</v>
      </c>
      <c r="C241" s="536" t="str">
        <f t="array" ref="C241">IFERROR(INDEX($B$21:$B$829, MATCH(0, COUNTIF($C$20:C240, $B$21:$B$829&amp;"") + IF($B$21:$B$829="",1,0), 0)), "")</f>
        <v>National Institute of Malariology, Parasitology and Entomology of the Ministry of Health of the Socialist Republic of Viet Nam</v>
      </c>
      <c r="D241" s="536" t="s">
        <v>4789</v>
      </c>
    </row>
    <row r="242" spans="1:4" s="11" customFormat="1" x14ac:dyDescent="0.2">
      <c r="A242" s="537" t="s">
        <v>4791</v>
      </c>
      <c r="B242" s="536" t="s">
        <v>542</v>
      </c>
      <c r="C242" s="536" t="str">
        <f t="array" ref="C242">IFERROR(INDEX($B$21:$B$829, MATCH(0, COUNTIF($C$20:C241, $B$21:$B$829&amp;"") + IF($B$21:$B$829="",1,0), 0)), "")</f>
        <v>Ministry of Health/National Lung Hospital of the Socialist Republic of Viet Nam</v>
      </c>
      <c r="D242" s="536" t="s">
        <v>4789</v>
      </c>
    </row>
    <row r="243" spans="1:4" s="11" customFormat="1" x14ac:dyDescent="0.2">
      <c r="A243" s="537" t="s">
        <v>4792</v>
      </c>
      <c r="B243" s="536" t="s">
        <v>542</v>
      </c>
      <c r="C243" s="536" t="str">
        <f t="array" ref="C243">IFERROR(INDEX($B$21:$B$829, MATCH(0, COUNTIF($C$20:C242, $B$21:$B$829&amp;"") + IF($B$21:$B$829="",1,0), 0)), "")</f>
        <v>National Malaria Control Programme of the Ministry of Health and Population of the Republic of Yemen</v>
      </c>
      <c r="D243" s="536" t="s">
        <v>4789</v>
      </c>
    </row>
    <row r="244" spans="1:4" s="11" customFormat="1" x14ac:dyDescent="0.2">
      <c r="A244" s="537" t="s">
        <v>4793</v>
      </c>
      <c r="B244" s="536" t="s">
        <v>542</v>
      </c>
      <c r="C244" s="536" t="str">
        <f t="array" ref="C244">IFERROR(INDEX($B$21:$B$829, MATCH(0, COUNTIF($C$20:C243, $B$21:$B$829&amp;"") + IF($B$21:$B$829="",1,0), 0)), "")</f>
        <v>The National Tuberculosis Control Program</v>
      </c>
      <c r="D244" s="536" t="s">
        <v>4789</v>
      </c>
    </row>
    <row r="245" spans="1:4" s="11" customFormat="1" x14ac:dyDescent="0.2">
      <c r="A245" s="537" t="s">
        <v>4794</v>
      </c>
      <c r="B245" s="536" t="s">
        <v>542</v>
      </c>
      <c r="C245" s="536" t="str">
        <f t="array" ref="C245">IFERROR(INDEX($B$21:$B$829, MATCH(0, COUNTIF($C$20:C244, $B$21:$B$829&amp;"") + IF($B$21:$B$829="",1,0), 0)), "")</f>
        <v>National AIDS Program</v>
      </c>
      <c r="D245" s="536" t="s">
        <v>4789</v>
      </c>
    </row>
    <row r="246" spans="1:4" s="11" customFormat="1" x14ac:dyDescent="0.2">
      <c r="A246" s="537" t="s">
        <v>4795</v>
      </c>
      <c r="B246" s="536" t="s">
        <v>4375</v>
      </c>
      <c r="C246" s="536" t="str">
        <f t="array" ref="C246">IFERROR(INDEX($B$21:$B$829, MATCH(0, COUNTIF($C$20:C245, $B$21:$B$829&amp;"") + IF($B$21:$B$829="",1,0), 0)), "")</f>
        <v>AIDS Foundation South Africa</v>
      </c>
      <c r="D246" s="536" t="s">
        <v>4796</v>
      </c>
    </row>
    <row r="247" spans="1:4" s="11" customFormat="1" x14ac:dyDescent="0.2">
      <c r="A247" s="537" t="s">
        <v>4797</v>
      </c>
      <c r="B247" s="536" t="s">
        <v>4798</v>
      </c>
      <c r="C247" s="536" t="str">
        <f t="array" ref="C247">IFERROR(INDEX($B$21:$B$829, MATCH(0, COUNTIF($C$20:C246, $B$21:$B$829&amp;"") + IF($B$21:$B$829="",1,0), 0)), "")</f>
        <v>Kheth'Impilo AIDS Free Living</v>
      </c>
      <c r="D247" s="536" t="s">
        <v>4799</v>
      </c>
    </row>
    <row r="248" spans="1:4" s="11" customFormat="1" x14ac:dyDescent="0.2">
      <c r="A248" s="537" t="s">
        <v>4800</v>
      </c>
      <c r="B248" s="536" t="s">
        <v>4798</v>
      </c>
      <c r="C248" s="536" t="str">
        <f t="array" ref="C248">IFERROR(INDEX($B$21:$B$829, MATCH(0, COUNTIF($C$20:C247, $B$21:$B$829&amp;"") + IF($B$21:$B$829="",1,0), 0)), "")</f>
        <v>KwaZulu Natal Provincial Treasury</v>
      </c>
      <c r="D248" s="536" t="s">
        <v>4799</v>
      </c>
    </row>
    <row r="249" spans="1:4" s="11" customFormat="1" x14ac:dyDescent="0.2">
      <c r="A249" s="537" t="s">
        <v>4801</v>
      </c>
      <c r="B249" s="536" t="s">
        <v>4375</v>
      </c>
      <c r="C249" s="536" t="str">
        <f t="array" ref="C249">IFERROR(INDEX($B$21:$B$829, MATCH(0, COUNTIF($C$20:C248, $B$21:$B$829&amp;"") + IF($B$21:$B$829="",1,0), 0)), "")</f>
        <v/>
      </c>
      <c r="D249" s="536" t="s">
        <v>4802</v>
      </c>
    </row>
    <row r="250" spans="1:4" s="11" customFormat="1" x14ac:dyDescent="0.2">
      <c r="A250" s="537" t="s">
        <v>4803</v>
      </c>
      <c r="B250" s="536" t="s">
        <v>4804</v>
      </c>
      <c r="C250" s="536" t="str">
        <f t="array" ref="C250">IFERROR(INDEX($B$21:$B$829, MATCH(0, COUNTIF($C$20:C249, $B$21:$B$829&amp;"") + IF($B$21:$B$829="",1,0), 0)), "")</f>
        <v/>
      </c>
      <c r="D250" s="536" t="s">
        <v>4805</v>
      </c>
    </row>
    <row r="251" spans="1:4" s="11" customFormat="1" x14ac:dyDescent="0.2">
      <c r="A251" s="537" t="s">
        <v>4806</v>
      </c>
      <c r="B251" s="536" t="s">
        <v>4804</v>
      </c>
      <c r="C251" s="536" t="str">
        <f t="array" ref="C251">IFERROR(INDEX($B$21:$B$829, MATCH(0, COUNTIF($C$20:C250, $B$21:$B$829&amp;"") + IF($B$21:$B$829="",1,0), 0)), "")</f>
        <v/>
      </c>
      <c r="D251" s="536" t="s">
        <v>4805</v>
      </c>
    </row>
    <row r="252" spans="1:4" s="11" customFormat="1" x14ac:dyDescent="0.2">
      <c r="A252" s="537" t="s">
        <v>4807</v>
      </c>
      <c r="B252" s="536" t="s">
        <v>4804</v>
      </c>
      <c r="C252" s="536" t="str">
        <f t="array" ref="C252">IFERROR(INDEX($B$21:$B$829, MATCH(0, COUNTIF($C$20:C251, $B$21:$B$829&amp;"") + IF($B$21:$B$829="",1,0), 0)), "")</f>
        <v/>
      </c>
      <c r="D252" s="536" t="s">
        <v>4805</v>
      </c>
    </row>
    <row r="253" spans="1:4" s="11" customFormat="1" x14ac:dyDescent="0.2">
      <c r="A253" s="537" t="s">
        <v>4808</v>
      </c>
      <c r="B253" s="536" t="s">
        <v>4804</v>
      </c>
      <c r="C253" s="536" t="str">
        <f t="array" ref="C253">IFERROR(INDEX($B$21:$B$829, MATCH(0, COUNTIF($C$20:C252, $B$21:$B$829&amp;"") + IF($B$21:$B$829="",1,0), 0)), "")</f>
        <v/>
      </c>
      <c r="D253" s="536" t="s">
        <v>4805</v>
      </c>
    </row>
    <row r="254" spans="1:4" s="11" customFormat="1" x14ac:dyDescent="0.2">
      <c r="A254" s="537" t="s">
        <v>4809</v>
      </c>
      <c r="B254" s="536" t="s">
        <v>4810</v>
      </c>
      <c r="C254" s="536" t="str">
        <f t="array" ref="C254">IFERROR(INDEX($B$21:$B$829, MATCH(0, COUNTIF($C$20:C253, $B$21:$B$829&amp;"") + IF($B$21:$B$829="",1,0), 0)), "")</f>
        <v/>
      </c>
      <c r="D254" s="536" t="s">
        <v>4811</v>
      </c>
    </row>
    <row r="255" spans="1:4" s="11" customFormat="1" x14ac:dyDescent="0.2">
      <c r="A255" s="537" t="s">
        <v>4812</v>
      </c>
      <c r="B255" s="536" t="s">
        <v>542</v>
      </c>
      <c r="C255" s="536" t="str">
        <f t="array" ref="C255">IFERROR(INDEX($B$21:$B$829, MATCH(0, COUNTIF($C$20:C254, $B$21:$B$829&amp;"") + IF($B$21:$B$829="",1,0), 0)), "")</f>
        <v/>
      </c>
      <c r="D255" s="536" t="s">
        <v>4813</v>
      </c>
    </row>
    <row r="256" spans="1:4" s="11" customFormat="1" x14ac:dyDescent="0.2">
      <c r="A256" s="537" t="s">
        <v>4814</v>
      </c>
      <c r="B256" s="536" t="s">
        <v>542</v>
      </c>
      <c r="C256" s="536" t="str">
        <f t="array" ref="C256">IFERROR(INDEX($B$21:$B$829, MATCH(0, COUNTIF($C$20:C255, $B$21:$B$829&amp;"") + IF($B$21:$B$829="",1,0), 0)), "")</f>
        <v/>
      </c>
      <c r="D256" s="536" t="s">
        <v>4813</v>
      </c>
    </row>
    <row r="257" spans="1:4" s="11" customFormat="1" x14ac:dyDescent="0.2">
      <c r="A257" s="537" t="s">
        <v>4815</v>
      </c>
      <c r="B257" s="536" t="s">
        <v>542</v>
      </c>
      <c r="C257" s="536" t="str">
        <f t="array" ref="C257">IFERROR(INDEX($B$21:$B$829, MATCH(0, COUNTIF($C$20:C256, $B$21:$B$829&amp;"") + IF($B$21:$B$829="",1,0), 0)), "")</f>
        <v/>
      </c>
      <c r="D257" s="536" t="s">
        <v>4813</v>
      </c>
    </row>
    <row r="258" spans="1:4" s="11" customFormat="1" x14ac:dyDescent="0.2">
      <c r="A258" s="537" t="s">
        <v>4816</v>
      </c>
      <c r="B258" s="536" t="s">
        <v>542</v>
      </c>
      <c r="C258" s="536" t="str">
        <f t="array" ref="C258">IFERROR(INDEX($B$21:$B$829, MATCH(0, COUNTIF($C$20:C257, $B$21:$B$829&amp;"") + IF($B$21:$B$829="",1,0), 0)), "")</f>
        <v/>
      </c>
      <c r="D258" s="536" t="s">
        <v>4813</v>
      </c>
    </row>
    <row r="259" spans="1:4" s="11" customFormat="1" x14ac:dyDescent="0.2">
      <c r="A259" s="537" t="s">
        <v>4817</v>
      </c>
      <c r="B259" s="536" t="s">
        <v>542</v>
      </c>
      <c r="C259" s="536" t="str">
        <f t="array" ref="C259">IFERROR(INDEX($B$21:$B$829, MATCH(0, COUNTIF($C$20:C258, $B$21:$B$829&amp;"") + IF($B$21:$B$829="",1,0), 0)), "")</f>
        <v/>
      </c>
      <c r="D259" s="536" t="s">
        <v>4813</v>
      </c>
    </row>
    <row r="260" spans="1:4" s="11" customFormat="1" x14ac:dyDescent="0.2">
      <c r="A260" s="537" t="s">
        <v>4818</v>
      </c>
      <c r="B260" s="536" t="s">
        <v>542</v>
      </c>
      <c r="C260" s="536" t="str">
        <f t="array" ref="C260">IFERROR(INDEX($B$21:$B$829, MATCH(0, COUNTIF($C$20:C259, $B$21:$B$829&amp;"") + IF($B$21:$B$829="",1,0), 0)), "")</f>
        <v/>
      </c>
      <c r="D260" s="536" t="s">
        <v>4813</v>
      </c>
    </row>
    <row r="261" spans="1:4" s="11" customFormat="1" x14ac:dyDescent="0.2">
      <c r="A261" s="537" t="s">
        <v>4819</v>
      </c>
      <c r="B261" s="536" t="s">
        <v>542</v>
      </c>
      <c r="C261" s="536" t="str">
        <f t="array" ref="C261">IFERROR(INDEX($B$21:$B$829, MATCH(0, COUNTIF($C$20:C260, $B$21:$B$829&amp;"") + IF($B$21:$B$829="",1,0), 0)), "")</f>
        <v/>
      </c>
      <c r="D261" s="536" t="s">
        <v>4820</v>
      </c>
    </row>
    <row r="262" spans="1:4" s="11" customFormat="1" x14ac:dyDescent="0.2">
      <c r="A262" s="537" t="s">
        <v>4821</v>
      </c>
      <c r="B262" s="536" t="s">
        <v>542</v>
      </c>
      <c r="C262" s="536" t="str">
        <f t="array" ref="C262">IFERROR(INDEX($B$21:$B$829, MATCH(0, COUNTIF($C$20:C261, $B$21:$B$829&amp;"") + IF($B$21:$B$829="",1,0), 0)), "")</f>
        <v/>
      </c>
      <c r="D262" s="536" t="s">
        <v>4820</v>
      </c>
    </row>
    <row r="263" spans="1:4" s="11" customFormat="1" x14ac:dyDescent="0.2">
      <c r="A263" s="537" t="s">
        <v>4822</v>
      </c>
      <c r="B263" s="536" t="s">
        <v>542</v>
      </c>
      <c r="C263" s="536" t="str">
        <f t="array" ref="C263">IFERROR(INDEX($B$21:$B$829, MATCH(0, COUNTIF($C$20:C262, $B$21:$B$829&amp;"") + IF($B$21:$B$829="",1,0), 0)), "")</f>
        <v/>
      </c>
      <c r="D263" s="536" t="s">
        <v>4823</v>
      </c>
    </row>
    <row r="264" spans="1:4" s="11" customFormat="1" x14ac:dyDescent="0.2">
      <c r="A264" s="537" t="s">
        <v>4824</v>
      </c>
      <c r="B264" s="536" t="s">
        <v>542</v>
      </c>
      <c r="C264" s="536" t="str">
        <f t="array" ref="C264">IFERROR(INDEX($B$21:$B$829, MATCH(0, COUNTIF($C$20:C263, $B$21:$B$829&amp;"") + IF($B$21:$B$829="",1,0), 0)), "")</f>
        <v/>
      </c>
      <c r="D264" s="536" t="s">
        <v>4825</v>
      </c>
    </row>
    <row r="265" spans="1:4" s="11" customFormat="1" x14ac:dyDescent="0.2">
      <c r="A265" s="537" t="s">
        <v>4826</v>
      </c>
      <c r="B265" s="536" t="s">
        <v>542</v>
      </c>
      <c r="C265" s="536" t="str">
        <f t="array" ref="C265">IFERROR(INDEX($B$21:$B$829, MATCH(0, COUNTIF($C$20:C264, $B$21:$B$829&amp;"") + IF($B$21:$B$829="",1,0), 0)), "")</f>
        <v/>
      </c>
      <c r="D265" s="536" t="s">
        <v>4827</v>
      </c>
    </row>
    <row r="266" spans="1:4" s="11" customFormat="1" x14ac:dyDescent="0.2">
      <c r="A266" s="537" t="s">
        <v>4828</v>
      </c>
      <c r="B266" s="536" t="s">
        <v>542</v>
      </c>
      <c r="C266" s="536" t="str">
        <f t="array" ref="C266">IFERROR(INDEX($B$21:$B$829, MATCH(0, COUNTIF($C$20:C265, $B$21:$B$829&amp;"") + IF($B$21:$B$829="",1,0), 0)), "")</f>
        <v/>
      </c>
      <c r="D266" s="536" t="s">
        <v>4829</v>
      </c>
    </row>
    <row r="267" spans="1:4" s="11" customFormat="1" x14ac:dyDescent="0.2">
      <c r="A267" s="537" t="s">
        <v>4830</v>
      </c>
      <c r="B267" s="536" t="s">
        <v>542</v>
      </c>
      <c r="C267" s="536" t="str">
        <f t="array" ref="C267">IFERROR(INDEX($B$21:$B$829, MATCH(0, COUNTIF($C$20:C266, $B$21:$B$829&amp;"") + IF($B$21:$B$829="",1,0), 0)), "")</f>
        <v/>
      </c>
      <c r="D267" s="536" t="s">
        <v>4829</v>
      </c>
    </row>
    <row r="268" spans="1:4" s="11" customFormat="1" x14ac:dyDescent="0.2">
      <c r="A268" s="537" t="s">
        <v>4831</v>
      </c>
      <c r="B268" s="536" t="s">
        <v>542</v>
      </c>
      <c r="C268" s="536" t="str">
        <f t="array" ref="C268">IFERROR(INDEX($B$21:$B$829, MATCH(0, COUNTIF($C$20:C267, $B$21:$B$829&amp;"") + IF($B$21:$B$829="",1,0), 0)), "")</f>
        <v/>
      </c>
      <c r="D268" s="536" t="s">
        <v>4829</v>
      </c>
    </row>
    <row r="269" spans="1:4" s="11" customFormat="1" x14ac:dyDescent="0.2">
      <c r="A269" s="537" t="s">
        <v>4832</v>
      </c>
      <c r="B269" s="536" t="s">
        <v>542</v>
      </c>
      <c r="C269" s="536" t="str">
        <f t="array" ref="C269">IFERROR(INDEX($B$21:$B$829, MATCH(0, COUNTIF($C$20:C268, $B$21:$B$829&amp;"") + IF($B$21:$B$829="",1,0), 0)), "")</f>
        <v/>
      </c>
      <c r="D269" s="536" t="s">
        <v>4833</v>
      </c>
    </row>
    <row r="270" spans="1:4" s="11" customFormat="1" x14ac:dyDescent="0.2">
      <c r="A270" s="537" t="s">
        <v>4834</v>
      </c>
      <c r="B270" s="536" t="s">
        <v>542</v>
      </c>
      <c r="C270" s="536" t="str">
        <f t="array" ref="C270">IFERROR(INDEX($B$21:$B$829, MATCH(0, COUNTIF($C$20:C269, $B$21:$B$829&amp;"") + IF($B$21:$B$829="",1,0), 0)), "")</f>
        <v/>
      </c>
      <c r="D270" s="536" t="s">
        <v>4833</v>
      </c>
    </row>
    <row r="271" spans="1:4" s="11" customFormat="1" x14ac:dyDescent="0.2">
      <c r="A271" s="537" t="s">
        <v>4835</v>
      </c>
      <c r="B271" s="536" t="s">
        <v>542</v>
      </c>
      <c r="C271" s="536" t="str">
        <f t="array" ref="C271">IFERROR(INDEX($B$21:$B$829, MATCH(0, COUNTIF($C$20:C270, $B$21:$B$829&amp;"") + IF($B$21:$B$829="",1,0), 0)), "")</f>
        <v/>
      </c>
      <c r="D271" s="536" t="s">
        <v>4833</v>
      </c>
    </row>
    <row r="272" spans="1:4" s="11" customFormat="1" x14ac:dyDescent="0.2">
      <c r="A272" s="537" t="s">
        <v>4836</v>
      </c>
      <c r="B272" s="536" t="s">
        <v>542</v>
      </c>
      <c r="C272" s="536" t="str">
        <f t="array" ref="C272">IFERROR(INDEX($B$21:$B$829, MATCH(0, COUNTIF($C$20:C271, $B$21:$B$829&amp;"") + IF($B$21:$B$829="",1,0), 0)), "")</f>
        <v/>
      </c>
      <c r="D272" s="536" t="s">
        <v>4833</v>
      </c>
    </row>
    <row r="273" spans="1:4" s="11" customFormat="1" x14ac:dyDescent="0.2">
      <c r="A273" s="537" t="s">
        <v>4837</v>
      </c>
      <c r="B273" s="536" t="s">
        <v>542</v>
      </c>
      <c r="C273" s="536" t="str">
        <f t="array" ref="C273">IFERROR(INDEX($B$21:$B$829, MATCH(0, COUNTIF($C$20:C272, $B$21:$B$829&amp;"") + IF($B$21:$B$829="",1,0), 0)), "")</f>
        <v/>
      </c>
      <c r="D273" s="536" t="s">
        <v>4833</v>
      </c>
    </row>
    <row r="274" spans="1:4" s="11" customFormat="1" x14ac:dyDescent="0.2">
      <c r="A274" s="537" t="s">
        <v>4838</v>
      </c>
      <c r="B274" s="536" t="s">
        <v>4783</v>
      </c>
      <c r="C274" s="536" t="str">
        <f t="array" ref="C274">IFERROR(INDEX($B$21:$B$829, MATCH(0, COUNTIF($C$20:C273, $B$21:$B$829&amp;"") + IF($B$21:$B$829="",1,0), 0)), "")</f>
        <v/>
      </c>
      <c r="D274" s="536" t="s">
        <v>4839</v>
      </c>
    </row>
    <row r="275" spans="1:4" s="11" customFormat="1" x14ac:dyDescent="0.2">
      <c r="A275" s="537" t="s">
        <v>4840</v>
      </c>
      <c r="B275" s="536" t="s">
        <v>542</v>
      </c>
      <c r="C275" s="536" t="str">
        <f t="array" ref="C275">IFERROR(INDEX($B$21:$B$829, MATCH(0, COUNTIF($C$20:C274, $B$21:$B$829&amp;"") + IF($B$21:$B$829="",1,0), 0)), "")</f>
        <v/>
      </c>
      <c r="D275" s="536" t="s">
        <v>4841</v>
      </c>
    </row>
    <row r="276" spans="1:4" s="11" customFormat="1" x14ac:dyDescent="0.2">
      <c r="A276" s="537" t="s">
        <v>4842</v>
      </c>
      <c r="B276" s="536" t="s">
        <v>4351</v>
      </c>
      <c r="C276" s="536" t="str">
        <f t="array" ref="C276">IFERROR(INDEX($B$21:$B$829, MATCH(0, COUNTIF($C$20:C275, $B$21:$B$829&amp;"") + IF($B$21:$B$829="",1,0), 0)), "")</f>
        <v/>
      </c>
      <c r="D276" s="536" t="s">
        <v>4843</v>
      </c>
    </row>
    <row r="277" spans="1:4" s="11" customFormat="1" x14ac:dyDescent="0.2">
      <c r="A277" s="537" t="s">
        <v>4844</v>
      </c>
      <c r="B277" s="536" t="s">
        <v>542</v>
      </c>
      <c r="C277" s="536" t="str">
        <f t="array" ref="C277">IFERROR(INDEX($B$21:$B$829, MATCH(0, COUNTIF($C$20:C276, $B$21:$B$829&amp;"") + IF($B$21:$B$829="",1,0), 0)), "")</f>
        <v/>
      </c>
      <c r="D277" s="536" t="s">
        <v>4823</v>
      </c>
    </row>
    <row r="278" spans="1:4" s="11" customFormat="1" x14ac:dyDescent="0.2">
      <c r="A278" s="537" t="s">
        <v>4845</v>
      </c>
      <c r="B278" s="536" t="s">
        <v>542</v>
      </c>
      <c r="C278" s="536" t="str">
        <f t="array" ref="C278">IFERROR(INDEX($B$21:$B$829, MATCH(0, COUNTIF($C$20:C277, $B$21:$B$829&amp;"") + IF($B$21:$B$829="",1,0), 0)), "")</f>
        <v/>
      </c>
      <c r="D278" s="536" t="s">
        <v>4825</v>
      </c>
    </row>
    <row r="279" spans="1:4" s="11" customFormat="1" x14ac:dyDescent="0.2">
      <c r="A279" s="537" t="s">
        <v>4846</v>
      </c>
      <c r="B279" s="536" t="s">
        <v>4804</v>
      </c>
      <c r="C279" s="536" t="str">
        <f t="array" ref="C279">IFERROR(INDEX($B$21:$B$829, MATCH(0, COUNTIF($C$20:C278, $B$21:$B$829&amp;"") + IF($B$21:$B$829="",1,0), 0)), "")</f>
        <v/>
      </c>
      <c r="D279" s="536" t="s">
        <v>4805</v>
      </c>
    </row>
    <row r="280" spans="1:4" s="11" customFormat="1" x14ac:dyDescent="0.2">
      <c r="A280" s="537" t="s">
        <v>4847</v>
      </c>
      <c r="B280" s="536" t="s">
        <v>4375</v>
      </c>
      <c r="C280" s="536" t="str">
        <f t="array" ref="C280">IFERROR(INDEX($B$21:$B$829, MATCH(0, COUNTIF($C$20:C279, $B$21:$B$829&amp;"") + IF($B$21:$B$829="",1,0), 0)), "")</f>
        <v/>
      </c>
      <c r="D280" s="536" t="s">
        <v>4848</v>
      </c>
    </row>
    <row r="281" spans="1:4" s="11" customFormat="1" x14ac:dyDescent="0.2">
      <c r="A281" s="537" t="s">
        <v>4849</v>
      </c>
      <c r="B281" s="536" t="s">
        <v>4850</v>
      </c>
      <c r="C281" s="536" t="str">
        <f t="array" ref="C281">IFERROR(INDEX($B$21:$B$829, MATCH(0, COUNTIF($C$20:C280, $B$21:$B$829&amp;"") + IF($B$21:$B$829="",1,0), 0)), "")</f>
        <v/>
      </c>
      <c r="D281" s="536" t="s">
        <v>4851</v>
      </c>
    </row>
    <row r="282" spans="1:4" s="11" customFormat="1" x14ac:dyDescent="0.2">
      <c r="A282" s="537" t="s">
        <v>4852</v>
      </c>
      <c r="B282" s="536" t="s">
        <v>4853</v>
      </c>
      <c r="C282" s="536" t="str">
        <f t="array" ref="C282">IFERROR(INDEX($B$21:$B$829, MATCH(0, COUNTIF($C$20:C281, $B$21:$B$829&amp;"") + IF($B$21:$B$829="",1,0), 0)), "")</f>
        <v/>
      </c>
      <c r="D282" s="536" t="s">
        <v>4854</v>
      </c>
    </row>
    <row r="283" spans="1:4" s="11" customFormat="1" x14ac:dyDescent="0.2">
      <c r="A283" s="537" t="s">
        <v>4855</v>
      </c>
      <c r="B283" s="536" t="s">
        <v>4853</v>
      </c>
      <c r="C283" s="536" t="str">
        <f t="array" ref="C283">IFERROR(INDEX($B$21:$B$829, MATCH(0, COUNTIF($C$20:C282, $B$21:$B$829&amp;"") + IF($B$21:$B$829="",1,0), 0)), "")</f>
        <v/>
      </c>
      <c r="D283" s="536" t="s">
        <v>4854</v>
      </c>
    </row>
    <row r="284" spans="1:4" s="11" customFormat="1" x14ac:dyDescent="0.2">
      <c r="A284" s="537" t="s">
        <v>4856</v>
      </c>
      <c r="B284" s="536" t="s">
        <v>4853</v>
      </c>
      <c r="C284" s="536" t="str">
        <f t="array" ref="C284">IFERROR(INDEX($B$21:$B$829, MATCH(0, COUNTIF($C$20:C283, $B$21:$B$829&amp;"") + IF($B$21:$B$829="",1,0), 0)), "")</f>
        <v/>
      </c>
      <c r="D284" s="536" t="s">
        <v>4854</v>
      </c>
    </row>
    <row r="285" spans="1:4" s="11" customFormat="1" x14ac:dyDescent="0.2">
      <c r="A285" s="537" t="s">
        <v>4857</v>
      </c>
      <c r="B285" s="536" t="s">
        <v>4858</v>
      </c>
      <c r="C285" s="536" t="str">
        <f t="array" ref="C285">IFERROR(INDEX($B$21:$B$829, MATCH(0, COUNTIF($C$20:C284, $B$21:$B$829&amp;"") + IF($B$21:$B$829="",1,0), 0)), "")</f>
        <v/>
      </c>
      <c r="D285" s="536" t="s">
        <v>4859</v>
      </c>
    </row>
    <row r="286" spans="1:4" s="11" customFormat="1" x14ac:dyDescent="0.2">
      <c r="A286" s="537" t="s">
        <v>4860</v>
      </c>
      <c r="B286" s="536" t="s">
        <v>4861</v>
      </c>
      <c r="C286" s="536" t="str">
        <f t="array" ref="C286">IFERROR(INDEX($B$21:$B$829, MATCH(0, COUNTIF($C$20:C285, $B$21:$B$829&amp;"") + IF($B$21:$B$829="",1,0), 0)), "")</f>
        <v/>
      </c>
      <c r="D286" s="536" t="s">
        <v>4862</v>
      </c>
    </row>
    <row r="287" spans="1:4" s="11" customFormat="1" x14ac:dyDescent="0.2">
      <c r="A287" s="537" t="s">
        <v>4863</v>
      </c>
      <c r="B287" s="536" t="s">
        <v>4861</v>
      </c>
      <c r="C287" s="536" t="str">
        <f t="array" ref="C287">IFERROR(INDEX($B$21:$B$829, MATCH(0, COUNTIF($C$20:C286, $B$21:$B$829&amp;"") + IF($B$21:$B$829="",1,0), 0)), "")</f>
        <v/>
      </c>
      <c r="D287" s="536" t="s">
        <v>4862</v>
      </c>
    </row>
    <row r="288" spans="1:4" s="11" customFormat="1" x14ac:dyDescent="0.2">
      <c r="A288" s="537" t="s">
        <v>4864</v>
      </c>
      <c r="B288" s="536" t="s">
        <v>4861</v>
      </c>
      <c r="C288" s="536" t="str">
        <f t="array" ref="C288">IFERROR(INDEX($B$21:$B$829, MATCH(0, COUNTIF($C$20:C287, $B$21:$B$829&amp;"") + IF($B$21:$B$829="",1,0), 0)), "")</f>
        <v/>
      </c>
      <c r="D288" s="536" t="s">
        <v>4865</v>
      </c>
    </row>
    <row r="289" spans="1:4" s="11" customFormat="1" x14ac:dyDescent="0.2">
      <c r="A289" s="537" t="s">
        <v>4866</v>
      </c>
      <c r="B289" s="536" t="s">
        <v>4861</v>
      </c>
      <c r="C289" s="536" t="str">
        <f t="array" ref="C289">IFERROR(INDEX($B$21:$B$829, MATCH(0, COUNTIF($C$20:C288, $B$21:$B$829&amp;"") + IF($B$21:$B$829="",1,0), 0)), "")</f>
        <v/>
      </c>
      <c r="D289" s="536" t="s">
        <v>4862</v>
      </c>
    </row>
    <row r="290" spans="1:4" s="11" customFormat="1" x14ac:dyDescent="0.2">
      <c r="A290" s="537" t="s">
        <v>4867</v>
      </c>
      <c r="B290" s="536" t="s">
        <v>4861</v>
      </c>
      <c r="C290" s="536" t="str">
        <f t="array" ref="C290">IFERROR(INDEX($B$21:$B$829, MATCH(0, COUNTIF($C$20:C289, $B$21:$B$829&amp;"") + IF($B$21:$B$829="",1,0), 0)), "")</f>
        <v/>
      </c>
      <c r="D290" s="536" t="s">
        <v>4865</v>
      </c>
    </row>
    <row r="291" spans="1:4" s="11" customFormat="1" x14ac:dyDescent="0.2">
      <c r="A291" s="537" t="s">
        <v>4868</v>
      </c>
      <c r="B291" s="536" t="s">
        <v>4861</v>
      </c>
      <c r="C291" s="536" t="str">
        <f t="array" ref="C291">IFERROR(INDEX($B$21:$B$829, MATCH(0, COUNTIF($C$20:C290, $B$21:$B$829&amp;"") + IF($B$21:$B$829="",1,0), 0)), "")</f>
        <v/>
      </c>
      <c r="D291" s="536" t="s">
        <v>4869</v>
      </c>
    </row>
    <row r="292" spans="1:4" s="11" customFormat="1" x14ac:dyDescent="0.2">
      <c r="A292" s="537" t="s">
        <v>4870</v>
      </c>
      <c r="B292" s="536" t="s">
        <v>4871</v>
      </c>
      <c r="C292" s="536" t="str">
        <f t="array" ref="C292">IFERROR(INDEX($B$21:$B$829, MATCH(0, COUNTIF($C$20:C291, $B$21:$B$829&amp;"") + IF($B$21:$B$829="",1,0), 0)), "")</f>
        <v/>
      </c>
      <c r="D292" s="536" t="s">
        <v>4872</v>
      </c>
    </row>
    <row r="293" spans="1:4" s="11" customFormat="1" x14ac:dyDescent="0.2">
      <c r="A293" s="537" t="s">
        <v>4873</v>
      </c>
      <c r="B293" s="536" t="s">
        <v>4871</v>
      </c>
      <c r="C293" s="536" t="str">
        <f t="array" ref="C293">IFERROR(INDEX($B$21:$B$829, MATCH(0, COUNTIF($C$20:C292, $B$21:$B$829&amp;"") + IF($B$21:$B$829="",1,0), 0)), "")</f>
        <v/>
      </c>
      <c r="D293" s="536" t="s">
        <v>4872</v>
      </c>
    </row>
    <row r="294" spans="1:4" s="11" customFormat="1" x14ac:dyDescent="0.2">
      <c r="A294" s="537" t="s">
        <v>4874</v>
      </c>
      <c r="B294" s="536" t="s">
        <v>4871</v>
      </c>
      <c r="C294" s="536" t="str">
        <f t="array" ref="C294">IFERROR(INDEX($B$21:$B$829, MATCH(0, COUNTIF($C$20:C293, $B$21:$B$829&amp;"") + IF($B$21:$B$829="",1,0), 0)), "")</f>
        <v/>
      </c>
      <c r="D294" s="536" t="s">
        <v>4872</v>
      </c>
    </row>
    <row r="295" spans="1:4" s="11" customFormat="1" x14ac:dyDescent="0.2">
      <c r="A295" s="537" t="s">
        <v>4875</v>
      </c>
      <c r="B295" s="536" t="s">
        <v>4876</v>
      </c>
      <c r="C295" s="536" t="str">
        <f t="array" ref="C295">IFERROR(INDEX($B$21:$B$829, MATCH(0, COUNTIF($C$20:C294, $B$21:$B$829&amp;"") + IF($B$21:$B$829="",1,0), 0)), "")</f>
        <v/>
      </c>
      <c r="D295" s="536" t="s">
        <v>4877</v>
      </c>
    </row>
    <row r="296" spans="1:4" s="11" customFormat="1" x14ac:dyDescent="0.2">
      <c r="A296" s="537" t="s">
        <v>4878</v>
      </c>
      <c r="B296" s="536" t="s">
        <v>4879</v>
      </c>
      <c r="C296" s="536" t="str">
        <f t="array" ref="C296">IFERROR(INDEX($B$21:$B$829, MATCH(0, COUNTIF($C$20:C295, $B$21:$B$829&amp;"") + IF($B$21:$B$829="",1,0), 0)), "")</f>
        <v/>
      </c>
      <c r="D296" s="536" t="s">
        <v>4880</v>
      </c>
    </row>
    <row r="297" spans="1:4" s="11" customFormat="1" x14ac:dyDescent="0.2">
      <c r="A297" s="537" t="s">
        <v>4881</v>
      </c>
      <c r="B297" s="536" t="s">
        <v>4879</v>
      </c>
      <c r="C297" s="536" t="str">
        <f t="array" ref="C297">IFERROR(INDEX($B$21:$B$829, MATCH(0, COUNTIF($C$20:C296, $B$21:$B$829&amp;"") + IF($B$21:$B$829="",1,0), 0)), "")</f>
        <v/>
      </c>
      <c r="D297" s="536" t="s">
        <v>4880</v>
      </c>
    </row>
    <row r="298" spans="1:4" s="11" customFormat="1" x14ac:dyDescent="0.2">
      <c r="A298" s="537" t="s">
        <v>4882</v>
      </c>
      <c r="B298" s="536" t="s">
        <v>4879</v>
      </c>
      <c r="C298" s="536" t="str">
        <f t="array" ref="C298">IFERROR(INDEX($B$21:$B$829, MATCH(0, COUNTIF($C$20:C297, $B$21:$B$829&amp;"") + IF($B$21:$B$829="",1,0), 0)), "")</f>
        <v/>
      </c>
      <c r="D298" s="536" t="s">
        <v>4880</v>
      </c>
    </row>
    <row r="299" spans="1:4" s="11" customFormat="1" x14ac:dyDescent="0.2">
      <c r="A299" s="537" t="s">
        <v>4883</v>
      </c>
      <c r="B299" s="536" t="s">
        <v>4876</v>
      </c>
      <c r="C299" s="536" t="str">
        <f t="array" ref="C299">IFERROR(INDEX($B$21:$B$829, MATCH(0, COUNTIF($C$20:C298, $B$21:$B$829&amp;"") + IF($B$21:$B$829="",1,0), 0)), "")</f>
        <v/>
      </c>
      <c r="D299" s="536" t="s">
        <v>4877</v>
      </c>
    </row>
    <row r="300" spans="1:4" s="11" customFormat="1" x14ac:dyDescent="0.2">
      <c r="A300" s="537" t="s">
        <v>4884</v>
      </c>
      <c r="B300" s="536" t="s">
        <v>4363</v>
      </c>
      <c r="C300" s="536" t="str">
        <f t="array" ref="C300">IFERROR(INDEX($B$21:$B$829, MATCH(0, COUNTIF($C$20:C299, $B$21:$B$829&amp;"") + IF($B$21:$B$829="",1,0), 0)), "")</f>
        <v/>
      </c>
      <c r="D300" s="536" t="s">
        <v>4364</v>
      </c>
    </row>
    <row r="301" spans="1:4" s="11" customFormat="1" x14ac:dyDescent="0.2">
      <c r="A301" s="537" t="s">
        <v>4885</v>
      </c>
      <c r="B301" s="536" t="s">
        <v>4363</v>
      </c>
      <c r="C301" s="536" t="str">
        <f t="array" ref="C301">IFERROR(INDEX($B$21:$B$829, MATCH(0, COUNTIF($C$20:C300, $B$21:$B$829&amp;"") + IF($B$21:$B$829="",1,0), 0)), "")</f>
        <v/>
      </c>
      <c r="D301" s="536" t="s">
        <v>4364</v>
      </c>
    </row>
    <row r="302" spans="1:4" s="11" customFormat="1" x14ac:dyDescent="0.2">
      <c r="A302" s="537" t="s">
        <v>4886</v>
      </c>
      <c r="B302" s="536" t="s">
        <v>4363</v>
      </c>
      <c r="C302" s="536" t="str">
        <f t="array" ref="C302">IFERROR(INDEX($B$21:$B$829, MATCH(0, COUNTIF($C$20:C301, $B$21:$B$829&amp;"") + IF($B$21:$B$829="",1,0), 0)), "")</f>
        <v/>
      </c>
      <c r="D302" s="536" t="s">
        <v>4364</v>
      </c>
    </row>
    <row r="303" spans="1:4" s="11" customFormat="1" x14ac:dyDescent="0.2">
      <c r="A303" s="537" t="s">
        <v>4887</v>
      </c>
      <c r="B303" s="536" t="s">
        <v>4391</v>
      </c>
      <c r="C303" s="536" t="str">
        <f t="array" ref="C303">IFERROR(INDEX($B$21:$B$829, MATCH(0, COUNTIF($C$20:C302, $B$21:$B$829&amp;"") + IF($B$21:$B$829="",1,0), 0)), "")</f>
        <v/>
      </c>
      <c r="D303" s="536" t="s">
        <v>4392</v>
      </c>
    </row>
    <row r="304" spans="1:4" s="11" customFormat="1" x14ac:dyDescent="0.2">
      <c r="A304" s="537" t="s">
        <v>4888</v>
      </c>
      <c r="B304" s="536" t="s">
        <v>4508</v>
      </c>
      <c r="C304" s="536" t="str">
        <f t="array" ref="C304">IFERROR(INDEX($B$21:$B$829, MATCH(0, COUNTIF($C$20:C303, $B$21:$B$829&amp;"") + IF($B$21:$B$829="",1,0), 0)), "")</f>
        <v/>
      </c>
      <c r="D304" s="536" t="s">
        <v>4509</v>
      </c>
    </row>
    <row r="305" spans="1:4" s="11" customFormat="1" x14ac:dyDescent="0.2">
      <c r="A305" s="537" t="s">
        <v>4889</v>
      </c>
      <c r="B305" s="536" t="s">
        <v>4890</v>
      </c>
      <c r="C305" s="536" t="str">
        <f t="array" ref="C305">IFERROR(INDEX($B$21:$B$829, MATCH(0, COUNTIF($C$20:C304, $B$21:$B$829&amp;"") + IF($B$21:$B$829="",1,0), 0)), "")</f>
        <v/>
      </c>
      <c r="D305" s="536" t="s">
        <v>4891</v>
      </c>
    </row>
    <row r="306" spans="1:4" s="11" customFormat="1" x14ac:dyDescent="0.2">
      <c r="A306" s="537" t="s">
        <v>4892</v>
      </c>
      <c r="B306" s="536" t="s">
        <v>4357</v>
      </c>
      <c r="C306" s="536" t="str">
        <f t="array" ref="C306">IFERROR(INDEX($B$21:$B$829, MATCH(0, COUNTIF($C$20:C305, $B$21:$B$829&amp;"") + IF($B$21:$B$829="",1,0), 0)), "")</f>
        <v/>
      </c>
      <c r="D306" s="536" t="s">
        <v>4358</v>
      </c>
    </row>
    <row r="307" spans="1:4" s="11" customFormat="1" x14ac:dyDescent="0.2">
      <c r="A307" s="537" t="s">
        <v>4893</v>
      </c>
      <c r="B307" s="536" t="s">
        <v>4894</v>
      </c>
      <c r="C307" s="536" t="str">
        <f t="array" ref="C307">IFERROR(INDEX($B$21:$B$829, MATCH(0, COUNTIF($C$20:C306, $B$21:$B$829&amp;"") + IF($B$21:$B$829="",1,0), 0)), "")</f>
        <v/>
      </c>
      <c r="D307" s="536" t="s">
        <v>4895</v>
      </c>
    </row>
    <row r="308" spans="1:4" s="11" customFormat="1" x14ac:dyDescent="0.2">
      <c r="A308" s="537" t="s">
        <v>4896</v>
      </c>
      <c r="B308" s="536" t="s">
        <v>4375</v>
      </c>
      <c r="C308" s="536" t="str">
        <f t="array" ref="C308">IFERROR(INDEX($B$21:$B$829, MATCH(0, COUNTIF($C$20:C307, $B$21:$B$829&amp;"") + IF($B$21:$B$829="",1,0), 0)), "")</f>
        <v/>
      </c>
      <c r="D308" s="536" t="s">
        <v>4897</v>
      </c>
    </row>
    <row r="309" spans="1:4" s="11" customFormat="1" x14ac:dyDescent="0.2">
      <c r="A309" s="537" t="s">
        <v>4898</v>
      </c>
      <c r="B309" s="536" t="s">
        <v>4899</v>
      </c>
      <c r="C309" s="536" t="str">
        <f t="array" ref="C309">IFERROR(INDEX($B$21:$B$829, MATCH(0, COUNTIF($C$20:C308, $B$21:$B$829&amp;"") + IF($B$21:$B$829="",1,0), 0)), "")</f>
        <v/>
      </c>
      <c r="D309" s="536" t="s">
        <v>4900</v>
      </c>
    </row>
    <row r="310" spans="1:4" s="11" customFormat="1" x14ac:dyDescent="0.2">
      <c r="A310" s="537" t="s">
        <v>4901</v>
      </c>
      <c r="B310" s="536" t="s">
        <v>4743</v>
      </c>
      <c r="C310" s="536" t="str">
        <f t="array" ref="C310">IFERROR(INDEX($B$21:$B$829, MATCH(0, COUNTIF($C$20:C309, $B$21:$B$829&amp;"") + IF($B$21:$B$829="",1,0), 0)), "")</f>
        <v/>
      </c>
      <c r="D310" s="536" t="s">
        <v>4764</v>
      </c>
    </row>
    <row r="311" spans="1:4" s="11" customFormat="1" x14ac:dyDescent="0.2">
      <c r="A311" s="537" t="s">
        <v>4902</v>
      </c>
      <c r="B311" s="536" t="s">
        <v>542</v>
      </c>
      <c r="C311" s="536" t="str">
        <f t="array" ref="C311">IFERROR(INDEX($B$21:$B$829, MATCH(0, COUNTIF($C$20:C310, $B$21:$B$829&amp;"") + IF($B$21:$B$829="",1,0), 0)), "")</f>
        <v/>
      </c>
      <c r="D311" s="536" t="s">
        <v>4833</v>
      </c>
    </row>
    <row r="312" spans="1:4" s="11" customFormat="1" x14ac:dyDescent="0.2">
      <c r="A312" s="537" t="s">
        <v>4903</v>
      </c>
      <c r="B312" s="536" t="s">
        <v>4894</v>
      </c>
      <c r="C312" s="536" t="str">
        <f t="array" ref="C312">IFERROR(INDEX($B$21:$B$829, MATCH(0, COUNTIF($C$20:C311, $B$21:$B$829&amp;"") + IF($B$21:$B$829="",1,0), 0)), "")</f>
        <v/>
      </c>
      <c r="D312" s="536" t="s">
        <v>4895</v>
      </c>
    </row>
    <row r="313" spans="1:4" s="11" customFormat="1" x14ac:dyDescent="0.2">
      <c r="A313" s="537" t="s">
        <v>4904</v>
      </c>
      <c r="B313" s="536" t="s">
        <v>4905</v>
      </c>
      <c r="C313" s="536" t="str">
        <f t="array" ref="C313">IFERROR(INDEX($B$21:$B$829, MATCH(0, COUNTIF($C$20:C312, $B$21:$B$829&amp;"") + IF($B$21:$B$829="",1,0), 0)), "")</f>
        <v/>
      </c>
      <c r="D313" s="536" t="s">
        <v>4906</v>
      </c>
    </row>
    <row r="314" spans="1:4" s="11" customFormat="1" x14ac:dyDescent="0.2">
      <c r="A314" s="537" t="s">
        <v>4907</v>
      </c>
      <c r="B314" s="536" t="s">
        <v>4908</v>
      </c>
      <c r="C314" s="536" t="str">
        <f t="array" ref="C314">IFERROR(INDEX($B$21:$B$829, MATCH(0, COUNTIF($C$20:C313, $B$21:$B$829&amp;"") + IF($B$21:$B$829="",1,0), 0)), "")</f>
        <v/>
      </c>
      <c r="D314" s="536" t="s">
        <v>4909</v>
      </c>
    </row>
    <row r="315" spans="1:4" s="11" customFormat="1" x14ac:dyDescent="0.2">
      <c r="A315" s="537" t="s">
        <v>4910</v>
      </c>
      <c r="B315" s="536" t="s">
        <v>4911</v>
      </c>
      <c r="C315" s="536" t="str">
        <f t="array" ref="C315">IFERROR(INDEX($B$21:$B$829, MATCH(0, COUNTIF($C$20:C314, $B$21:$B$829&amp;"") + IF($B$21:$B$829="",1,0), 0)), "")</f>
        <v/>
      </c>
      <c r="D315" s="536" t="s">
        <v>4912</v>
      </c>
    </row>
    <row r="316" spans="1:4" s="11" customFormat="1" x14ac:dyDescent="0.2">
      <c r="A316" s="537" t="s">
        <v>4913</v>
      </c>
      <c r="B316" s="536" t="s">
        <v>4914</v>
      </c>
      <c r="C316" s="536" t="str">
        <f t="array" ref="C316">IFERROR(INDEX($B$21:$B$829, MATCH(0, COUNTIF($C$20:C315, $B$21:$B$829&amp;"") + IF($B$21:$B$829="",1,0), 0)), "")</f>
        <v/>
      </c>
      <c r="D316" s="536" t="s">
        <v>4915</v>
      </c>
    </row>
    <row r="317" spans="1:4" s="11" customFormat="1" x14ac:dyDescent="0.2">
      <c r="A317" s="537" t="s">
        <v>4916</v>
      </c>
      <c r="B317" s="536" t="s">
        <v>542</v>
      </c>
      <c r="C317" s="536" t="str">
        <f t="array" ref="C317">IFERROR(INDEX($B$21:$B$829, MATCH(0, COUNTIF($C$20:C316, $B$21:$B$829&amp;"") + IF($B$21:$B$829="",1,0), 0)), "")</f>
        <v/>
      </c>
      <c r="D317" s="536" t="s">
        <v>4823</v>
      </c>
    </row>
    <row r="318" spans="1:4" s="11" customFormat="1" x14ac:dyDescent="0.2">
      <c r="A318" s="537" t="s">
        <v>4917</v>
      </c>
      <c r="B318" s="536" t="s">
        <v>4581</v>
      </c>
      <c r="C318" s="536" t="str">
        <f t="array" ref="C318">IFERROR(INDEX($B$21:$B$829, MATCH(0, COUNTIF($C$20:C317, $B$21:$B$829&amp;"") + IF($B$21:$B$829="",1,0), 0)), "")</f>
        <v/>
      </c>
      <c r="D318" s="536" t="s">
        <v>4582</v>
      </c>
    </row>
    <row r="319" spans="1:4" s="11" customFormat="1" x14ac:dyDescent="0.2">
      <c r="A319" s="537" t="s">
        <v>4918</v>
      </c>
      <c r="B319" s="536" t="s">
        <v>4919</v>
      </c>
      <c r="C319" s="536" t="str">
        <f t="array" ref="C319">IFERROR(INDEX($B$21:$B$829, MATCH(0, COUNTIF($C$20:C318, $B$21:$B$829&amp;"") + IF($B$21:$B$829="",1,0), 0)), "")</f>
        <v/>
      </c>
      <c r="D319" s="536" t="s">
        <v>4920</v>
      </c>
    </row>
    <row r="320" spans="1:4" s="11" customFormat="1" x14ac:dyDescent="0.2">
      <c r="A320" s="537" t="s">
        <v>4921</v>
      </c>
      <c r="B320" s="536" t="s">
        <v>4733</v>
      </c>
      <c r="C320" s="536" t="str">
        <f t="array" ref="C320">IFERROR(INDEX($B$21:$B$829, MATCH(0, COUNTIF($C$20:C319, $B$21:$B$829&amp;"") + IF($B$21:$B$829="",1,0), 0)), "")</f>
        <v/>
      </c>
      <c r="D320" s="536" t="s">
        <v>4734</v>
      </c>
    </row>
    <row r="321" spans="1:4" s="11" customFormat="1" x14ac:dyDescent="0.2">
      <c r="A321" s="537" t="s">
        <v>4922</v>
      </c>
      <c r="B321" s="536" t="s">
        <v>4810</v>
      </c>
      <c r="C321" s="536" t="str">
        <f t="array" ref="C321">IFERROR(INDEX($B$21:$B$829, MATCH(0, COUNTIF($C$20:C320, $B$21:$B$829&amp;"") + IF($B$21:$B$829="",1,0), 0)), "")</f>
        <v/>
      </c>
      <c r="D321" s="536" t="s">
        <v>4811</v>
      </c>
    </row>
    <row r="322" spans="1:4" s="11" customFormat="1" x14ac:dyDescent="0.2">
      <c r="A322" s="537" t="s">
        <v>4923</v>
      </c>
      <c r="B322" s="536" t="s">
        <v>4391</v>
      </c>
      <c r="C322" s="536" t="str">
        <f t="array" ref="C322">IFERROR(INDEX($B$21:$B$829, MATCH(0, COUNTIF($C$20:C321, $B$21:$B$829&amp;"") + IF($B$21:$B$829="",1,0), 0)), "")</f>
        <v/>
      </c>
      <c r="D322" s="536" t="s">
        <v>4392</v>
      </c>
    </row>
    <row r="323" spans="1:4" s="11" customFormat="1" x14ac:dyDescent="0.2">
      <c r="A323" s="537" t="s">
        <v>4924</v>
      </c>
      <c r="B323" s="536" t="s">
        <v>4925</v>
      </c>
      <c r="C323" s="536" t="str">
        <f t="array" ref="C323">IFERROR(INDEX($B$21:$B$829, MATCH(0, COUNTIF($C$20:C322, $B$21:$B$829&amp;"") + IF($B$21:$B$829="",1,0), 0)), "")</f>
        <v/>
      </c>
      <c r="D323" s="536" t="s">
        <v>4926</v>
      </c>
    </row>
    <row r="324" spans="1:4" s="11" customFormat="1" x14ac:dyDescent="0.2">
      <c r="A324" s="537" t="s">
        <v>4927</v>
      </c>
      <c r="B324" s="536" t="s">
        <v>4928</v>
      </c>
      <c r="C324" s="536" t="str">
        <f t="array" ref="C324">IFERROR(INDEX($B$21:$B$829, MATCH(0, COUNTIF($C$20:C323, $B$21:$B$829&amp;"") + IF($B$21:$B$829="",1,0), 0)), "")</f>
        <v/>
      </c>
      <c r="D324" s="536" t="s">
        <v>4929</v>
      </c>
    </row>
    <row r="325" spans="1:4" s="11" customFormat="1" x14ac:dyDescent="0.2">
      <c r="A325" s="537" t="s">
        <v>4930</v>
      </c>
      <c r="B325" s="536" t="s">
        <v>4931</v>
      </c>
      <c r="C325" s="536" t="str">
        <f t="array" ref="C325">IFERROR(INDEX($B$21:$B$829, MATCH(0, COUNTIF($C$20:C324, $B$21:$B$829&amp;"") + IF($B$21:$B$829="",1,0), 0)), "")</f>
        <v/>
      </c>
      <c r="D325" s="536" t="s">
        <v>4932</v>
      </c>
    </row>
    <row r="326" spans="1:4" s="11" customFormat="1" x14ac:dyDescent="0.2">
      <c r="A326" s="537" t="s">
        <v>4933</v>
      </c>
      <c r="B326" s="536" t="s">
        <v>4934</v>
      </c>
      <c r="C326" s="536" t="str">
        <f t="array" ref="C326">IFERROR(INDEX($B$21:$B$829, MATCH(0, COUNTIF($C$20:C325, $B$21:$B$829&amp;"") + IF($B$21:$B$829="",1,0), 0)), "")</f>
        <v/>
      </c>
      <c r="D326" s="536" t="s">
        <v>4935</v>
      </c>
    </row>
    <row r="327" spans="1:4" s="11" customFormat="1" x14ac:dyDescent="0.2">
      <c r="A327" s="537" t="s">
        <v>4936</v>
      </c>
      <c r="B327" s="536" t="s">
        <v>4937</v>
      </c>
      <c r="C327" s="536" t="str">
        <f t="array" ref="C327">IFERROR(INDEX($B$21:$B$829, MATCH(0, COUNTIF($C$20:C326, $B$21:$B$829&amp;"") + IF($B$21:$B$829="",1,0), 0)), "")</f>
        <v/>
      </c>
      <c r="D327" s="536" t="s">
        <v>4938</v>
      </c>
    </row>
    <row r="328" spans="1:4" s="11" customFormat="1" x14ac:dyDescent="0.2">
      <c r="A328" s="537" t="s">
        <v>4939</v>
      </c>
      <c r="B328" s="536" t="s">
        <v>4894</v>
      </c>
      <c r="C328" s="536" t="str">
        <f t="array" ref="C328">IFERROR(INDEX($B$21:$B$829, MATCH(0, COUNTIF($C$20:C327, $B$21:$B$829&amp;"") + IF($B$21:$B$829="",1,0), 0)), "")</f>
        <v/>
      </c>
      <c r="D328" s="536" t="s">
        <v>4895</v>
      </c>
    </row>
    <row r="329" spans="1:4" s="11" customFormat="1" x14ac:dyDescent="0.2">
      <c r="A329" s="537" t="s">
        <v>4940</v>
      </c>
      <c r="B329" s="536" t="s">
        <v>4634</v>
      </c>
      <c r="C329" s="536" t="str">
        <f t="array" ref="C329">IFERROR(INDEX($B$21:$B$829, MATCH(0, COUNTIF($C$20:C328, $B$21:$B$829&amp;"") + IF($B$21:$B$829="",1,0), 0)), "")</f>
        <v/>
      </c>
      <c r="D329" s="536" t="s">
        <v>4635</v>
      </c>
    </row>
    <row r="330" spans="1:4" s="11" customFormat="1" x14ac:dyDescent="0.2">
      <c r="A330" s="537" t="s">
        <v>4941</v>
      </c>
      <c r="B330" s="536" t="s">
        <v>4572</v>
      </c>
      <c r="C330" s="536" t="str">
        <f t="array" ref="C330">IFERROR(INDEX($B$21:$B$829, MATCH(0, COUNTIF($C$20:C329, $B$21:$B$829&amp;"") + IF($B$21:$B$829="",1,0), 0)), "")</f>
        <v/>
      </c>
      <c r="D330" s="536" t="s">
        <v>4573</v>
      </c>
    </row>
    <row r="331" spans="1:4" s="11" customFormat="1" x14ac:dyDescent="0.2">
      <c r="A331" s="537" t="s">
        <v>4942</v>
      </c>
      <c r="B331" s="536" t="s">
        <v>4677</v>
      </c>
      <c r="C331" s="536" t="str">
        <f t="array" ref="C331">IFERROR(INDEX($B$21:$B$829, MATCH(0, COUNTIF($C$20:C330, $B$21:$B$829&amp;"") + IF($B$21:$B$829="",1,0), 0)), "")</f>
        <v/>
      </c>
      <c r="D331" s="536" t="s">
        <v>4678</v>
      </c>
    </row>
    <row r="332" spans="1:4" s="11" customFormat="1" x14ac:dyDescent="0.2">
      <c r="A332" s="537" t="s">
        <v>4943</v>
      </c>
      <c r="B332" s="536" t="s">
        <v>4739</v>
      </c>
      <c r="C332" s="536" t="str">
        <f t="array" ref="C332">IFERROR(INDEX($B$21:$B$829, MATCH(0, COUNTIF($C$20:C331, $B$21:$B$829&amp;"") + IF($B$21:$B$829="",1,0), 0)), "")</f>
        <v/>
      </c>
      <c r="D332" s="536" t="s">
        <v>4740</v>
      </c>
    </row>
    <row r="333" spans="1:4" s="11" customFormat="1" x14ac:dyDescent="0.2">
      <c r="A333" s="537" t="s">
        <v>4944</v>
      </c>
      <c r="B333" s="536" t="s">
        <v>4945</v>
      </c>
      <c r="C333" s="536" t="str">
        <f t="array" ref="C333">IFERROR(INDEX($B$21:$B$829, MATCH(0, COUNTIF($C$20:C332, $B$21:$B$829&amp;"") + IF($B$21:$B$829="",1,0), 0)), "")</f>
        <v/>
      </c>
      <c r="D333" s="536" t="s">
        <v>4946</v>
      </c>
    </row>
    <row r="334" spans="1:4" s="11" customFormat="1" x14ac:dyDescent="0.2">
      <c r="A334" s="537" t="s">
        <v>4947</v>
      </c>
      <c r="B334" s="536" t="s">
        <v>4739</v>
      </c>
      <c r="C334" s="536" t="str">
        <f t="array" ref="C334">IFERROR(INDEX($B$21:$B$829, MATCH(0, COUNTIF($C$20:C333, $B$21:$B$829&amp;"") + IF($B$21:$B$829="",1,0), 0)), "")</f>
        <v/>
      </c>
      <c r="D334" s="536" t="s">
        <v>4740</v>
      </c>
    </row>
    <row r="335" spans="1:4" s="11" customFormat="1" x14ac:dyDescent="0.2">
      <c r="A335" s="537" t="s">
        <v>4948</v>
      </c>
      <c r="B335" s="536" t="s">
        <v>4945</v>
      </c>
      <c r="C335" s="536" t="str">
        <f t="array" ref="C335">IFERROR(INDEX($B$21:$B$829, MATCH(0, COUNTIF($C$20:C334, $B$21:$B$829&amp;"") + IF($B$21:$B$829="",1,0), 0)), "")</f>
        <v/>
      </c>
      <c r="D335" s="536" t="s">
        <v>4946</v>
      </c>
    </row>
    <row r="336" spans="1:4" s="11" customFormat="1" x14ac:dyDescent="0.2">
      <c r="A336" s="537" t="s">
        <v>4949</v>
      </c>
      <c r="B336" s="536" t="s">
        <v>4950</v>
      </c>
      <c r="C336" s="536" t="str">
        <f t="array" ref="C336">IFERROR(INDEX($B$21:$B$829, MATCH(0, COUNTIF($C$20:C335, $B$21:$B$829&amp;"") + IF($B$21:$B$829="",1,0), 0)), "")</f>
        <v/>
      </c>
      <c r="D336" s="536" t="s">
        <v>4951</v>
      </c>
    </row>
    <row r="337" spans="1:4" s="11" customFormat="1" x14ac:dyDescent="0.2">
      <c r="A337" s="537" t="s">
        <v>4952</v>
      </c>
      <c r="B337" s="536" t="s">
        <v>4861</v>
      </c>
      <c r="C337" s="536" t="str">
        <f t="array" ref="C337">IFERROR(INDEX($B$21:$B$829, MATCH(0, COUNTIF($C$20:C336, $B$21:$B$829&amp;"") + IF($B$21:$B$829="",1,0), 0)), "")</f>
        <v/>
      </c>
      <c r="D337" s="536" t="s">
        <v>4862</v>
      </c>
    </row>
    <row r="338" spans="1:4" s="11" customFormat="1" x14ac:dyDescent="0.2">
      <c r="A338" s="537" t="s">
        <v>4953</v>
      </c>
      <c r="B338" s="536" t="s">
        <v>4671</v>
      </c>
      <c r="C338" s="536" t="str">
        <f t="array" ref="C338">IFERROR(INDEX($B$21:$B$829, MATCH(0, COUNTIF($C$20:C337, $B$21:$B$829&amp;"") + IF($B$21:$B$829="",1,0), 0)), "")</f>
        <v/>
      </c>
      <c r="D338" s="536" t="s">
        <v>4672</v>
      </c>
    </row>
    <row r="339" spans="1:4" s="11" customFormat="1" x14ac:dyDescent="0.2">
      <c r="A339" s="537" t="s">
        <v>4954</v>
      </c>
      <c r="B339" s="536" t="s">
        <v>4674</v>
      </c>
      <c r="C339" s="536" t="str">
        <f t="array" ref="C339">IFERROR(INDEX($B$21:$B$829, MATCH(0, COUNTIF($C$20:C338, $B$21:$B$829&amp;"") + IF($B$21:$B$829="",1,0), 0)), "")</f>
        <v/>
      </c>
      <c r="D339" s="536" t="s">
        <v>4675</v>
      </c>
    </row>
    <row r="340" spans="1:4" s="11" customFormat="1" x14ac:dyDescent="0.2">
      <c r="A340" s="537" t="s">
        <v>4955</v>
      </c>
      <c r="B340" s="536" t="s">
        <v>4668</v>
      </c>
      <c r="C340" s="536" t="str">
        <f t="array" ref="C340">IFERROR(INDEX($B$21:$B$829, MATCH(0, COUNTIF($C$20:C339, $B$21:$B$829&amp;"") + IF($B$21:$B$829="",1,0), 0)), "")</f>
        <v/>
      </c>
      <c r="D340" s="536" t="s">
        <v>4669</v>
      </c>
    </row>
    <row r="341" spans="1:4" s="11" customFormat="1" x14ac:dyDescent="0.2">
      <c r="A341" s="537" t="s">
        <v>4956</v>
      </c>
      <c r="B341" s="536" t="s">
        <v>4436</v>
      </c>
      <c r="C341" s="536" t="str">
        <f t="array" ref="C341">IFERROR(INDEX($B$21:$B$829, MATCH(0, COUNTIF($C$20:C340, $B$21:$B$829&amp;"") + IF($B$21:$B$829="",1,0), 0)), "")</f>
        <v/>
      </c>
      <c r="D341" s="536" t="s">
        <v>4437</v>
      </c>
    </row>
    <row r="342" spans="1:4" s="11" customFormat="1" x14ac:dyDescent="0.2">
      <c r="A342" s="537" t="s">
        <v>4957</v>
      </c>
      <c r="B342" s="536" t="s">
        <v>4958</v>
      </c>
      <c r="C342" s="536" t="str">
        <f t="array" ref="C342">IFERROR(INDEX($B$21:$B$829, MATCH(0, COUNTIF($C$20:C341, $B$21:$B$829&amp;"") + IF($B$21:$B$829="",1,0), 0)), "")</f>
        <v/>
      </c>
      <c r="D342" s="536" t="s">
        <v>4959</v>
      </c>
    </row>
    <row r="343" spans="1:4" s="11" customFormat="1" x14ac:dyDescent="0.2">
      <c r="A343" s="537" t="s">
        <v>4960</v>
      </c>
      <c r="B343" s="536" t="s">
        <v>4479</v>
      </c>
      <c r="C343" s="536" t="str">
        <f t="array" ref="C343">IFERROR(INDEX($B$21:$B$829, MATCH(0, COUNTIF($C$20:C342, $B$21:$B$829&amp;"") + IF($B$21:$B$829="",1,0), 0)), "")</f>
        <v/>
      </c>
      <c r="D343" s="536" t="s">
        <v>4480</v>
      </c>
    </row>
    <row r="344" spans="1:4" s="11" customFormat="1" x14ac:dyDescent="0.2">
      <c r="A344" s="537" t="s">
        <v>4961</v>
      </c>
      <c r="B344" s="536" t="s">
        <v>4369</v>
      </c>
      <c r="C344" s="536" t="str">
        <f t="array" ref="C344">IFERROR(INDEX($B$21:$B$829, MATCH(0, COUNTIF($C$20:C343, $B$21:$B$829&amp;"") + IF($B$21:$B$829="",1,0), 0)), "")</f>
        <v/>
      </c>
      <c r="D344" s="536" t="s">
        <v>4370</v>
      </c>
    </row>
    <row r="345" spans="1:4" s="11" customFormat="1" x14ac:dyDescent="0.2">
      <c r="A345" s="537" t="s">
        <v>4962</v>
      </c>
      <c r="B345" s="536" t="s">
        <v>4602</v>
      </c>
      <c r="C345" s="536" t="str">
        <f t="array" ref="C345">IFERROR(INDEX($B$21:$B$829, MATCH(0, COUNTIF($C$20:C344, $B$21:$B$829&amp;"") + IF($B$21:$B$829="",1,0), 0)), "")</f>
        <v/>
      </c>
      <c r="D345" s="536" t="s">
        <v>4603</v>
      </c>
    </row>
    <row r="346" spans="1:4" s="11" customFormat="1" x14ac:dyDescent="0.2">
      <c r="A346" s="537" t="s">
        <v>4963</v>
      </c>
      <c r="B346" s="536" t="s">
        <v>4363</v>
      </c>
      <c r="C346" s="536" t="str">
        <f t="array" ref="C346">IFERROR(INDEX($B$21:$B$829, MATCH(0, COUNTIF($C$20:C345, $B$21:$B$829&amp;"") + IF($B$21:$B$829="",1,0), 0)), "")</f>
        <v/>
      </c>
      <c r="D346" s="536" t="s">
        <v>4364</v>
      </c>
    </row>
    <row r="347" spans="1:4" s="11" customFormat="1" x14ac:dyDescent="0.2">
      <c r="A347" s="537" t="s">
        <v>4964</v>
      </c>
      <c r="B347" s="536" t="s">
        <v>4366</v>
      </c>
      <c r="C347" s="536" t="str">
        <f t="array" ref="C347">IFERROR(INDEX($B$21:$B$829, MATCH(0, COUNTIF($C$20:C346, $B$21:$B$829&amp;"") + IF($B$21:$B$829="",1,0), 0)), "")</f>
        <v/>
      </c>
      <c r="D347" s="536" t="s">
        <v>4367</v>
      </c>
    </row>
    <row r="348" spans="1:4" s="11" customFormat="1" x14ac:dyDescent="0.2">
      <c r="A348" s="537" t="s">
        <v>4965</v>
      </c>
      <c r="B348" s="536" t="s">
        <v>4354</v>
      </c>
      <c r="C348" s="536" t="str">
        <f t="array" ref="C348">IFERROR(INDEX($B$21:$B$829, MATCH(0, COUNTIF($C$20:C347, $B$21:$B$829&amp;"") + IF($B$21:$B$829="",1,0), 0)), "")</f>
        <v/>
      </c>
      <c r="D348" s="536" t="s">
        <v>4355</v>
      </c>
    </row>
    <row r="349" spans="1:4" s="11" customFormat="1" x14ac:dyDescent="0.2">
      <c r="A349" s="537" t="s">
        <v>4966</v>
      </c>
      <c r="B349" s="536" t="s">
        <v>4967</v>
      </c>
      <c r="C349" s="536" t="str">
        <f t="array" ref="C349">IFERROR(INDEX($B$21:$B$829, MATCH(0, COUNTIF($C$20:C348, $B$21:$B$829&amp;"") + IF($B$21:$B$829="",1,0), 0)), "")</f>
        <v/>
      </c>
      <c r="D349" s="536" t="s">
        <v>4968</v>
      </c>
    </row>
    <row r="350" spans="1:4" s="11" customFormat="1" x14ac:dyDescent="0.2">
      <c r="A350" s="537" t="s">
        <v>4969</v>
      </c>
      <c r="B350" s="536" t="s">
        <v>4752</v>
      </c>
      <c r="C350" s="536" t="str">
        <f t="array" ref="C350">IFERROR(INDEX($B$21:$B$829, MATCH(0, COUNTIF($C$20:C349, $B$21:$B$829&amp;"") + IF($B$21:$B$829="",1,0), 0)), "")</f>
        <v/>
      </c>
      <c r="D350" s="536" t="s">
        <v>4753</v>
      </c>
    </row>
    <row r="351" spans="1:4" s="11" customFormat="1" x14ac:dyDescent="0.2">
      <c r="A351" s="537" t="s">
        <v>4970</v>
      </c>
      <c r="B351" s="536" t="s">
        <v>4937</v>
      </c>
      <c r="C351" s="536" t="str">
        <f t="array" ref="C351">IFERROR(INDEX($B$21:$B$829, MATCH(0, COUNTIF($C$20:C350, $B$21:$B$829&amp;"") + IF($B$21:$B$829="",1,0), 0)), "")</f>
        <v/>
      </c>
      <c r="D351" s="536" t="s">
        <v>4938</v>
      </c>
    </row>
    <row r="352" spans="1:4" s="11" customFormat="1" x14ac:dyDescent="0.2">
      <c r="A352" s="537" t="s">
        <v>4971</v>
      </c>
      <c r="B352" s="536" t="s">
        <v>4972</v>
      </c>
      <c r="C352" s="536" t="str">
        <f t="array" ref="C352">IFERROR(INDEX($B$21:$B$829, MATCH(0, COUNTIF($C$20:C351, $B$21:$B$829&amp;"") + IF($B$21:$B$829="",1,0), 0)), "")</f>
        <v/>
      </c>
      <c r="D352" s="536" t="s">
        <v>4973</v>
      </c>
    </row>
    <row r="353" spans="1:4" s="11" customFormat="1" x14ac:dyDescent="0.2">
      <c r="A353" s="537" t="s">
        <v>4974</v>
      </c>
      <c r="B353" s="536" t="s">
        <v>4975</v>
      </c>
      <c r="C353" s="536" t="str">
        <f t="array" ref="C353">IFERROR(INDEX($B$21:$B$829, MATCH(0, COUNTIF($C$20:C352, $B$21:$B$829&amp;"") + IF($B$21:$B$829="",1,0), 0)), "")</f>
        <v/>
      </c>
      <c r="D353" s="536" t="s">
        <v>4976</v>
      </c>
    </row>
    <row r="354" spans="1:4" s="11" customFormat="1" x14ac:dyDescent="0.2">
      <c r="A354" s="537" t="s">
        <v>4977</v>
      </c>
      <c r="B354" s="536" t="s">
        <v>4978</v>
      </c>
      <c r="C354" s="536" t="str">
        <f t="array" ref="C354">IFERROR(INDEX($B$21:$B$829, MATCH(0, COUNTIF($C$20:C353, $B$21:$B$829&amp;"") + IF($B$21:$B$829="",1,0), 0)), "")</f>
        <v/>
      </c>
      <c r="D354" s="536" t="s">
        <v>4979</v>
      </c>
    </row>
    <row r="355" spans="1:4" s="11" customFormat="1" x14ac:dyDescent="0.2">
      <c r="A355" s="537" t="s">
        <v>4980</v>
      </c>
      <c r="B355" s="536" t="s">
        <v>4853</v>
      </c>
      <c r="C355" s="536" t="str">
        <f t="array" ref="C355">IFERROR(INDEX($B$21:$B$829, MATCH(0, COUNTIF($C$20:C354, $B$21:$B$829&amp;"") + IF($B$21:$B$829="",1,0), 0)), "")</f>
        <v/>
      </c>
      <c r="D355" s="536" t="s">
        <v>4854</v>
      </c>
    </row>
    <row r="356" spans="1:4" s="11" customFormat="1" x14ac:dyDescent="0.2">
      <c r="A356" s="537" t="s">
        <v>4981</v>
      </c>
      <c r="B356" s="536" t="s">
        <v>4420</v>
      </c>
      <c r="C356" s="536" t="str">
        <f t="array" ref="C356">IFERROR(INDEX($B$21:$B$829, MATCH(0, COUNTIF($C$20:C355, $B$21:$B$829&amp;"") + IF($B$21:$B$829="",1,0), 0)), "")</f>
        <v/>
      </c>
      <c r="D356" s="536" t="s">
        <v>4421</v>
      </c>
    </row>
    <row r="357" spans="1:4" s="11" customFormat="1" x14ac:dyDescent="0.2">
      <c r="A357" s="537" t="s">
        <v>4982</v>
      </c>
      <c r="B357" s="536" t="s">
        <v>4341</v>
      </c>
      <c r="C357" s="536" t="str">
        <f t="array" ref="C357">IFERROR(INDEX($B$21:$B$829, MATCH(0, COUNTIF($C$20:C356, $B$21:$B$829&amp;"") + IF($B$21:$B$829="",1,0), 0)), "")</f>
        <v/>
      </c>
      <c r="D357" s="536" t="s">
        <v>4342</v>
      </c>
    </row>
    <row r="358" spans="1:4" s="11" customFormat="1" x14ac:dyDescent="0.2">
      <c r="A358" s="537" t="s">
        <v>4983</v>
      </c>
      <c r="B358" s="536" t="s">
        <v>4344</v>
      </c>
      <c r="C358" s="536" t="str">
        <f t="array" ref="C358">IFERROR(INDEX($B$21:$B$829, MATCH(0, COUNTIF($C$20:C357, $B$21:$B$829&amp;"") + IF($B$21:$B$829="",1,0), 0)), "")</f>
        <v/>
      </c>
      <c r="D358" s="536" t="s">
        <v>4345</v>
      </c>
    </row>
    <row r="359" spans="1:4" s="11" customFormat="1" x14ac:dyDescent="0.2">
      <c r="A359" s="537" t="s">
        <v>4984</v>
      </c>
      <c r="B359" s="536" t="s">
        <v>4391</v>
      </c>
      <c r="C359" s="536" t="str">
        <f t="array" ref="C359">IFERROR(INDEX($B$21:$B$829, MATCH(0, COUNTIF($C$20:C358, $B$21:$B$829&amp;"") + IF($B$21:$B$829="",1,0), 0)), "")</f>
        <v/>
      </c>
      <c r="D359" s="536" t="s">
        <v>4392</v>
      </c>
    </row>
    <row r="360" spans="1:4" s="11" customFormat="1" x14ac:dyDescent="0.2">
      <c r="A360" s="537" t="s">
        <v>4985</v>
      </c>
      <c r="B360" s="536" t="s">
        <v>4925</v>
      </c>
      <c r="C360" s="536" t="str">
        <f t="array" ref="C360">IFERROR(INDEX($B$21:$B$829, MATCH(0, COUNTIF($C$20:C359, $B$21:$B$829&amp;"") + IF($B$21:$B$829="",1,0), 0)), "")</f>
        <v/>
      </c>
      <c r="D360" s="536" t="s">
        <v>4926</v>
      </c>
    </row>
    <row r="361" spans="1:4" s="11" customFormat="1" x14ac:dyDescent="0.2">
      <c r="A361" s="537" t="s">
        <v>4986</v>
      </c>
      <c r="B361" s="536" t="s">
        <v>4496</v>
      </c>
      <c r="C361" s="536" t="str">
        <f t="array" ref="C361">IFERROR(INDEX($B$21:$B$829, MATCH(0, COUNTIF($C$20:C360, $B$21:$B$829&amp;"") + IF($B$21:$B$829="",1,0), 0)), "")</f>
        <v/>
      </c>
      <c r="D361" s="536" t="s">
        <v>4497</v>
      </c>
    </row>
    <row r="362" spans="1:4" s="11" customFormat="1" x14ac:dyDescent="0.2">
      <c r="A362" s="537" t="s">
        <v>4987</v>
      </c>
      <c r="B362" s="536" t="s">
        <v>4360</v>
      </c>
      <c r="C362" s="536" t="str">
        <f t="array" ref="C362">IFERROR(INDEX($B$21:$B$829, MATCH(0, COUNTIF($C$20:C361, $B$21:$B$829&amp;"") + IF($B$21:$B$829="",1,0), 0)), "")</f>
        <v/>
      </c>
      <c r="D362" s="536" t="s">
        <v>4361</v>
      </c>
    </row>
    <row r="363" spans="1:4" s="11" customFormat="1" x14ac:dyDescent="0.2">
      <c r="A363" s="537" t="s">
        <v>4988</v>
      </c>
      <c r="B363" s="536" t="s">
        <v>4861</v>
      </c>
      <c r="C363" s="536" t="str">
        <f t="array" ref="C363">IFERROR(INDEX($B$21:$B$829, MATCH(0, COUNTIF($C$20:C362, $B$21:$B$829&amp;"") + IF($B$21:$B$829="",1,0), 0)), "")</f>
        <v/>
      </c>
      <c r="D363" s="536" t="s">
        <v>4862</v>
      </c>
    </row>
    <row r="364" spans="1:4" s="11" customFormat="1" x14ac:dyDescent="0.2">
      <c r="A364" s="537" t="s">
        <v>4989</v>
      </c>
      <c r="B364" s="536" t="s">
        <v>4664</v>
      </c>
      <c r="C364" s="536" t="str">
        <f t="array" ref="C364">IFERROR(INDEX($B$21:$B$829, MATCH(0, COUNTIF($C$20:C363, $B$21:$B$829&amp;"") + IF($B$21:$B$829="",1,0), 0)), "")</f>
        <v/>
      </c>
      <c r="D364" s="536" t="s">
        <v>4665</v>
      </c>
    </row>
    <row r="365" spans="1:4" s="11" customFormat="1" x14ac:dyDescent="0.2">
      <c r="A365" s="537" t="s">
        <v>4990</v>
      </c>
      <c r="B365" s="536" t="s">
        <v>4572</v>
      </c>
      <c r="C365" s="536" t="str">
        <f t="array" ref="C365">IFERROR(INDEX($B$21:$B$829, MATCH(0, COUNTIF($C$20:C364, $B$21:$B$829&amp;"") + IF($B$21:$B$829="",1,0), 0)), "")</f>
        <v/>
      </c>
      <c r="D365" s="536" t="s">
        <v>4573</v>
      </c>
    </row>
    <row r="366" spans="1:4" s="11" customFormat="1" x14ac:dyDescent="0.2">
      <c r="A366" s="537" t="s">
        <v>4991</v>
      </c>
      <c r="B366" s="536" t="s">
        <v>4992</v>
      </c>
      <c r="C366" s="536" t="str">
        <f t="array" ref="C366">IFERROR(INDEX($B$21:$B$829, MATCH(0, COUNTIF($C$20:C365, $B$21:$B$829&amp;"") + IF($B$21:$B$829="",1,0), 0)), "")</f>
        <v/>
      </c>
      <c r="D366" s="536" t="s">
        <v>4993</v>
      </c>
    </row>
    <row r="367" spans="1:4" s="11" customFormat="1" x14ac:dyDescent="0.2">
      <c r="A367" s="537" t="s">
        <v>4994</v>
      </c>
      <c r="B367" s="536" t="s">
        <v>4995</v>
      </c>
      <c r="C367" s="536" t="str">
        <f t="array" ref="C367">IFERROR(INDEX($B$21:$B$829, MATCH(0, COUNTIF($C$20:C366, $B$21:$B$829&amp;"") + IF($B$21:$B$829="",1,0), 0)), "")</f>
        <v/>
      </c>
      <c r="D367" s="536" t="s">
        <v>4996</v>
      </c>
    </row>
    <row r="368" spans="1:4" s="11" customFormat="1" x14ac:dyDescent="0.2">
      <c r="A368" s="537" t="s">
        <v>4997</v>
      </c>
      <c r="B368" s="536" t="s">
        <v>542</v>
      </c>
      <c r="C368" s="536" t="str">
        <f t="array" ref="C368">IFERROR(INDEX($B$21:$B$829, MATCH(0, COUNTIF($C$20:C367, $B$21:$B$829&amp;"") + IF($B$21:$B$829="",1,0), 0)), "")</f>
        <v/>
      </c>
      <c r="D368" s="536" t="s">
        <v>4825</v>
      </c>
    </row>
    <row r="369" spans="1:4" s="11" customFormat="1" x14ac:dyDescent="0.2">
      <c r="A369" s="537" t="s">
        <v>4998</v>
      </c>
      <c r="B369" s="536" t="s">
        <v>4871</v>
      </c>
      <c r="C369" s="536" t="str">
        <f t="array" ref="C369">IFERROR(INDEX($B$21:$B$829, MATCH(0, COUNTIF($C$20:C368, $B$21:$B$829&amp;"") + IF($B$21:$B$829="",1,0), 0)), "")</f>
        <v/>
      </c>
      <c r="D369" s="536" t="s">
        <v>4872</v>
      </c>
    </row>
    <row r="370" spans="1:4" s="11" customFormat="1" x14ac:dyDescent="0.2">
      <c r="A370" s="537" t="s">
        <v>4999</v>
      </c>
      <c r="B370" s="536" t="s">
        <v>4723</v>
      </c>
      <c r="C370" s="536" t="str">
        <f t="array" ref="C370">IFERROR(INDEX($B$21:$B$829, MATCH(0, COUNTIF($C$20:C369, $B$21:$B$829&amp;"") + IF($B$21:$B$829="",1,0), 0)), "")</f>
        <v/>
      </c>
      <c r="D370" s="536" t="s">
        <v>4724</v>
      </c>
    </row>
    <row r="371" spans="1:4" s="11" customFormat="1" x14ac:dyDescent="0.2">
      <c r="A371" s="537" t="s">
        <v>5000</v>
      </c>
      <c r="B371" s="536" t="s">
        <v>4707</v>
      </c>
      <c r="C371" s="536" t="str">
        <f t="array" ref="C371">IFERROR(INDEX($B$21:$B$829, MATCH(0, COUNTIF($C$20:C370, $B$21:$B$829&amp;"") + IF($B$21:$B$829="",1,0), 0)), "")</f>
        <v/>
      </c>
      <c r="D371" s="536" t="s">
        <v>4708</v>
      </c>
    </row>
    <row r="372" spans="1:4" s="11" customFormat="1" x14ac:dyDescent="0.2">
      <c r="A372" s="537" t="s">
        <v>5001</v>
      </c>
      <c r="B372" s="536" t="s">
        <v>4476</v>
      </c>
      <c r="C372" s="536" t="str">
        <f t="array" ref="C372">IFERROR(INDEX($B$21:$B$829, MATCH(0, COUNTIF($C$20:C371, $B$21:$B$829&amp;"") + IF($B$21:$B$829="",1,0), 0)), "")</f>
        <v/>
      </c>
      <c r="D372" s="536" t="s">
        <v>4477</v>
      </c>
    </row>
    <row r="373" spans="1:4" s="11" customFormat="1" x14ac:dyDescent="0.2">
      <c r="A373" s="537" t="s">
        <v>5002</v>
      </c>
      <c r="B373" s="536" t="s">
        <v>542</v>
      </c>
      <c r="C373" s="536" t="str">
        <f t="array" ref="C373">IFERROR(INDEX($B$21:$B$829, MATCH(0, COUNTIF($C$20:C372, $B$21:$B$829&amp;"") + IF($B$21:$B$829="",1,0), 0)), "")</f>
        <v/>
      </c>
      <c r="D373" s="536" t="s">
        <v>5003</v>
      </c>
    </row>
    <row r="374" spans="1:4" s="11" customFormat="1" x14ac:dyDescent="0.2">
      <c r="A374" s="537" t="s">
        <v>5004</v>
      </c>
      <c r="B374" s="536" t="s">
        <v>4455</v>
      </c>
      <c r="C374" s="536" t="str">
        <f t="array" ref="C374">IFERROR(INDEX($B$21:$B$829, MATCH(0, COUNTIF($C$20:C373, $B$21:$B$829&amp;"") + IF($B$21:$B$829="",1,0), 0)), "")</f>
        <v/>
      </c>
      <c r="D374" s="536" t="s">
        <v>4456</v>
      </c>
    </row>
    <row r="375" spans="1:4" s="11" customFormat="1" x14ac:dyDescent="0.2">
      <c r="A375" s="537" t="s">
        <v>5005</v>
      </c>
      <c r="B375" s="536" t="s">
        <v>4937</v>
      </c>
      <c r="C375" s="536" t="str">
        <f t="array" ref="C375">IFERROR(INDEX($B$21:$B$829, MATCH(0, COUNTIF($C$20:C374, $B$21:$B$829&amp;"") + IF($B$21:$B$829="",1,0), 0)), "")</f>
        <v/>
      </c>
      <c r="D375" s="536" t="s">
        <v>4938</v>
      </c>
    </row>
    <row r="376" spans="1:4" s="11" customFormat="1" x14ac:dyDescent="0.2">
      <c r="A376" s="537" t="s">
        <v>5006</v>
      </c>
      <c r="B376" s="536" t="s">
        <v>4347</v>
      </c>
      <c r="C376" s="536" t="str">
        <f t="array" ref="C376">IFERROR(INDEX($B$21:$B$829, MATCH(0, COUNTIF($C$20:C375, $B$21:$B$829&amp;"") + IF($B$21:$B$829="",1,0), 0)), "")</f>
        <v/>
      </c>
      <c r="D376" s="536" t="s">
        <v>4348</v>
      </c>
    </row>
    <row r="377" spans="1:4" s="11" customFormat="1" x14ac:dyDescent="0.2">
      <c r="A377" s="537" t="s">
        <v>5007</v>
      </c>
      <c r="B377" s="536" t="s">
        <v>4455</v>
      </c>
      <c r="C377" s="536" t="str">
        <f t="array" ref="C377">IFERROR(INDEX($B$21:$B$829, MATCH(0, COUNTIF($C$20:C376, $B$21:$B$829&amp;"") + IF($B$21:$B$829="",1,0), 0)), "")</f>
        <v/>
      </c>
      <c r="D377" s="536" t="s">
        <v>4456</v>
      </c>
    </row>
    <row r="378" spans="1:4" s="11" customFormat="1" x14ac:dyDescent="0.2">
      <c r="A378" s="537" t="s">
        <v>5008</v>
      </c>
      <c r="B378" s="536" t="s">
        <v>4363</v>
      </c>
      <c r="C378" s="536" t="str">
        <f t="array" ref="C378">IFERROR(INDEX($B$21:$B$829, MATCH(0, COUNTIF($C$20:C377, $B$21:$B$829&amp;"") + IF($B$21:$B$829="",1,0), 0)), "")</f>
        <v/>
      </c>
      <c r="D378" s="536" t="s">
        <v>4364</v>
      </c>
    </row>
    <row r="379" spans="1:4" s="11" customFormat="1" x14ac:dyDescent="0.2">
      <c r="A379" s="537" t="s">
        <v>5009</v>
      </c>
      <c r="B379" s="536" t="s">
        <v>5010</v>
      </c>
      <c r="C379" s="536" t="str">
        <f t="array" ref="C379">IFERROR(INDEX($B$21:$B$829, MATCH(0, COUNTIF($C$20:C378, $B$21:$B$829&amp;"") + IF($B$21:$B$829="",1,0), 0)), "")</f>
        <v/>
      </c>
      <c r="D379" s="536" t="s">
        <v>5011</v>
      </c>
    </row>
    <row r="380" spans="1:4" s="11" customFormat="1" x14ac:dyDescent="0.2">
      <c r="A380" s="537" t="s">
        <v>5012</v>
      </c>
      <c r="B380" s="536" t="s">
        <v>4899</v>
      </c>
      <c r="C380" s="536" t="str">
        <f t="array" ref="C380">IFERROR(INDEX($B$21:$B$829, MATCH(0, COUNTIF($C$20:C379, $B$21:$B$829&amp;"") + IF($B$21:$B$829="",1,0), 0)), "")</f>
        <v/>
      </c>
      <c r="D380" s="536" t="s">
        <v>4900</v>
      </c>
    </row>
    <row r="381" spans="1:4" s="11" customFormat="1" x14ac:dyDescent="0.2">
      <c r="A381" s="537" t="s">
        <v>5013</v>
      </c>
      <c r="B381" s="536" t="s">
        <v>5014</v>
      </c>
      <c r="C381" s="536" t="str">
        <f t="array" ref="C381">IFERROR(INDEX($B$21:$B$829, MATCH(0, COUNTIF($C$20:C380, $B$21:$B$829&amp;"") + IF($B$21:$B$829="",1,0), 0)), "")</f>
        <v/>
      </c>
      <c r="D381" s="536" t="s">
        <v>5015</v>
      </c>
    </row>
    <row r="382" spans="1:4" s="11" customFormat="1" x14ac:dyDescent="0.2">
      <c r="A382" s="537" t="s">
        <v>5016</v>
      </c>
      <c r="B382" s="536" t="s">
        <v>5017</v>
      </c>
      <c r="C382" s="536" t="str">
        <f t="array" ref="C382">IFERROR(INDEX($B$21:$B$829, MATCH(0, COUNTIF($C$20:C381, $B$21:$B$829&amp;"") + IF($B$21:$B$829="",1,0), 0)), "")</f>
        <v/>
      </c>
      <c r="D382" s="536" t="s">
        <v>5018</v>
      </c>
    </row>
    <row r="383" spans="1:4" s="11" customFormat="1" x14ac:dyDescent="0.2">
      <c r="A383" s="537" t="s">
        <v>5019</v>
      </c>
      <c r="B383" s="536" t="s">
        <v>5020</v>
      </c>
      <c r="C383" s="536" t="str">
        <f t="array" ref="C383">IFERROR(INDEX($B$21:$B$829, MATCH(0, COUNTIF($C$20:C382, $B$21:$B$829&amp;"") + IF($B$21:$B$829="",1,0), 0)), "")</f>
        <v/>
      </c>
      <c r="D383" s="536" t="s">
        <v>5021</v>
      </c>
    </row>
    <row r="384" spans="1:4" s="11" customFormat="1" x14ac:dyDescent="0.2">
      <c r="A384" s="537" t="s">
        <v>5022</v>
      </c>
      <c r="B384" s="536" t="s">
        <v>5023</v>
      </c>
      <c r="C384" s="536" t="str">
        <f t="array" ref="C384">IFERROR(INDEX($B$21:$B$829, MATCH(0, COUNTIF($C$20:C383, $B$21:$B$829&amp;"") + IF($B$21:$B$829="",1,0), 0)), "")</f>
        <v/>
      </c>
      <c r="D384" s="536" t="s">
        <v>5024</v>
      </c>
    </row>
    <row r="385" spans="1:4" s="11" customFormat="1" x14ac:dyDescent="0.2">
      <c r="A385" s="537" t="s">
        <v>5025</v>
      </c>
      <c r="B385" s="536" t="s">
        <v>4783</v>
      </c>
      <c r="C385" s="536" t="str">
        <f t="array" ref="C385">IFERROR(INDEX($B$21:$B$829, MATCH(0, COUNTIF($C$20:C384, $B$21:$B$829&amp;"") + IF($B$21:$B$829="",1,0), 0)), "")</f>
        <v/>
      </c>
      <c r="D385" s="536" t="s">
        <v>4784</v>
      </c>
    </row>
    <row r="386" spans="1:4" s="11" customFormat="1" x14ac:dyDescent="0.2">
      <c r="A386" s="537" t="s">
        <v>5026</v>
      </c>
      <c r="B386" s="536" t="s">
        <v>5027</v>
      </c>
      <c r="C386" s="536" t="str">
        <f t="array" ref="C386">IFERROR(INDEX($B$21:$B$829, MATCH(0, COUNTIF($C$20:C385, $B$21:$B$829&amp;"") + IF($B$21:$B$829="",1,0), 0)), "")</f>
        <v/>
      </c>
      <c r="D386" s="536" t="s">
        <v>5028</v>
      </c>
    </row>
    <row r="387" spans="1:4" s="11" customFormat="1" x14ac:dyDescent="0.2">
      <c r="A387" s="537" t="s">
        <v>5029</v>
      </c>
      <c r="B387" s="536" t="s">
        <v>5030</v>
      </c>
      <c r="C387" s="536" t="str">
        <f t="array" ref="C387">IFERROR(INDEX($B$21:$B$829, MATCH(0, COUNTIF($C$20:C386, $B$21:$B$829&amp;"") + IF($B$21:$B$829="",1,0), 0)), "")</f>
        <v/>
      </c>
      <c r="D387" s="536" t="s">
        <v>5031</v>
      </c>
    </row>
    <row r="388" spans="1:4" s="11" customFormat="1" x14ac:dyDescent="0.2">
      <c r="A388" s="537" t="s">
        <v>5032</v>
      </c>
      <c r="B388" s="536" t="s">
        <v>4366</v>
      </c>
      <c r="C388" s="536" t="str">
        <f t="array" ref="C388">IFERROR(INDEX($B$21:$B$829, MATCH(0, COUNTIF($C$20:C387, $B$21:$B$829&amp;"") + IF($B$21:$B$829="",1,0), 0)), "")</f>
        <v/>
      </c>
      <c r="D388" s="536" t="s">
        <v>4367</v>
      </c>
    </row>
    <row r="389" spans="1:4" s="11" customFormat="1" x14ac:dyDescent="0.2">
      <c r="A389" s="537" t="s">
        <v>5033</v>
      </c>
      <c r="B389" s="536" t="s">
        <v>4853</v>
      </c>
      <c r="C389" s="536" t="str">
        <f t="array" ref="C389">IFERROR(INDEX($B$21:$B$829, MATCH(0, COUNTIF($C$20:C388, $B$21:$B$829&amp;"") + IF($B$21:$B$829="",1,0), 0)), "")</f>
        <v/>
      </c>
      <c r="D389" s="536" t="s">
        <v>4854</v>
      </c>
    </row>
    <row r="390" spans="1:4" s="11" customFormat="1" x14ac:dyDescent="0.2">
      <c r="A390" s="537" t="s">
        <v>5034</v>
      </c>
      <c r="B390" s="536" t="s">
        <v>4420</v>
      </c>
      <c r="C390" s="536" t="str">
        <f t="array" ref="C390">IFERROR(INDEX($B$21:$B$829, MATCH(0, COUNTIF($C$20:C389, $B$21:$B$829&amp;"") + IF($B$21:$B$829="",1,0), 0)), "")</f>
        <v/>
      </c>
      <c r="D390" s="536" t="s">
        <v>4421</v>
      </c>
    </row>
    <row r="391" spans="1:4" s="11" customFormat="1" x14ac:dyDescent="0.2">
      <c r="A391" s="537" t="s">
        <v>5035</v>
      </c>
      <c r="B391" s="536" t="s">
        <v>4853</v>
      </c>
      <c r="C391" s="536" t="str">
        <f t="array" ref="C391">IFERROR(INDEX($B$21:$B$829, MATCH(0, COUNTIF($C$20:C390, $B$21:$B$829&amp;"") + IF($B$21:$B$829="",1,0), 0)), "")</f>
        <v/>
      </c>
      <c r="D391" s="536" t="s">
        <v>4854</v>
      </c>
    </row>
    <row r="392" spans="1:4" s="11" customFormat="1" x14ac:dyDescent="0.2">
      <c r="A392" s="537" t="s">
        <v>5036</v>
      </c>
      <c r="B392" s="536" t="s">
        <v>4504</v>
      </c>
      <c r="C392" s="536" t="str">
        <f t="array" ref="C392">IFERROR(INDEX($B$21:$B$829, MATCH(0, COUNTIF($C$20:C391, $B$21:$B$829&amp;"") + IF($B$21:$B$829="",1,0), 0)), "")</f>
        <v/>
      </c>
      <c r="D392" s="536" t="s">
        <v>4505</v>
      </c>
    </row>
    <row r="393" spans="1:4" s="11" customFormat="1" x14ac:dyDescent="0.2">
      <c r="A393" s="537" t="s">
        <v>5037</v>
      </c>
      <c r="B393" s="536" t="s">
        <v>4759</v>
      </c>
      <c r="C393" s="536" t="str">
        <f t="array" ref="C393">IFERROR(INDEX($B$21:$B$829, MATCH(0, COUNTIF($C$20:C392, $B$21:$B$829&amp;"") + IF($B$21:$B$829="",1,0), 0)), "")</f>
        <v/>
      </c>
      <c r="D393" s="536" t="s">
        <v>4760</v>
      </c>
    </row>
    <row r="394" spans="1:4" s="11" customFormat="1" x14ac:dyDescent="0.2">
      <c r="A394" s="537" t="s">
        <v>5038</v>
      </c>
      <c r="B394" s="536" t="s">
        <v>5039</v>
      </c>
      <c r="C394" s="536" t="str">
        <f t="array" ref="C394">IFERROR(INDEX($B$21:$B$829, MATCH(0, COUNTIF($C$20:C393, $B$21:$B$829&amp;"") + IF($B$21:$B$829="",1,0), 0)), "")</f>
        <v/>
      </c>
      <c r="D394" s="536" t="s">
        <v>5040</v>
      </c>
    </row>
    <row r="395" spans="1:4" s="11" customFormat="1" x14ac:dyDescent="0.2">
      <c r="A395" s="537" t="s">
        <v>5041</v>
      </c>
      <c r="B395" s="536" t="s">
        <v>4479</v>
      </c>
      <c r="C395" s="536" t="str">
        <f t="array" ref="C395">IFERROR(INDEX($B$21:$B$829, MATCH(0, COUNTIF($C$20:C394, $B$21:$B$829&amp;"") + IF($B$21:$B$829="",1,0), 0)), "")</f>
        <v/>
      </c>
      <c r="D395" s="536" t="s">
        <v>4480</v>
      </c>
    </row>
    <row r="396" spans="1:4" s="11" customFormat="1" x14ac:dyDescent="0.2">
      <c r="A396" s="537" t="s">
        <v>5042</v>
      </c>
      <c r="B396" s="536" t="s">
        <v>5043</v>
      </c>
      <c r="C396" s="536" t="str">
        <f t="array" ref="C396">IFERROR(INDEX($B$21:$B$829, MATCH(0, COUNTIF($C$20:C395, $B$21:$B$829&amp;"") + IF($B$21:$B$829="",1,0), 0)), "")</f>
        <v/>
      </c>
      <c r="D396" s="536" t="s">
        <v>5044</v>
      </c>
    </row>
    <row r="397" spans="1:4" s="11" customFormat="1" x14ac:dyDescent="0.2">
      <c r="A397" s="537" t="s">
        <v>5045</v>
      </c>
      <c r="B397" s="536" t="s">
        <v>4375</v>
      </c>
      <c r="C397" s="536" t="str">
        <f t="array" ref="C397">IFERROR(INDEX($B$21:$B$829, MATCH(0, COUNTIF($C$20:C396, $B$21:$B$829&amp;"") + IF($B$21:$B$829="",1,0), 0)), "")</f>
        <v/>
      </c>
      <c r="D397" s="536" t="s">
        <v>4796</v>
      </c>
    </row>
    <row r="398" spans="1:4" s="11" customFormat="1" x14ac:dyDescent="0.2">
      <c r="A398" s="537" t="s">
        <v>5046</v>
      </c>
      <c r="B398" s="536" t="s">
        <v>5047</v>
      </c>
      <c r="C398" s="536" t="str">
        <f t="array" ref="C398">IFERROR(INDEX($B$21:$B$829, MATCH(0, COUNTIF($C$20:C397, $B$21:$B$829&amp;"") + IF($B$21:$B$829="",1,0), 0)), "")</f>
        <v/>
      </c>
      <c r="D398" s="536" t="s">
        <v>5048</v>
      </c>
    </row>
    <row r="399" spans="1:4" s="11" customFormat="1" x14ac:dyDescent="0.2">
      <c r="A399" s="537" t="s">
        <v>5049</v>
      </c>
      <c r="B399" s="536" t="s">
        <v>5050</v>
      </c>
      <c r="C399" s="536" t="str">
        <f t="array" ref="C399">IFERROR(INDEX($B$21:$B$829, MATCH(0, COUNTIF($C$20:C398, $B$21:$B$829&amp;"") + IF($B$21:$B$829="",1,0), 0)), "")</f>
        <v/>
      </c>
      <c r="D399" s="536" t="s">
        <v>5051</v>
      </c>
    </row>
    <row r="400" spans="1:4" s="11" customFormat="1" x14ac:dyDescent="0.2">
      <c r="A400" s="537" t="s">
        <v>5052</v>
      </c>
      <c r="B400" s="536" t="s">
        <v>5053</v>
      </c>
      <c r="C400" s="536" t="str">
        <f t="array" ref="C400">IFERROR(INDEX($B$21:$B$829, MATCH(0, COUNTIF($C$20:C399, $B$21:$B$829&amp;"") + IF($B$21:$B$829="",1,0), 0)), "")</f>
        <v/>
      </c>
      <c r="D400" s="536" t="s">
        <v>5054</v>
      </c>
    </row>
    <row r="401" spans="1:4" s="11" customFormat="1" x14ac:dyDescent="0.2">
      <c r="A401" s="537" t="s">
        <v>5055</v>
      </c>
      <c r="B401" s="536" t="s">
        <v>5056</v>
      </c>
      <c r="C401" s="536" t="str">
        <f t="array" ref="C401">IFERROR(INDEX($B$21:$B$829, MATCH(0, COUNTIF($C$20:C400, $B$21:$B$829&amp;"") + IF($B$21:$B$829="",1,0), 0)), "")</f>
        <v/>
      </c>
      <c r="D401" s="536" t="s">
        <v>5057</v>
      </c>
    </row>
    <row r="402" spans="1:4" s="11" customFormat="1" x14ac:dyDescent="0.2">
      <c r="A402" s="537" t="s">
        <v>5058</v>
      </c>
      <c r="B402" s="536" t="s">
        <v>4532</v>
      </c>
      <c r="C402" s="536" t="str">
        <f t="array" ref="C402">IFERROR(INDEX($B$21:$B$829, MATCH(0, COUNTIF($C$20:C401, $B$21:$B$829&amp;"") + IF($B$21:$B$829="",1,0), 0)), "")</f>
        <v/>
      </c>
      <c r="D402" s="536" t="s">
        <v>4648</v>
      </c>
    </row>
    <row r="403" spans="1:4" s="11" customFormat="1" x14ac:dyDescent="0.2">
      <c r="A403" s="537" t="s">
        <v>5059</v>
      </c>
      <c r="B403" s="536" t="s">
        <v>4581</v>
      </c>
      <c r="C403" s="536" t="str">
        <f t="array" ref="C403">IFERROR(INDEX($B$21:$B$829, MATCH(0, COUNTIF($C$20:C402, $B$21:$B$829&amp;"") + IF($B$21:$B$829="",1,0), 0)), "")</f>
        <v/>
      </c>
      <c r="D403" s="536" t="s">
        <v>4582</v>
      </c>
    </row>
    <row r="404" spans="1:4" s="11" customFormat="1" x14ac:dyDescent="0.2">
      <c r="A404" s="537" t="s">
        <v>5060</v>
      </c>
      <c r="B404" s="536" t="s">
        <v>5027</v>
      </c>
      <c r="C404" s="536" t="str">
        <f t="array" ref="C404">IFERROR(INDEX($B$21:$B$829, MATCH(0, COUNTIF($C$20:C403, $B$21:$B$829&amp;"") + IF($B$21:$B$829="",1,0), 0)), "")</f>
        <v/>
      </c>
      <c r="D404" s="536" t="s">
        <v>5028</v>
      </c>
    </row>
    <row r="405" spans="1:4" s="11" customFormat="1" x14ac:dyDescent="0.2">
      <c r="A405" s="537" t="s">
        <v>5061</v>
      </c>
      <c r="B405" s="536" t="s">
        <v>5062</v>
      </c>
      <c r="C405" s="536" t="str">
        <f t="array" ref="C405">IFERROR(INDEX($B$21:$B$829, MATCH(0, COUNTIF($C$20:C404, $B$21:$B$829&amp;"") + IF($B$21:$B$829="",1,0), 0)), "")</f>
        <v/>
      </c>
      <c r="D405" s="536" t="s">
        <v>5063</v>
      </c>
    </row>
    <row r="406" spans="1:4" s="11" customFormat="1" x14ac:dyDescent="0.2">
      <c r="A406" s="537" t="s">
        <v>5064</v>
      </c>
      <c r="B406" s="536" t="s">
        <v>4890</v>
      </c>
      <c r="C406" s="536" t="str">
        <f t="array" ref="C406">IFERROR(INDEX($B$21:$B$829, MATCH(0, COUNTIF($C$20:C405, $B$21:$B$829&amp;"") + IF($B$21:$B$829="",1,0), 0)), "")</f>
        <v/>
      </c>
      <c r="D406" s="536" t="s">
        <v>4891</v>
      </c>
    </row>
    <row r="407" spans="1:4" s="11" customFormat="1" x14ac:dyDescent="0.2">
      <c r="A407" s="537" t="s">
        <v>5065</v>
      </c>
      <c r="B407" s="536" t="s">
        <v>5066</v>
      </c>
      <c r="C407" s="536" t="str">
        <f t="array" ref="C407">IFERROR(INDEX($B$21:$B$829, MATCH(0, COUNTIF($C$20:C406, $B$21:$B$829&amp;"") + IF($B$21:$B$829="",1,0), 0)), "")</f>
        <v/>
      </c>
      <c r="D407" s="536" t="s">
        <v>5067</v>
      </c>
    </row>
    <row r="408" spans="1:4" s="11" customFormat="1" x14ac:dyDescent="0.2">
      <c r="A408" s="537" t="s">
        <v>5068</v>
      </c>
      <c r="B408" s="536" t="s">
        <v>4871</v>
      </c>
      <c r="C408" s="536" t="str">
        <f t="array" ref="C408">IFERROR(INDEX($B$21:$B$829, MATCH(0, COUNTIF($C$20:C407, $B$21:$B$829&amp;"") + IF($B$21:$B$829="",1,0), 0)), "")</f>
        <v/>
      </c>
      <c r="D408" s="536" t="s">
        <v>4872</v>
      </c>
    </row>
    <row r="409" spans="1:4" s="11" customFormat="1" x14ac:dyDescent="0.2">
      <c r="A409" s="537" t="s">
        <v>5069</v>
      </c>
      <c r="B409" s="536" t="s">
        <v>4720</v>
      </c>
      <c r="C409" s="536" t="str">
        <f t="array" ref="C409">IFERROR(INDEX($B$21:$B$829, MATCH(0, COUNTIF($C$20:C408, $B$21:$B$829&amp;"") + IF($B$21:$B$829="",1,0), 0)), "")</f>
        <v/>
      </c>
      <c r="D409" s="536" t="s">
        <v>4721</v>
      </c>
    </row>
    <row r="410" spans="1:4" s="11" customFormat="1" x14ac:dyDescent="0.2">
      <c r="A410" s="537" t="s">
        <v>5070</v>
      </c>
      <c r="B410" s="536" t="s">
        <v>4723</v>
      </c>
      <c r="C410" s="536" t="str">
        <f t="array" ref="C410">IFERROR(INDEX($B$21:$B$829, MATCH(0, COUNTIF($C$20:C409, $B$21:$B$829&amp;"") + IF($B$21:$B$829="",1,0), 0)), "")</f>
        <v/>
      </c>
      <c r="D410" s="536" t="s">
        <v>4724</v>
      </c>
    </row>
    <row r="411" spans="1:4" s="11" customFormat="1" x14ac:dyDescent="0.2">
      <c r="A411" s="537" t="s">
        <v>5071</v>
      </c>
      <c r="B411" s="536" t="s">
        <v>4560</v>
      </c>
      <c r="C411" s="536" t="str">
        <f t="array" ref="C411">IFERROR(INDEX($B$21:$B$829, MATCH(0, COUNTIF($C$20:C410, $B$21:$B$829&amp;"") + IF($B$21:$B$829="",1,0), 0)), "")</f>
        <v/>
      </c>
      <c r="D411" s="536" t="s">
        <v>4561</v>
      </c>
    </row>
    <row r="412" spans="1:4" s="11" customFormat="1" x14ac:dyDescent="0.2">
      <c r="A412" s="537" t="s">
        <v>5072</v>
      </c>
      <c r="B412" s="536" t="s">
        <v>4620</v>
      </c>
      <c r="C412" s="536" t="str">
        <f t="array" ref="C412">IFERROR(INDEX($B$21:$B$829, MATCH(0, COUNTIF($C$20:C411, $B$21:$B$829&amp;"") + IF($B$21:$B$829="",1,0), 0)), "")</f>
        <v/>
      </c>
      <c r="D412" s="536" t="s">
        <v>4621</v>
      </c>
    </row>
    <row r="413" spans="1:4" s="11" customFormat="1" x14ac:dyDescent="0.2">
      <c r="A413" s="537" t="s">
        <v>5073</v>
      </c>
      <c r="B413" s="536" t="s">
        <v>4967</v>
      </c>
      <c r="C413" s="536" t="str">
        <f t="array" ref="C413">IFERROR(INDEX($B$21:$B$829, MATCH(0, COUNTIF($C$20:C412, $B$21:$B$829&amp;"") + IF($B$21:$B$829="",1,0), 0)), "")</f>
        <v/>
      </c>
      <c r="D413" s="536" t="s">
        <v>4968</v>
      </c>
    </row>
    <row r="414" spans="1:4" s="11" customFormat="1" x14ac:dyDescent="0.2">
      <c r="A414" s="537" t="s">
        <v>5074</v>
      </c>
      <c r="B414" s="536" t="s">
        <v>4366</v>
      </c>
      <c r="C414" s="536" t="str">
        <f t="array" ref="C414">IFERROR(INDEX($B$21:$B$829, MATCH(0, COUNTIF($C$20:C413, $B$21:$B$829&amp;"") + IF($B$21:$B$829="",1,0), 0)), "")</f>
        <v/>
      </c>
      <c r="D414" s="536" t="s">
        <v>4367</v>
      </c>
    </row>
    <row r="415" spans="1:4" s="11" customFormat="1" x14ac:dyDescent="0.2">
      <c r="A415" s="537" t="s">
        <v>5075</v>
      </c>
      <c r="B415" s="536" t="s">
        <v>5076</v>
      </c>
      <c r="C415" s="536" t="str">
        <f t="array" ref="C415">IFERROR(INDEX($B$21:$B$829, MATCH(0, COUNTIF($C$20:C414, $B$21:$B$829&amp;"") + IF($B$21:$B$829="",1,0), 0)), "")</f>
        <v/>
      </c>
      <c r="D415" s="536" t="s">
        <v>5077</v>
      </c>
    </row>
    <row r="416" spans="1:4" s="11" customFormat="1" x14ac:dyDescent="0.2">
      <c r="A416" s="537" t="s">
        <v>5078</v>
      </c>
      <c r="B416" s="536" t="s">
        <v>5076</v>
      </c>
      <c r="C416" s="536" t="str">
        <f t="array" ref="C416">IFERROR(INDEX($B$21:$B$829, MATCH(0, COUNTIF($C$20:C415, $B$21:$B$829&amp;"") + IF($B$21:$B$829="",1,0), 0)), "")</f>
        <v/>
      </c>
      <c r="D416" s="536" t="s">
        <v>5077</v>
      </c>
    </row>
    <row r="417" spans="1:4" s="11" customFormat="1" x14ac:dyDescent="0.2">
      <c r="A417" s="537" t="s">
        <v>5079</v>
      </c>
      <c r="B417" s="536" t="s">
        <v>5080</v>
      </c>
      <c r="C417" s="536" t="str">
        <f t="array" ref="C417">IFERROR(INDEX($B$21:$B$829, MATCH(0, COUNTIF($C$20:C416, $B$21:$B$829&amp;"") + IF($B$21:$B$829="",1,0), 0)), "")</f>
        <v/>
      </c>
      <c r="D417" s="536" t="s">
        <v>5081</v>
      </c>
    </row>
    <row r="418" spans="1:4" s="11" customFormat="1" x14ac:dyDescent="0.2">
      <c r="A418" s="537" t="s">
        <v>5082</v>
      </c>
      <c r="B418" s="536" t="s">
        <v>4733</v>
      </c>
      <c r="C418" s="536" t="str">
        <f t="array" ref="C418">IFERROR(INDEX($B$21:$B$829, MATCH(0, COUNTIF($C$20:C417, $B$21:$B$829&amp;"") + IF($B$21:$B$829="",1,0), 0)), "")</f>
        <v/>
      </c>
      <c r="D418" s="536" t="s">
        <v>4734</v>
      </c>
    </row>
    <row r="419" spans="1:4" s="11" customFormat="1" x14ac:dyDescent="0.2">
      <c r="A419" s="537" t="s">
        <v>5083</v>
      </c>
      <c r="B419" s="536" t="s">
        <v>5084</v>
      </c>
      <c r="C419" s="536" t="str">
        <f t="array" ref="C419">IFERROR(INDEX($B$21:$B$829, MATCH(0, COUNTIF($C$20:C418, $B$21:$B$829&amp;"") + IF($B$21:$B$829="",1,0), 0)), "")</f>
        <v/>
      </c>
      <c r="D419" s="536" t="s">
        <v>5085</v>
      </c>
    </row>
    <row r="420" spans="1:4" s="11" customFormat="1" x14ac:dyDescent="0.2">
      <c r="A420" s="537" t="s">
        <v>5086</v>
      </c>
      <c r="B420" s="536" t="s">
        <v>5087</v>
      </c>
      <c r="C420" s="536" t="str">
        <f t="array" ref="C420">IFERROR(INDEX($B$21:$B$829, MATCH(0, COUNTIF($C$20:C419, $B$21:$B$829&amp;"") + IF($B$21:$B$829="",1,0), 0)), "")</f>
        <v/>
      </c>
      <c r="D420" s="536" t="s">
        <v>5088</v>
      </c>
    </row>
    <row r="421" spans="1:4" s="11" customFormat="1" x14ac:dyDescent="0.2">
      <c r="A421" s="537" t="s">
        <v>5089</v>
      </c>
      <c r="B421" s="536" t="s">
        <v>4704</v>
      </c>
      <c r="C421" s="536" t="str">
        <f t="array" ref="C421">IFERROR(INDEX($B$21:$B$829, MATCH(0, COUNTIF($C$20:C420, $B$21:$B$829&amp;"") + IF($B$21:$B$829="",1,0), 0)), "")</f>
        <v/>
      </c>
      <c r="D421" s="536" t="s">
        <v>4705</v>
      </c>
    </row>
    <row r="422" spans="1:4" s="11" customFormat="1" x14ac:dyDescent="0.2">
      <c r="A422" s="537" t="s">
        <v>5090</v>
      </c>
      <c r="B422" s="536" t="s">
        <v>5014</v>
      </c>
      <c r="C422" s="536" t="str">
        <f t="array" ref="C422">IFERROR(INDEX($B$21:$B$829, MATCH(0, COUNTIF($C$20:C421, $B$21:$B$829&amp;"") + IF($B$21:$B$829="",1,0), 0)), "")</f>
        <v/>
      </c>
      <c r="D422" s="536" t="s">
        <v>5015</v>
      </c>
    </row>
    <row r="423" spans="1:4" s="11" customFormat="1" x14ac:dyDescent="0.2">
      <c r="A423" s="537" t="s">
        <v>5091</v>
      </c>
      <c r="B423" s="536" t="s">
        <v>5092</v>
      </c>
      <c r="C423" s="536" t="str">
        <f t="array" ref="C423">IFERROR(INDEX($B$21:$B$829, MATCH(0, COUNTIF($C$20:C422, $B$21:$B$829&amp;"") + IF($B$21:$B$829="",1,0), 0)), "")</f>
        <v/>
      </c>
      <c r="D423" s="536" t="s">
        <v>5093</v>
      </c>
    </row>
    <row r="424" spans="1:4" s="11" customFormat="1" x14ac:dyDescent="0.2">
      <c r="A424" s="537" t="s">
        <v>5094</v>
      </c>
      <c r="B424" s="536" t="s">
        <v>4879</v>
      </c>
      <c r="C424" s="536" t="str">
        <f t="array" ref="C424">IFERROR(INDEX($B$21:$B$829, MATCH(0, COUNTIF($C$20:C423, $B$21:$B$829&amp;"") + IF($B$21:$B$829="",1,0), 0)), "")</f>
        <v/>
      </c>
      <c r="D424" s="536" t="s">
        <v>4880</v>
      </c>
    </row>
    <row r="425" spans="1:4" s="11" customFormat="1" x14ac:dyDescent="0.2">
      <c r="A425" s="537" t="s">
        <v>3370</v>
      </c>
      <c r="B425" s="536" t="s">
        <v>542</v>
      </c>
      <c r="C425" s="536" t="str">
        <f t="array" ref="C425">IFERROR(INDEX($B$21:$B$829, MATCH(0, COUNTIF($C$20:C424, $B$21:$B$829&amp;"") + IF($B$21:$B$829="",1,0), 0)), "")</f>
        <v/>
      </c>
      <c r="D425" s="536" t="s">
        <v>3362</v>
      </c>
    </row>
    <row r="426" spans="1:4" s="11" customFormat="1" x14ac:dyDescent="0.2">
      <c r="A426" s="537" t="s">
        <v>5095</v>
      </c>
      <c r="B426" s="536" t="s">
        <v>5084</v>
      </c>
      <c r="C426" s="536" t="str">
        <f t="array" ref="C426">IFERROR(INDEX($B$21:$B$829, MATCH(0, COUNTIF($C$20:C425, $B$21:$B$829&amp;"") + IF($B$21:$B$829="",1,0), 0)), "")</f>
        <v/>
      </c>
      <c r="D426" s="536" t="s">
        <v>5085</v>
      </c>
    </row>
    <row r="427" spans="1:4" s="11" customFormat="1" x14ac:dyDescent="0.2">
      <c r="A427" s="537" t="s">
        <v>5096</v>
      </c>
      <c r="B427" s="536" t="s">
        <v>4369</v>
      </c>
      <c r="C427" s="536" t="str">
        <f t="array" ref="C427">IFERROR(INDEX($B$21:$B$829, MATCH(0, COUNTIF($C$20:C426, $B$21:$B$829&amp;"") + IF($B$21:$B$829="",1,0), 0)), "")</f>
        <v/>
      </c>
      <c r="D427" s="536" t="s">
        <v>4370</v>
      </c>
    </row>
    <row r="428" spans="1:4" s="11" customFormat="1" x14ac:dyDescent="0.2">
      <c r="A428" s="537" t="s">
        <v>5097</v>
      </c>
      <c r="B428" s="536" t="s">
        <v>5087</v>
      </c>
      <c r="C428" s="536" t="str">
        <f t="array" ref="C428">IFERROR(INDEX($B$21:$B$829, MATCH(0, COUNTIF($C$20:C427, $B$21:$B$829&amp;"") + IF($B$21:$B$829="",1,0), 0)), "")</f>
        <v/>
      </c>
      <c r="D428" s="536" t="s">
        <v>5088</v>
      </c>
    </row>
    <row r="429" spans="1:4" s="11" customFormat="1" x14ac:dyDescent="0.2">
      <c r="A429" s="537" t="s">
        <v>5098</v>
      </c>
      <c r="B429" s="536" t="s">
        <v>5099</v>
      </c>
      <c r="C429" s="536" t="str">
        <f t="array" ref="C429">IFERROR(INDEX($B$21:$B$829, MATCH(0, COUNTIF($C$20:C428, $B$21:$B$829&amp;"") + IF($B$21:$B$829="",1,0), 0)), "")</f>
        <v/>
      </c>
      <c r="D429" s="536" t="s">
        <v>5100</v>
      </c>
    </row>
    <row r="430" spans="1:4" s="11" customFormat="1" x14ac:dyDescent="0.2">
      <c r="A430" s="537" t="s">
        <v>5101</v>
      </c>
      <c r="B430" s="536" t="s">
        <v>5102</v>
      </c>
      <c r="C430" s="536" t="str">
        <f t="array" ref="C430">IFERROR(INDEX($B$21:$B$829, MATCH(0, COUNTIF($C$20:C429, $B$21:$B$829&amp;"") + IF($B$21:$B$829="",1,0), 0)), "")</f>
        <v/>
      </c>
      <c r="D430" s="536" t="s">
        <v>5103</v>
      </c>
    </row>
    <row r="431" spans="1:4" s="11" customFormat="1" x14ac:dyDescent="0.2">
      <c r="A431" s="537" t="s">
        <v>5104</v>
      </c>
      <c r="B431" s="536" t="s">
        <v>542</v>
      </c>
      <c r="C431" s="536" t="str">
        <f t="array" ref="C431">IFERROR(INDEX($B$21:$B$829, MATCH(0, COUNTIF($C$20:C430, $B$21:$B$829&amp;"") + IF($B$21:$B$829="",1,0), 0)), "")</f>
        <v/>
      </c>
      <c r="D431" s="536" t="s">
        <v>5105</v>
      </c>
    </row>
    <row r="432" spans="1:4" s="11" customFormat="1" x14ac:dyDescent="0.2">
      <c r="A432" s="537" t="s">
        <v>5106</v>
      </c>
      <c r="B432" s="536" t="s">
        <v>542</v>
      </c>
      <c r="C432" s="536" t="str">
        <f t="array" ref="C432">IFERROR(INDEX($B$21:$B$829, MATCH(0, COUNTIF($C$20:C431, $B$21:$B$829&amp;"") + IF($B$21:$B$829="",1,0), 0)), "")</f>
        <v/>
      </c>
      <c r="D432" s="536" t="s">
        <v>5105</v>
      </c>
    </row>
    <row r="433" spans="1:4" s="11" customFormat="1" x14ac:dyDescent="0.2">
      <c r="A433" s="537" t="s">
        <v>5107</v>
      </c>
      <c r="B433" s="536" t="s">
        <v>542</v>
      </c>
      <c r="C433" s="536" t="str">
        <f t="array" ref="C433">IFERROR(INDEX($B$21:$B$829, MATCH(0, COUNTIF($C$20:C432, $B$21:$B$829&amp;"") + IF($B$21:$B$829="",1,0), 0)), "")</f>
        <v/>
      </c>
      <c r="D433" s="536" t="s">
        <v>5105</v>
      </c>
    </row>
    <row r="434" spans="1:4" s="11" customFormat="1" x14ac:dyDescent="0.2">
      <c r="A434" s="537" t="s">
        <v>5108</v>
      </c>
      <c r="B434" s="536" t="s">
        <v>542</v>
      </c>
      <c r="C434" s="536" t="str">
        <f t="array" ref="C434">IFERROR(INDEX($B$21:$B$829, MATCH(0, COUNTIF($C$20:C433, $B$21:$B$829&amp;"") + IF($B$21:$B$829="",1,0), 0)), "")</f>
        <v/>
      </c>
      <c r="D434" s="536" t="s">
        <v>5105</v>
      </c>
    </row>
    <row r="435" spans="1:4" s="11" customFormat="1" x14ac:dyDescent="0.2">
      <c r="A435" s="537" t="s">
        <v>5109</v>
      </c>
      <c r="B435" s="536" t="s">
        <v>4637</v>
      </c>
      <c r="C435" s="536" t="str">
        <f t="array" ref="C435">IFERROR(INDEX($B$21:$B$829, MATCH(0, COUNTIF($C$20:C434, $B$21:$B$829&amp;"") + IF($B$21:$B$829="",1,0), 0)), "")</f>
        <v/>
      </c>
      <c r="D435" s="536" t="s">
        <v>4638</v>
      </c>
    </row>
    <row r="436" spans="1:4" s="11" customFormat="1" x14ac:dyDescent="0.2">
      <c r="A436" s="537" t="s">
        <v>5110</v>
      </c>
      <c r="B436" s="536" t="s">
        <v>4972</v>
      </c>
      <c r="C436" s="536" t="str">
        <f t="array" ref="C436">IFERROR(INDEX($B$21:$B$829, MATCH(0, COUNTIF($C$20:C435, $B$21:$B$829&amp;"") + IF($B$21:$B$829="",1,0), 0)), "")</f>
        <v/>
      </c>
      <c r="D436" s="536" t="s">
        <v>4973</v>
      </c>
    </row>
    <row r="437" spans="1:4" s="11" customFormat="1" x14ac:dyDescent="0.2">
      <c r="A437" s="537" t="s">
        <v>5111</v>
      </c>
      <c r="B437" s="536" t="s">
        <v>5112</v>
      </c>
      <c r="C437" s="536" t="str">
        <f t="array" ref="C437">IFERROR(INDEX($B$21:$B$829, MATCH(0, COUNTIF($C$20:C436, $B$21:$B$829&amp;"") + IF($B$21:$B$829="",1,0), 0)), "")</f>
        <v/>
      </c>
      <c r="D437" s="536" t="s">
        <v>5113</v>
      </c>
    </row>
    <row r="438" spans="1:4" s="11" customFormat="1" x14ac:dyDescent="0.2">
      <c r="A438" s="537" t="s">
        <v>5114</v>
      </c>
      <c r="B438" s="536" t="s">
        <v>5115</v>
      </c>
      <c r="C438" s="536" t="str">
        <f t="array" ref="C438">IFERROR(INDEX($B$21:$B$829, MATCH(0, COUNTIF($C$20:C437, $B$21:$B$829&amp;"") + IF($B$21:$B$829="",1,0), 0)), "")</f>
        <v/>
      </c>
      <c r="D438" s="536" t="s">
        <v>5116</v>
      </c>
    </row>
    <row r="439" spans="1:4" s="11" customFormat="1" x14ac:dyDescent="0.2">
      <c r="A439" s="537" t="s">
        <v>5117</v>
      </c>
      <c r="B439" s="536" t="s">
        <v>4743</v>
      </c>
      <c r="C439" s="536" t="str">
        <f t="array" ref="C439">IFERROR(INDEX($B$21:$B$829, MATCH(0, COUNTIF($C$20:C438, $B$21:$B$829&amp;"") + IF($B$21:$B$829="",1,0), 0)), "")</f>
        <v/>
      </c>
      <c r="D439" s="536" t="s">
        <v>5118</v>
      </c>
    </row>
    <row r="440" spans="1:4" s="11" customFormat="1" x14ac:dyDescent="0.2">
      <c r="A440" s="537" t="s">
        <v>5119</v>
      </c>
      <c r="B440" s="536" t="s">
        <v>4743</v>
      </c>
      <c r="C440" s="536" t="str">
        <f t="array" ref="C440">IFERROR(INDEX($B$21:$B$829, MATCH(0, COUNTIF($C$20:C439, $B$21:$B$829&amp;"") + IF($B$21:$B$829="",1,0), 0)), "")</f>
        <v/>
      </c>
      <c r="D440" s="536" t="s">
        <v>5118</v>
      </c>
    </row>
    <row r="441" spans="1:4" s="11" customFormat="1" x14ac:dyDescent="0.2">
      <c r="A441" s="537" t="s">
        <v>5120</v>
      </c>
      <c r="B441" s="536" t="s">
        <v>4759</v>
      </c>
      <c r="C441" s="536" t="str">
        <f t="array" ref="C441">IFERROR(INDEX($B$21:$B$829, MATCH(0, COUNTIF($C$20:C440, $B$21:$B$829&amp;"") + IF($B$21:$B$829="",1,0), 0)), "")</f>
        <v/>
      </c>
      <c r="D441" s="536" t="s">
        <v>4760</v>
      </c>
    </row>
    <row r="442" spans="1:4" s="11" customFormat="1" x14ac:dyDescent="0.2">
      <c r="A442" s="537" t="s">
        <v>5121</v>
      </c>
      <c r="B442" s="536" t="s">
        <v>4443</v>
      </c>
      <c r="C442" s="536" t="str">
        <f t="array" ref="C442">IFERROR(INDEX($B$21:$B$829, MATCH(0, COUNTIF($C$20:C441, $B$21:$B$829&amp;"") + IF($B$21:$B$829="",1,0), 0)), "")</f>
        <v/>
      </c>
      <c r="D442" s="536" t="s">
        <v>4444</v>
      </c>
    </row>
    <row r="443" spans="1:4" s="11" customFormat="1" x14ac:dyDescent="0.2">
      <c r="A443" s="537" t="s">
        <v>5122</v>
      </c>
      <c r="B443" s="536" t="s">
        <v>4493</v>
      </c>
      <c r="C443" s="536" t="str">
        <f t="array" ref="C443">IFERROR(INDEX($B$21:$B$829, MATCH(0, COUNTIF($C$20:C442, $B$21:$B$829&amp;"") + IF($B$21:$B$829="",1,0), 0)), "")</f>
        <v/>
      </c>
      <c r="D443" s="536" t="s">
        <v>4494</v>
      </c>
    </row>
    <row r="444" spans="1:4" s="11" customFormat="1" x14ac:dyDescent="0.2">
      <c r="A444" s="537" t="s">
        <v>5123</v>
      </c>
      <c r="B444" s="536" t="s">
        <v>4493</v>
      </c>
      <c r="C444" s="536" t="str">
        <f t="array" ref="C444">IFERROR(INDEX($B$21:$B$829, MATCH(0, COUNTIF($C$20:C443, $B$21:$B$829&amp;"") + IF($B$21:$B$829="",1,0), 0)), "")</f>
        <v/>
      </c>
      <c r="D444" s="536" t="s">
        <v>5124</v>
      </c>
    </row>
    <row r="445" spans="1:4" s="11" customFormat="1" x14ac:dyDescent="0.2">
      <c r="A445" s="537" t="s">
        <v>5125</v>
      </c>
      <c r="B445" s="536" t="s">
        <v>542</v>
      </c>
      <c r="C445" s="536" t="str">
        <f t="array" ref="C445">IFERROR(INDEX($B$21:$B$829, MATCH(0, COUNTIF($C$20:C444, $B$21:$B$829&amp;"") + IF($B$21:$B$829="",1,0), 0)), "")</f>
        <v/>
      </c>
      <c r="D445" s="536" t="s">
        <v>4789</v>
      </c>
    </row>
    <row r="446" spans="1:4" s="11" customFormat="1" x14ac:dyDescent="0.2">
      <c r="A446" s="537" t="s">
        <v>5126</v>
      </c>
      <c r="B446" s="536" t="s">
        <v>5115</v>
      </c>
      <c r="C446" s="536" t="str">
        <f t="array" ref="C446">IFERROR(INDEX($B$21:$B$829, MATCH(0, COUNTIF($C$20:C445, $B$21:$B$829&amp;"") + IF($B$21:$B$829="",1,0), 0)), "")</f>
        <v/>
      </c>
      <c r="D446" s="536" t="s">
        <v>5116</v>
      </c>
    </row>
    <row r="447" spans="1:4" s="11" customFormat="1" x14ac:dyDescent="0.2">
      <c r="A447" s="537" t="s">
        <v>5127</v>
      </c>
      <c r="B447" s="536" t="s">
        <v>4414</v>
      </c>
      <c r="C447" s="536" t="str">
        <f t="array" ref="C447">IFERROR(INDEX($B$21:$B$829, MATCH(0, COUNTIF($C$20:C446, $B$21:$B$829&amp;"") + IF($B$21:$B$829="",1,0), 0)), "")</f>
        <v/>
      </c>
      <c r="D447" s="536" t="s">
        <v>4415</v>
      </c>
    </row>
    <row r="448" spans="1:4" s="11" customFormat="1" x14ac:dyDescent="0.2">
      <c r="A448" s="537" t="s">
        <v>5128</v>
      </c>
      <c r="B448" s="536" t="s">
        <v>5129</v>
      </c>
      <c r="C448" s="536" t="str">
        <f t="array" ref="C448">IFERROR(INDEX($B$21:$B$829, MATCH(0, COUNTIF($C$20:C447, $B$21:$B$829&amp;"") + IF($B$21:$B$829="",1,0), 0)), "")</f>
        <v/>
      </c>
      <c r="D448" s="536" t="s">
        <v>5130</v>
      </c>
    </row>
    <row r="449" spans="1:4" s="11" customFormat="1" x14ac:dyDescent="0.2">
      <c r="A449" s="537" t="s">
        <v>5131</v>
      </c>
      <c r="B449" s="536" t="s">
        <v>4759</v>
      </c>
      <c r="C449" s="536" t="str">
        <f t="array" ref="C449">IFERROR(INDEX($B$21:$B$829, MATCH(0, COUNTIF($C$20:C448, $B$21:$B$829&amp;"") + IF($B$21:$B$829="",1,0), 0)), "")</f>
        <v/>
      </c>
      <c r="D449" s="536" t="s">
        <v>4760</v>
      </c>
    </row>
    <row r="450" spans="1:4" s="11" customFormat="1" x14ac:dyDescent="0.2">
      <c r="A450" s="537" t="s">
        <v>5132</v>
      </c>
      <c r="B450" s="536" t="s">
        <v>4934</v>
      </c>
      <c r="C450" s="536" t="str">
        <f t="array" ref="C450">IFERROR(INDEX($B$21:$B$829, MATCH(0, COUNTIF($C$20:C449, $B$21:$B$829&amp;"") + IF($B$21:$B$829="",1,0), 0)), "")</f>
        <v/>
      </c>
      <c r="D450" s="536" t="s">
        <v>4935</v>
      </c>
    </row>
    <row r="451" spans="1:4" s="11" customFormat="1" x14ac:dyDescent="0.2">
      <c r="A451" s="537" t="s">
        <v>5133</v>
      </c>
      <c r="B451" s="536" t="s">
        <v>4375</v>
      </c>
      <c r="C451" s="536" t="str">
        <f t="array" ref="C451">IFERROR(INDEX($B$21:$B$829, MATCH(0, COUNTIF($C$20:C450, $B$21:$B$829&amp;"") + IF($B$21:$B$829="",1,0), 0)), "")</f>
        <v/>
      </c>
      <c r="D451" s="536" t="s">
        <v>4376</v>
      </c>
    </row>
    <row r="452" spans="1:4" s="11" customFormat="1" x14ac:dyDescent="0.2">
      <c r="A452" s="537" t="s">
        <v>5134</v>
      </c>
      <c r="B452" s="536" t="s">
        <v>542</v>
      </c>
      <c r="C452" s="536" t="str">
        <f t="array" ref="C452">IFERROR(INDEX($B$21:$B$829, MATCH(0, COUNTIF($C$20:C451, $B$21:$B$829&amp;"") + IF($B$21:$B$829="",1,0), 0)), "")</f>
        <v/>
      </c>
      <c r="D452" s="536" t="s">
        <v>4813</v>
      </c>
    </row>
    <row r="453" spans="1:4" s="11" customFormat="1" x14ac:dyDescent="0.2">
      <c r="A453" s="537" t="s">
        <v>5135</v>
      </c>
      <c r="B453" s="536" t="s">
        <v>542</v>
      </c>
      <c r="C453" s="536" t="str">
        <f t="array" ref="C453">IFERROR(INDEX($B$21:$B$829, MATCH(0, COUNTIF($C$20:C452, $B$21:$B$829&amp;"") + IF($B$21:$B$829="",1,0), 0)), "")</f>
        <v/>
      </c>
      <c r="D453" s="536" t="s">
        <v>5105</v>
      </c>
    </row>
    <row r="454" spans="1:4" s="11" customFormat="1" x14ac:dyDescent="0.2">
      <c r="A454" s="537" t="s">
        <v>5136</v>
      </c>
      <c r="B454" s="536" t="s">
        <v>5115</v>
      </c>
      <c r="C454" s="536" t="str">
        <f t="array" ref="C454">IFERROR(INDEX($B$21:$B$829, MATCH(0, COUNTIF($C$20:C453, $B$21:$B$829&amp;"") + IF($B$21:$B$829="",1,0), 0)), "")</f>
        <v/>
      </c>
      <c r="D454" s="536" t="s">
        <v>5116</v>
      </c>
    </row>
    <row r="455" spans="1:4" s="11" customFormat="1" x14ac:dyDescent="0.2">
      <c r="A455" s="537" t="s">
        <v>5137</v>
      </c>
      <c r="B455" s="536" t="s">
        <v>4743</v>
      </c>
      <c r="C455" s="536" t="str">
        <f t="array" ref="C455">IFERROR(INDEX($B$21:$B$829, MATCH(0, COUNTIF($C$20:C454, $B$21:$B$829&amp;"") + IF($B$21:$B$829="",1,0), 0)), "")</f>
        <v/>
      </c>
      <c r="D455" s="536" t="s">
        <v>5118</v>
      </c>
    </row>
    <row r="456" spans="1:4" s="11" customFormat="1" x14ac:dyDescent="0.2">
      <c r="A456" s="537" t="s">
        <v>5138</v>
      </c>
      <c r="B456" s="536" t="s">
        <v>4624</v>
      </c>
      <c r="C456" s="536" t="str">
        <f t="array" ref="C456">IFERROR(INDEX($B$21:$B$829, MATCH(0, COUNTIF($C$20:C455, $B$21:$B$829&amp;"") + IF($B$21:$B$829="",1,0), 0)), "")</f>
        <v/>
      </c>
      <c r="D456" s="536" t="s">
        <v>4625</v>
      </c>
    </row>
    <row r="457" spans="1:4" s="11" customFormat="1" x14ac:dyDescent="0.2">
      <c r="A457" s="537" t="s">
        <v>5139</v>
      </c>
      <c r="B457" s="536" t="s">
        <v>4357</v>
      </c>
      <c r="C457" s="536" t="str">
        <f t="array" ref="C457">IFERROR(INDEX($B$21:$B$829, MATCH(0, COUNTIF($C$20:C456, $B$21:$B$829&amp;"") + IF($B$21:$B$829="",1,0), 0)), "")</f>
        <v/>
      </c>
      <c r="D457" s="536" t="s">
        <v>4358</v>
      </c>
    </row>
    <row r="458" spans="1:4" s="11" customFormat="1" x14ac:dyDescent="0.2">
      <c r="A458" s="537" t="s">
        <v>5140</v>
      </c>
      <c r="B458" s="536" t="s">
        <v>5141</v>
      </c>
      <c r="C458" s="536" t="str">
        <f t="array" ref="C458">IFERROR(INDEX($B$21:$B$829, MATCH(0, COUNTIF($C$20:C457, $B$21:$B$829&amp;"") + IF($B$21:$B$829="",1,0), 0)), "")</f>
        <v/>
      </c>
      <c r="D458" s="536" t="s">
        <v>5142</v>
      </c>
    </row>
    <row r="459" spans="1:4" s="11" customFormat="1" x14ac:dyDescent="0.2">
      <c r="A459" s="537" t="s">
        <v>5143</v>
      </c>
      <c r="B459" s="536" t="s">
        <v>5144</v>
      </c>
      <c r="C459" s="536" t="str">
        <f t="array" ref="C459">IFERROR(INDEX($B$21:$B$829, MATCH(0, COUNTIF($C$20:C458, $B$21:$B$829&amp;"") + IF($B$21:$B$829="",1,0), 0)), "")</f>
        <v/>
      </c>
      <c r="D459" s="536" t="s">
        <v>5145</v>
      </c>
    </row>
    <row r="460" spans="1:4" s="11" customFormat="1" x14ac:dyDescent="0.2">
      <c r="A460" s="537" t="s">
        <v>5146</v>
      </c>
      <c r="B460" s="536" t="s">
        <v>4381</v>
      </c>
      <c r="C460" s="536" t="str">
        <f t="array" ref="C460">IFERROR(INDEX($B$21:$B$829, MATCH(0, COUNTIF($C$20:C459, $B$21:$B$829&amp;"") + IF($B$21:$B$829="",1,0), 0)), "")</f>
        <v/>
      </c>
      <c r="D460" s="536" t="s">
        <v>4511</v>
      </c>
    </row>
    <row r="461" spans="1:4" s="11" customFormat="1" x14ac:dyDescent="0.2">
      <c r="A461" s="537" t="s">
        <v>5147</v>
      </c>
      <c r="B461" s="536" t="s">
        <v>4642</v>
      </c>
      <c r="C461" s="536" t="str">
        <f t="array" ref="C461">IFERROR(INDEX($B$21:$B$829, MATCH(0, COUNTIF($C$20:C460, $B$21:$B$829&amp;"") + IF($B$21:$B$829="",1,0), 0)), "")</f>
        <v/>
      </c>
      <c r="D461" s="536" t="s">
        <v>4643</v>
      </c>
    </row>
    <row r="462" spans="1:4" s="11" customFormat="1" x14ac:dyDescent="0.2">
      <c r="A462" s="537" t="s">
        <v>5148</v>
      </c>
      <c r="B462" s="536" t="s">
        <v>4493</v>
      </c>
      <c r="C462" s="536" t="str">
        <f t="array" ref="C462">IFERROR(INDEX($B$21:$B$829, MATCH(0, COUNTIF($C$20:C461, $B$21:$B$829&amp;"") + IF($B$21:$B$829="",1,0), 0)), "")</f>
        <v/>
      </c>
      <c r="D462" s="536" t="s">
        <v>4494</v>
      </c>
    </row>
    <row r="463" spans="1:4" s="11" customFormat="1" x14ac:dyDescent="0.2">
      <c r="A463" s="537" t="s">
        <v>5149</v>
      </c>
      <c r="B463" s="536" t="s">
        <v>4680</v>
      </c>
      <c r="C463" s="536" t="str">
        <f t="array" ref="C463">IFERROR(INDEX($B$21:$B$829, MATCH(0, COUNTIF($C$20:C462, $B$21:$B$829&amp;"") + IF($B$21:$B$829="",1,0), 0)), "")</f>
        <v/>
      </c>
      <c r="D463" s="536" t="s">
        <v>4681</v>
      </c>
    </row>
    <row r="464" spans="1:4" s="11" customFormat="1" x14ac:dyDescent="0.2">
      <c r="A464" s="537" t="s">
        <v>5150</v>
      </c>
      <c r="B464" s="536" t="s">
        <v>5151</v>
      </c>
      <c r="C464" s="536" t="str">
        <f t="array" ref="C464">IFERROR(INDEX($B$21:$B$829, MATCH(0, COUNTIF($C$20:C463, $B$21:$B$829&amp;"") + IF($B$21:$B$829="",1,0), 0)), "")</f>
        <v/>
      </c>
      <c r="D464" s="536" t="s">
        <v>5152</v>
      </c>
    </row>
    <row r="465" spans="1:4" s="11" customFormat="1" x14ac:dyDescent="0.2">
      <c r="A465" s="537" t="s">
        <v>5153</v>
      </c>
      <c r="B465" s="536" t="s">
        <v>5154</v>
      </c>
      <c r="C465" s="536" t="str">
        <f t="array" ref="C465">IFERROR(INDEX($B$21:$B$829, MATCH(0, COUNTIF($C$20:C464, $B$21:$B$829&amp;"") + IF($B$21:$B$829="",1,0), 0)), "")</f>
        <v/>
      </c>
      <c r="D465" s="536" t="s">
        <v>5155</v>
      </c>
    </row>
    <row r="466" spans="1:4" s="11" customFormat="1" x14ac:dyDescent="0.2">
      <c r="A466" s="537" t="s">
        <v>5156</v>
      </c>
      <c r="B466" s="536" t="s">
        <v>4399</v>
      </c>
      <c r="C466" s="536" t="str">
        <f t="array" ref="C466">IFERROR(INDEX($B$21:$B$829, MATCH(0, COUNTIF($C$20:C465, $B$21:$B$829&amp;"") + IF($B$21:$B$829="",1,0), 0)), "")</f>
        <v/>
      </c>
      <c r="D466" s="536" t="s">
        <v>4400</v>
      </c>
    </row>
    <row r="467" spans="1:4" s="11" customFormat="1" x14ac:dyDescent="0.2">
      <c r="A467" s="537" t="s">
        <v>5157</v>
      </c>
      <c r="B467" s="536" t="s">
        <v>4759</v>
      </c>
      <c r="C467" s="536" t="str">
        <f t="array" ref="C467">IFERROR(INDEX($B$21:$B$829, MATCH(0, COUNTIF($C$20:C466, $B$21:$B$829&amp;"") + IF($B$21:$B$829="",1,0), 0)), "")</f>
        <v/>
      </c>
      <c r="D467" s="536" t="s">
        <v>4760</v>
      </c>
    </row>
    <row r="468" spans="1:4" s="11" customFormat="1" x14ac:dyDescent="0.2">
      <c r="A468" s="537" t="s">
        <v>5158</v>
      </c>
      <c r="B468" s="536" t="s">
        <v>4493</v>
      </c>
      <c r="C468" s="536" t="str">
        <f t="array" ref="C468">IFERROR(INDEX($B$21:$B$829, MATCH(0, COUNTIF($C$20:C467, $B$21:$B$829&amp;"") + IF($B$21:$B$829="",1,0), 0)), "")</f>
        <v/>
      </c>
      <c r="D468" s="536" t="s">
        <v>4513</v>
      </c>
    </row>
    <row r="469" spans="1:4" s="11" customFormat="1" x14ac:dyDescent="0.2">
      <c r="A469" s="537" t="s">
        <v>5159</v>
      </c>
      <c r="B469" s="536" t="s">
        <v>4521</v>
      </c>
      <c r="C469" s="536" t="str">
        <f t="array" ref="C469">IFERROR(INDEX($B$21:$B$829, MATCH(0, COUNTIF($C$20:C468, $B$21:$B$829&amp;"") + IF($B$21:$B$829="",1,0), 0)), "")</f>
        <v/>
      </c>
      <c r="D469" s="536" t="s">
        <v>4522</v>
      </c>
    </row>
    <row r="470" spans="1:4" s="11" customFormat="1" x14ac:dyDescent="0.2">
      <c r="A470" s="537" t="s">
        <v>5160</v>
      </c>
      <c r="B470" s="536" t="s">
        <v>4375</v>
      </c>
      <c r="C470" s="536" t="str">
        <f t="array" ref="C470">IFERROR(INDEX($B$21:$B$829, MATCH(0, COUNTIF($C$20:C469, $B$21:$B$829&amp;"") + IF($B$21:$B$829="",1,0), 0)), "")</f>
        <v/>
      </c>
      <c r="D470" s="536" t="s">
        <v>5161</v>
      </c>
    </row>
    <row r="471" spans="1:4" s="11" customFormat="1" x14ac:dyDescent="0.2">
      <c r="A471" s="537" t="s">
        <v>5162</v>
      </c>
      <c r="B471" s="536" t="s">
        <v>5163</v>
      </c>
      <c r="C471" s="536" t="str">
        <f t="array" ref="C471">IFERROR(INDEX($B$21:$B$829, MATCH(0, COUNTIF($C$20:C470, $B$21:$B$829&amp;"") + IF($B$21:$B$829="",1,0), 0)), "")</f>
        <v/>
      </c>
      <c r="D471" s="536" t="s">
        <v>5164</v>
      </c>
    </row>
    <row r="472" spans="1:4" s="11" customFormat="1" x14ac:dyDescent="0.2">
      <c r="A472" s="537" t="s">
        <v>5165</v>
      </c>
      <c r="B472" s="536" t="s">
        <v>4408</v>
      </c>
      <c r="C472" s="536" t="str">
        <f t="array" ref="C472">IFERROR(INDEX($B$21:$B$829, MATCH(0, COUNTIF($C$20:C471, $B$21:$B$829&amp;"") + IF($B$21:$B$829="",1,0), 0)), "")</f>
        <v/>
      </c>
      <c r="D472" s="536" t="s">
        <v>4409</v>
      </c>
    </row>
    <row r="473" spans="1:4" s="11" customFormat="1" x14ac:dyDescent="0.2">
      <c r="A473" s="537" t="s">
        <v>5166</v>
      </c>
      <c r="B473" s="536" t="s">
        <v>4490</v>
      </c>
      <c r="C473" s="536" t="str">
        <f t="array" ref="C473">IFERROR(INDEX($B$21:$B$829, MATCH(0, COUNTIF($C$20:C472, $B$21:$B$829&amp;"") + IF($B$21:$B$829="",1,0), 0)), "")</f>
        <v/>
      </c>
      <c r="D473" s="536" t="s">
        <v>4491</v>
      </c>
    </row>
    <row r="474" spans="1:4" s="11" customFormat="1" x14ac:dyDescent="0.2">
      <c r="A474" s="537" t="s">
        <v>5167</v>
      </c>
      <c r="B474" s="536" t="s">
        <v>4493</v>
      </c>
      <c r="C474" s="536" t="str">
        <f t="array" ref="C474">IFERROR(INDEX($B$21:$B$829, MATCH(0, COUNTIF($C$20:C473, $B$21:$B$829&amp;"") + IF($B$21:$B$829="",1,0), 0)), "")</f>
        <v/>
      </c>
      <c r="D474" s="536" t="s">
        <v>4494</v>
      </c>
    </row>
    <row r="475" spans="1:4" s="11" customFormat="1" x14ac:dyDescent="0.2">
      <c r="A475" s="537" t="s">
        <v>5168</v>
      </c>
      <c r="B475" s="536" t="s">
        <v>4524</v>
      </c>
      <c r="C475" s="536" t="str">
        <f t="array" ref="C475">IFERROR(INDEX($B$21:$B$829, MATCH(0, COUNTIF($C$20:C474, $B$21:$B$829&amp;"") + IF($B$21:$B$829="",1,0), 0)), "")</f>
        <v/>
      </c>
      <c r="D475" s="536" t="s">
        <v>4525</v>
      </c>
    </row>
    <row r="476" spans="1:4" s="11" customFormat="1" x14ac:dyDescent="0.2">
      <c r="A476" s="537" t="s">
        <v>5169</v>
      </c>
      <c r="B476" s="536" t="s">
        <v>4341</v>
      </c>
      <c r="C476" s="536" t="str">
        <f t="array" ref="C476">IFERROR(INDEX($B$21:$B$829, MATCH(0, COUNTIF($C$20:C475, $B$21:$B$829&amp;"") + IF($B$21:$B$829="",1,0), 0)), "")</f>
        <v/>
      </c>
      <c r="D476" s="536" t="s">
        <v>4342</v>
      </c>
    </row>
    <row r="477" spans="1:4" s="11" customFormat="1" x14ac:dyDescent="0.2">
      <c r="A477" s="537" t="s">
        <v>5170</v>
      </c>
      <c r="B477" s="536" t="s">
        <v>4691</v>
      </c>
      <c r="C477" s="536" t="str">
        <f t="array" ref="C477">IFERROR(INDEX($B$21:$B$829, MATCH(0, COUNTIF($C$20:C476, $B$21:$B$829&amp;"") + IF($B$21:$B$829="",1,0), 0)), "")</f>
        <v/>
      </c>
      <c r="D477" s="536" t="s">
        <v>4692</v>
      </c>
    </row>
    <row r="478" spans="1:4" s="11" customFormat="1" x14ac:dyDescent="0.2">
      <c r="A478" s="537" t="s">
        <v>5171</v>
      </c>
      <c r="B478" s="536" t="s">
        <v>4945</v>
      </c>
      <c r="C478" s="536" t="str">
        <f t="array" ref="C478">IFERROR(INDEX($B$21:$B$829, MATCH(0, COUNTIF($C$20:C477, $B$21:$B$829&amp;"") + IF($B$21:$B$829="",1,0), 0)), "")</f>
        <v/>
      </c>
      <c r="D478" s="536" t="s">
        <v>4946</v>
      </c>
    </row>
    <row r="479" spans="1:4" s="11" customFormat="1" x14ac:dyDescent="0.2">
      <c r="A479" s="537" t="s">
        <v>5172</v>
      </c>
      <c r="B479" s="536" t="s">
        <v>4739</v>
      </c>
      <c r="C479" s="536" t="str">
        <f t="array" ref="C479">IFERROR(INDEX($B$21:$B$829, MATCH(0, COUNTIF($C$20:C478, $B$21:$B$829&amp;"") + IF($B$21:$B$829="",1,0), 0)), "")</f>
        <v/>
      </c>
      <c r="D479" s="536" t="s">
        <v>4740</v>
      </c>
    </row>
    <row r="480" spans="1:4" s="11" customFormat="1" x14ac:dyDescent="0.2">
      <c r="A480" s="537" t="s">
        <v>5173</v>
      </c>
      <c r="B480" s="536" t="s">
        <v>5151</v>
      </c>
      <c r="C480" s="536" t="str">
        <f t="array" ref="C480">IFERROR(INDEX($B$21:$B$829, MATCH(0, COUNTIF($C$20:C479, $B$21:$B$829&amp;"") + IF($B$21:$B$829="",1,0), 0)), "")</f>
        <v/>
      </c>
      <c r="D480" s="536" t="s">
        <v>5152</v>
      </c>
    </row>
    <row r="481" spans="1:4" s="11" customFormat="1" x14ac:dyDescent="0.2">
      <c r="A481" s="537" t="s">
        <v>5174</v>
      </c>
      <c r="B481" s="536" t="s">
        <v>5175</v>
      </c>
      <c r="C481" s="536" t="str">
        <f t="array" ref="C481">IFERROR(INDEX($B$21:$B$829, MATCH(0, COUNTIF($C$20:C480, $B$21:$B$829&amp;"") + IF($B$21:$B$829="",1,0), 0)), "")</f>
        <v/>
      </c>
      <c r="D481" s="536" t="s">
        <v>5176</v>
      </c>
    </row>
    <row r="482" spans="1:4" s="11" customFormat="1" x14ac:dyDescent="0.2">
      <c r="A482" s="537" t="s">
        <v>5177</v>
      </c>
      <c r="B482" s="536" t="s">
        <v>5062</v>
      </c>
      <c r="C482" s="536" t="str">
        <f t="array" ref="C482">IFERROR(INDEX($B$21:$B$829, MATCH(0, COUNTIF($C$20:C481, $B$21:$B$829&amp;"") + IF($B$21:$B$829="",1,0), 0)), "")</f>
        <v/>
      </c>
      <c r="D482" s="536" t="s">
        <v>5063</v>
      </c>
    </row>
    <row r="483" spans="1:4" s="11" customFormat="1" x14ac:dyDescent="0.2">
      <c r="A483" s="537" t="s">
        <v>5178</v>
      </c>
      <c r="B483" s="536" t="s">
        <v>5179</v>
      </c>
      <c r="C483" s="536" t="str">
        <f t="array" ref="C483">IFERROR(INDEX($B$21:$B$829, MATCH(0, COUNTIF($C$20:C482, $B$21:$B$829&amp;"") + IF($B$21:$B$829="",1,0), 0)), "")</f>
        <v/>
      </c>
      <c r="D483" s="536" t="s">
        <v>5180</v>
      </c>
    </row>
    <row r="484" spans="1:4" s="11" customFormat="1" x14ac:dyDescent="0.2">
      <c r="A484" s="537" t="s">
        <v>5181</v>
      </c>
      <c r="B484" s="536" t="s">
        <v>4642</v>
      </c>
      <c r="C484" s="536" t="str">
        <f t="array" ref="C484">IFERROR(INDEX($B$21:$B$829, MATCH(0, COUNTIF($C$20:C483, $B$21:$B$829&amp;"") + IF($B$21:$B$829="",1,0), 0)), "")</f>
        <v/>
      </c>
      <c r="D484" s="536" t="s">
        <v>4643</v>
      </c>
    </row>
    <row r="485" spans="1:4" s="11" customFormat="1" x14ac:dyDescent="0.2">
      <c r="A485" s="537" t="s">
        <v>5182</v>
      </c>
      <c r="B485" s="536" t="s">
        <v>4759</v>
      </c>
      <c r="C485" s="536" t="str">
        <f t="array" ref="C485">IFERROR(INDEX($B$21:$B$829, MATCH(0, COUNTIF($C$20:C484, $B$21:$B$829&amp;"") + IF($B$21:$B$829="",1,0), 0)), "")</f>
        <v/>
      </c>
      <c r="D485" s="536" t="s">
        <v>4760</v>
      </c>
    </row>
    <row r="486" spans="1:4" s="11" customFormat="1" x14ac:dyDescent="0.2">
      <c r="A486" s="537" t="s">
        <v>5183</v>
      </c>
      <c r="B486" s="536" t="s">
        <v>4759</v>
      </c>
      <c r="C486" s="536" t="str">
        <f t="array" ref="C486">IFERROR(INDEX($B$21:$B$829, MATCH(0, COUNTIF($C$20:C485, $B$21:$B$829&amp;"") + IF($B$21:$B$829="",1,0), 0)), "")</f>
        <v/>
      </c>
      <c r="D486" s="536" t="s">
        <v>4760</v>
      </c>
    </row>
    <row r="487" spans="1:4" s="11" customFormat="1" x14ac:dyDescent="0.2">
      <c r="A487" s="537" t="s">
        <v>5184</v>
      </c>
      <c r="B487" s="536" t="s">
        <v>4759</v>
      </c>
      <c r="C487" s="536" t="str">
        <f t="array" ref="C487">IFERROR(INDEX($B$21:$B$829, MATCH(0, COUNTIF($C$20:C486, $B$21:$B$829&amp;"") + IF($B$21:$B$829="",1,0), 0)), "")</f>
        <v/>
      </c>
      <c r="D487" s="536" t="s">
        <v>4760</v>
      </c>
    </row>
    <row r="488" spans="1:4" s="11" customFormat="1" x14ac:dyDescent="0.2">
      <c r="A488" s="537" t="s">
        <v>5185</v>
      </c>
      <c r="B488" s="536" t="s">
        <v>4634</v>
      </c>
      <c r="C488" s="536" t="str">
        <f t="array" ref="C488">IFERROR(INDEX($B$21:$B$829, MATCH(0, COUNTIF($C$20:C487, $B$21:$B$829&amp;"") + IF($B$21:$B$829="",1,0), 0)), "")</f>
        <v/>
      </c>
      <c r="D488" s="536" t="s">
        <v>4635</v>
      </c>
    </row>
    <row r="489" spans="1:4" s="11" customFormat="1" x14ac:dyDescent="0.2">
      <c r="A489" s="537" t="s">
        <v>5186</v>
      </c>
      <c r="B489" s="536" t="s">
        <v>542</v>
      </c>
      <c r="C489" s="536" t="str">
        <f t="array" ref="C489">IFERROR(INDEX($B$21:$B$829, MATCH(0, COUNTIF($C$20:C488, $B$21:$B$829&amp;"") + IF($B$21:$B$829="",1,0), 0)), "")</f>
        <v/>
      </c>
      <c r="D489" s="536" t="s">
        <v>5187</v>
      </c>
    </row>
    <row r="490" spans="1:4" s="11" customFormat="1" x14ac:dyDescent="0.2">
      <c r="A490" s="537" t="s">
        <v>5188</v>
      </c>
      <c r="B490" s="536" t="s">
        <v>4804</v>
      </c>
      <c r="C490" s="536" t="str">
        <f t="array" ref="C490">IFERROR(INDEX($B$21:$B$829, MATCH(0, COUNTIF($C$20:C489, $B$21:$B$829&amp;"") + IF($B$21:$B$829="",1,0), 0)), "")</f>
        <v/>
      </c>
      <c r="D490" s="536" t="s">
        <v>4805</v>
      </c>
    </row>
    <row r="491" spans="1:4" s="11" customFormat="1" x14ac:dyDescent="0.2">
      <c r="A491" s="537" t="s">
        <v>5189</v>
      </c>
      <c r="B491" s="536" t="s">
        <v>542</v>
      </c>
      <c r="C491" s="536" t="str">
        <f t="array" ref="C491">IFERROR(INDEX($B$21:$B$829, MATCH(0, COUNTIF($C$20:C490, $B$21:$B$829&amp;"") + IF($B$21:$B$829="",1,0), 0)), "")</f>
        <v/>
      </c>
      <c r="D491" s="536" t="s">
        <v>5190</v>
      </c>
    </row>
    <row r="492" spans="1:4" s="11" customFormat="1" x14ac:dyDescent="0.2">
      <c r="A492" s="537" t="s">
        <v>5191</v>
      </c>
      <c r="B492" s="536" t="s">
        <v>4616</v>
      </c>
      <c r="C492" s="536" t="str">
        <f t="array" ref="C492">IFERROR(INDEX($B$21:$B$829, MATCH(0, COUNTIF($C$20:C491, $B$21:$B$829&amp;"") + IF($B$21:$B$829="",1,0), 0)), "")</f>
        <v/>
      </c>
      <c r="D492" s="536" t="s">
        <v>4617</v>
      </c>
    </row>
    <row r="493" spans="1:4" s="11" customFormat="1" x14ac:dyDescent="0.2">
      <c r="A493" s="537" t="s">
        <v>5192</v>
      </c>
      <c r="B493" s="536" t="s">
        <v>4620</v>
      </c>
      <c r="C493" s="536" t="str">
        <f t="array" ref="C493">IFERROR(INDEX($B$21:$B$829, MATCH(0, COUNTIF($C$20:C492, $B$21:$B$829&amp;"") + IF($B$21:$B$829="",1,0), 0)), "")</f>
        <v/>
      </c>
      <c r="D493" s="536" t="s">
        <v>4621</v>
      </c>
    </row>
    <row r="494" spans="1:4" s="11" customFormat="1" x14ac:dyDescent="0.2">
      <c r="A494" s="537" t="s">
        <v>5193</v>
      </c>
      <c r="B494" s="536" t="s">
        <v>4539</v>
      </c>
      <c r="C494" s="536" t="str">
        <f t="array" ref="C494">IFERROR(INDEX($B$21:$B$829, MATCH(0, COUNTIF($C$20:C493, $B$21:$B$829&amp;"") + IF($B$21:$B$829="",1,0), 0)), "")</f>
        <v/>
      </c>
      <c r="D494" s="536" t="s">
        <v>4540</v>
      </c>
    </row>
    <row r="495" spans="1:4" s="11" customFormat="1" x14ac:dyDescent="0.2">
      <c r="A495" s="537" t="s">
        <v>5194</v>
      </c>
      <c r="B495" s="536" t="s">
        <v>4945</v>
      </c>
      <c r="C495" s="536" t="str">
        <f t="array" ref="C495">IFERROR(INDEX($B$21:$B$829, MATCH(0, COUNTIF($C$20:C494, $B$21:$B$829&amp;"") + IF($B$21:$B$829="",1,0), 0)), "")</f>
        <v/>
      </c>
      <c r="D495" s="536" t="s">
        <v>4946</v>
      </c>
    </row>
    <row r="496" spans="1:4" s="11" customFormat="1" x14ac:dyDescent="0.2">
      <c r="A496" s="537" t="s">
        <v>5195</v>
      </c>
      <c r="B496" s="536" t="s">
        <v>5196</v>
      </c>
      <c r="C496" s="536" t="str">
        <f t="array" ref="C496">IFERROR(INDEX($B$21:$B$829, MATCH(0, COUNTIF($C$20:C495, $B$21:$B$829&amp;"") + IF($B$21:$B$829="",1,0), 0)), "")</f>
        <v/>
      </c>
      <c r="D496" s="536" t="s">
        <v>5197</v>
      </c>
    </row>
    <row r="497" spans="1:4" s="11" customFormat="1" x14ac:dyDescent="0.2">
      <c r="A497" s="537" t="s">
        <v>5198</v>
      </c>
      <c r="B497" s="536" t="s">
        <v>4360</v>
      </c>
      <c r="C497" s="536" t="str">
        <f t="array" ref="C497">IFERROR(INDEX($B$21:$B$829, MATCH(0, COUNTIF($C$20:C496, $B$21:$B$829&amp;"") + IF($B$21:$B$829="",1,0), 0)), "")</f>
        <v/>
      </c>
      <c r="D497" s="536" t="s">
        <v>4361</v>
      </c>
    </row>
    <row r="498" spans="1:4" s="11" customFormat="1" x14ac:dyDescent="0.2">
      <c r="A498" s="537" t="s">
        <v>5199</v>
      </c>
      <c r="B498" s="536" t="s">
        <v>4945</v>
      </c>
      <c r="C498" s="536" t="str">
        <f t="array" ref="C498">IFERROR(INDEX($B$21:$B$829, MATCH(0, COUNTIF($C$20:C497, $B$21:$B$829&amp;"") + IF($B$21:$B$829="",1,0), 0)), "")</f>
        <v/>
      </c>
      <c r="D498" s="536" t="s">
        <v>4946</v>
      </c>
    </row>
    <row r="499" spans="1:4" s="11" customFormat="1" x14ac:dyDescent="0.2">
      <c r="A499" s="537" t="s">
        <v>5200</v>
      </c>
      <c r="B499" s="536" t="s">
        <v>4945</v>
      </c>
      <c r="C499" s="536" t="str">
        <f t="array" ref="C499">IFERROR(INDEX($B$21:$B$829, MATCH(0, COUNTIF($C$20:C498, $B$21:$B$829&amp;"") + IF($B$21:$B$829="",1,0), 0)), "")</f>
        <v/>
      </c>
      <c r="D499" s="536" t="s">
        <v>4946</v>
      </c>
    </row>
    <row r="500" spans="1:4" s="11" customFormat="1" x14ac:dyDescent="0.2">
      <c r="A500" s="537" t="s">
        <v>5201</v>
      </c>
      <c r="B500" s="536" t="s">
        <v>4335</v>
      </c>
      <c r="C500" s="536" t="str">
        <f t="array" ref="C500">IFERROR(INDEX($B$21:$B$829, MATCH(0, COUNTIF($C$20:C499, $B$21:$B$829&amp;"") + IF($B$21:$B$829="",1,0), 0)), "")</f>
        <v/>
      </c>
      <c r="D500" s="536" t="s">
        <v>4336</v>
      </c>
    </row>
    <row r="501" spans="1:4" s="11" customFormat="1" x14ac:dyDescent="0.2">
      <c r="A501" s="537" t="s">
        <v>5202</v>
      </c>
      <c r="B501" s="536" t="s">
        <v>4945</v>
      </c>
      <c r="C501" s="536" t="str">
        <f t="array" ref="C501">IFERROR(INDEX($B$21:$B$829, MATCH(0, COUNTIF($C$20:C500, $B$21:$B$829&amp;"") + IF($B$21:$B$829="",1,0), 0)), "")</f>
        <v/>
      </c>
      <c r="D501" s="536" t="s">
        <v>4946</v>
      </c>
    </row>
    <row r="502" spans="1:4" s="11" customFormat="1" x14ac:dyDescent="0.2">
      <c r="A502" s="537" t="s">
        <v>5203</v>
      </c>
      <c r="B502" s="536" t="s">
        <v>5204</v>
      </c>
      <c r="C502" s="536" t="str">
        <f t="array" ref="C502">IFERROR(INDEX($B$21:$B$829, MATCH(0, COUNTIF($C$20:C501, $B$21:$B$829&amp;"") + IF($B$21:$B$829="",1,0), 0)), "")</f>
        <v/>
      </c>
      <c r="D502" s="536" t="s">
        <v>5205</v>
      </c>
    </row>
    <row r="503" spans="1:4" s="11" customFormat="1" x14ac:dyDescent="0.2">
      <c r="A503" s="537" t="s">
        <v>5206</v>
      </c>
      <c r="B503" s="536" t="s">
        <v>4743</v>
      </c>
      <c r="C503" s="536" t="str">
        <f t="array" ref="C503">IFERROR(INDEX($B$21:$B$829, MATCH(0, COUNTIF($C$20:C502, $B$21:$B$829&amp;"") + IF($B$21:$B$829="",1,0), 0)), "")</f>
        <v/>
      </c>
      <c r="D503" s="536" t="s">
        <v>4749</v>
      </c>
    </row>
    <row r="504" spans="1:4" s="11" customFormat="1" x14ac:dyDescent="0.2">
      <c r="A504" s="537" t="s">
        <v>5207</v>
      </c>
      <c r="B504" s="536" t="s">
        <v>4402</v>
      </c>
      <c r="C504" s="536" t="str">
        <f t="array" ref="C504">IFERROR(INDEX($B$21:$B$829, MATCH(0, COUNTIF($C$20:C503, $B$21:$B$829&amp;"") + IF($B$21:$B$829="",1,0), 0)), "")</f>
        <v/>
      </c>
      <c r="D504" s="536" t="s">
        <v>4403</v>
      </c>
    </row>
    <row r="505" spans="1:4" s="11" customFormat="1" x14ac:dyDescent="0.2">
      <c r="A505" s="537" t="s">
        <v>5208</v>
      </c>
      <c r="B505" s="536" t="s">
        <v>4879</v>
      </c>
      <c r="C505" s="536" t="str">
        <f t="array" ref="C505">IFERROR(INDEX($B$21:$B$829, MATCH(0, COUNTIF($C$20:C504, $B$21:$B$829&amp;"") + IF($B$21:$B$829="",1,0), 0)), "")</f>
        <v/>
      </c>
      <c r="D505" s="536" t="s">
        <v>4880</v>
      </c>
    </row>
    <row r="506" spans="1:4" s="11" customFormat="1" x14ac:dyDescent="0.2">
      <c r="A506" s="537" t="s">
        <v>5209</v>
      </c>
      <c r="B506" s="536" t="s">
        <v>542</v>
      </c>
      <c r="C506" s="536" t="str">
        <f t="array" ref="C506">IFERROR(INDEX($B$21:$B$829, MATCH(0, COUNTIF($C$20:C505, $B$21:$B$829&amp;"") + IF($B$21:$B$829="",1,0), 0)), "")</f>
        <v/>
      </c>
      <c r="D506" s="536" t="s">
        <v>4813</v>
      </c>
    </row>
    <row r="507" spans="1:4" s="11" customFormat="1" x14ac:dyDescent="0.2">
      <c r="A507" s="537" t="s">
        <v>5210</v>
      </c>
      <c r="B507" s="536" t="s">
        <v>5211</v>
      </c>
      <c r="C507" s="536" t="str">
        <f t="array" ref="C507">IFERROR(INDEX($B$21:$B$829, MATCH(0, COUNTIF($C$20:C506, $B$21:$B$829&amp;"") + IF($B$21:$B$829="",1,0), 0)), "")</f>
        <v/>
      </c>
      <c r="D507" s="536" t="s">
        <v>5212</v>
      </c>
    </row>
    <row r="508" spans="1:4" s="11" customFormat="1" x14ac:dyDescent="0.2">
      <c r="A508" s="537" t="s">
        <v>5213</v>
      </c>
      <c r="B508" s="536" t="s">
        <v>5214</v>
      </c>
      <c r="C508" s="536" t="str">
        <f t="array" ref="C508">IFERROR(INDEX($B$21:$B$829, MATCH(0, COUNTIF($C$20:C507, $B$21:$B$829&amp;"") + IF($B$21:$B$829="",1,0), 0)), "")</f>
        <v/>
      </c>
      <c r="D508" s="536" t="s">
        <v>5215</v>
      </c>
    </row>
    <row r="509" spans="1:4" s="11" customFormat="1" x14ac:dyDescent="0.2">
      <c r="A509" s="537" t="s">
        <v>5216</v>
      </c>
      <c r="B509" s="536" t="s">
        <v>5217</v>
      </c>
      <c r="C509" s="536" t="str">
        <f t="array" ref="C509">IFERROR(INDEX($B$21:$B$829, MATCH(0, COUNTIF($C$20:C508, $B$21:$B$829&amp;"") + IF($B$21:$B$829="",1,0), 0)), "")</f>
        <v/>
      </c>
      <c r="D509" s="536" t="s">
        <v>5218</v>
      </c>
    </row>
    <row r="510" spans="1:4" s="11" customFormat="1" x14ac:dyDescent="0.2">
      <c r="A510" s="537" t="s">
        <v>5219</v>
      </c>
      <c r="B510" s="536" t="s">
        <v>4335</v>
      </c>
      <c r="C510" s="536" t="str">
        <f t="array" ref="C510">IFERROR(INDEX($B$21:$B$829, MATCH(0, COUNTIF($C$20:C509, $B$21:$B$829&amp;"") + IF($B$21:$B$829="",1,0), 0)), "")</f>
        <v/>
      </c>
      <c r="D510" s="536" t="s">
        <v>4336</v>
      </c>
    </row>
    <row r="511" spans="1:4" s="11" customFormat="1" x14ac:dyDescent="0.2">
      <c r="A511" s="537" t="s">
        <v>5220</v>
      </c>
      <c r="B511" s="536" t="s">
        <v>4469</v>
      </c>
      <c r="C511" s="536" t="str">
        <f t="array" ref="C511">IFERROR(INDEX($B$21:$B$829, MATCH(0, COUNTIF($C$20:C510, $B$21:$B$829&amp;"") + IF($B$21:$B$829="",1,0), 0)), "")</f>
        <v/>
      </c>
      <c r="D511" s="536" t="s">
        <v>4470</v>
      </c>
    </row>
    <row r="512" spans="1:4" s="11" customFormat="1" x14ac:dyDescent="0.2">
      <c r="A512" s="537" t="s">
        <v>5221</v>
      </c>
      <c r="B512" s="536" t="s">
        <v>4469</v>
      </c>
      <c r="C512" s="536" t="str">
        <f t="array" ref="C512">IFERROR(INDEX($B$21:$B$829, MATCH(0, COUNTIF($C$20:C511, $B$21:$B$829&amp;"") + IF($B$21:$B$829="",1,0), 0)), "")</f>
        <v/>
      </c>
      <c r="D512" s="536" t="s">
        <v>4470</v>
      </c>
    </row>
    <row r="513" spans="1:4" s="11" customFormat="1" x14ac:dyDescent="0.2">
      <c r="A513" s="537" t="s">
        <v>5222</v>
      </c>
      <c r="B513" s="536" t="s">
        <v>4436</v>
      </c>
      <c r="C513" s="536" t="str">
        <f t="array" ref="C513">IFERROR(INDEX($B$21:$B$829, MATCH(0, COUNTIF($C$20:C512, $B$21:$B$829&amp;"") + IF($B$21:$B$829="",1,0), 0)), "")</f>
        <v/>
      </c>
      <c r="D513" s="536" t="s">
        <v>4437</v>
      </c>
    </row>
    <row r="514" spans="1:4" s="11" customFormat="1" x14ac:dyDescent="0.2">
      <c r="A514" s="537" t="s">
        <v>5223</v>
      </c>
      <c r="B514" s="536" t="s">
        <v>542</v>
      </c>
      <c r="C514" s="536" t="str">
        <f t="array" ref="C514">IFERROR(INDEX($B$21:$B$829, MATCH(0, COUNTIF($C$20:C513, $B$21:$B$829&amp;"") + IF($B$21:$B$829="",1,0), 0)), "")</f>
        <v/>
      </c>
      <c r="D514" s="536" t="s">
        <v>5224</v>
      </c>
    </row>
    <row r="515" spans="1:4" s="11" customFormat="1" x14ac:dyDescent="0.2">
      <c r="A515" s="537" t="s">
        <v>5225</v>
      </c>
      <c r="B515" s="536" t="s">
        <v>4436</v>
      </c>
      <c r="C515" s="536" t="str">
        <f t="array" ref="C515">IFERROR(INDEX($B$21:$B$829, MATCH(0, COUNTIF($C$20:C514, $B$21:$B$829&amp;"") + IF($B$21:$B$829="",1,0), 0)), "")</f>
        <v/>
      </c>
      <c r="D515" s="536" t="s">
        <v>4437</v>
      </c>
    </row>
    <row r="516" spans="1:4" s="11" customFormat="1" x14ac:dyDescent="0.2">
      <c r="A516" s="537" t="s">
        <v>5226</v>
      </c>
      <c r="B516" s="536" t="s">
        <v>542</v>
      </c>
      <c r="C516" s="536" t="str">
        <f t="array" ref="C516">IFERROR(INDEX($B$21:$B$829, MATCH(0, COUNTIF($C$20:C515, $B$21:$B$829&amp;"") + IF($B$21:$B$829="",1,0), 0)), "")</f>
        <v/>
      </c>
      <c r="D516" s="536" t="s">
        <v>5224</v>
      </c>
    </row>
    <row r="517" spans="1:4" s="11" customFormat="1" x14ac:dyDescent="0.2">
      <c r="A517" s="537" t="s">
        <v>3366</v>
      </c>
      <c r="B517" s="536" t="s">
        <v>542</v>
      </c>
      <c r="C517" s="536" t="str">
        <f t="array" ref="C517">IFERROR(INDEX($B$21:$B$829, MATCH(0, COUNTIF($C$20:C516, $B$21:$B$829&amp;"") + IF($B$21:$B$829="",1,0), 0)), "")</f>
        <v/>
      </c>
      <c r="D517" s="536" t="s">
        <v>3362</v>
      </c>
    </row>
    <row r="518" spans="1:4" s="11" customFormat="1" x14ac:dyDescent="0.2">
      <c r="A518" s="537" t="s">
        <v>3367</v>
      </c>
      <c r="B518" s="536" t="s">
        <v>542</v>
      </c>
      <c r="C518" s="536" t="str">
        <f t="array" ref="C518">IFERROR(INDEX($B$21:$B$829, MATCH(0, COUNTIF($C$20:C517, $B$21:$B$829&amp;"") + IF($B$21:$B$829="",1,0), 0)), "")</f>
        <v/>
      </c>
      <c r="D518" s="536" t="s">
        <v>3362</v>
      </c>
    </row>
    <row r="519" spans="1:4" s="11" customFormat="1" x14ac:dyDescent="0.2">
      <c r="A519" s="537" t="s">
        <v>3368</v>
      </c>
      <c r="B519" s="536" t="s">
        <v>542</v>
      </c>
      <c r="C519" s="536" t="str">
        <f t="array" ref="C519">IFERROR(INDEX($B$21:$B$829, MATCH(0, COUNTIF($C$20:C518, $B$21:$B$829&amp;"") + IF($B$21:$B$829="",1,0), 0)), "")</f>
        <v/>
      </c>
      <c r="D519" s="536" t="s">
        <v>3362</v>
      </c>
    </row>
    <row r="520" spans="1:4" s="11" customFormat="1" x14ac:dyDescent="0.2">
      <c r="A520" s="537" t="s">
        <v>3369</v>
      </c>
      <c r="B520" s="536" t="s">
        <v>542</v>
      </c>
      <c r="C520" s="536" t="str">
        <f t="array" ref="C520">IFERROR(INDEX($B$21:$B$829, MATCH(0, COUNTIF($C$20:C519, $B$21:$B$829&amp;"") + IF($B$21:$B$829="",1,0), 0)), "")</f>
        <v/>
      </c>
      <c r="D520" s="536" t="s">
        <v>3362</v>
      </c>
    </row>
    <row r="521" spans="1:4" s="11" customFormat="1" x14ac:dyDescent="0.2">
      <c r="A521" s="537" t="s">
        <v>5227</v>
      </c>
      <c r="B521" s="536" t="s">
        <v>4759</v>
      </c>
      <c r="C521" s="536" t="str">
        <f t="array" ref="C521">IFERROR(INDEX($B$21:$B$829, MATCH(0, COUNTIF($C$20:C520, $B$21:$B$829&amp;"") + IF($B$21:$B$829="",1,0), 0)), "")</f>
        <v/>
      </c>
      <c r="D521" s="536" t="s">
        <v>4760</v>
      </c>
    </row>
    <row r="522" spans="1:4" s="11" customFormat="1" x14ac:dyDescent="0.2">
      <c r="A522" s="537" t="s">
        <v>5228</v>
      </c>
      <c r="B522" s="536" t="s">
        <v>5229</v>
      </c>
      <c r="C522" s="536" t="str">
        <f t="array" ref="C522">IFERROR(INDEX($B$21:$B$829, MATCH(0, COUNTIF($C$20:C521, $B$21:$B$829&amp;"") + IF($B$21:$B$829="",1,0), 0)), "")</f>
        <v/>
      </c>
      <c r="D522" s="536" t="s">
        <v>5230</v>
      </c>
    </row>
    <row r="523" spans="1:4" s="11" customFormat="1" x14ac:dyDescent="0.2">
      <c r="A523" s="537" t="s">
        <v>5231</v>
      </c>
      <c r="B523" s="536" t="s">
        <v>4572</v>
      </c>
      <c r="C523" s="536" t="str">
        <f t="array" ref="C523">IFERROR(INDEX($B$21:$B$829, MATCH(0, COUNTIF($C$20:C522, $B$21:$B$829&amp;"") + IF($B$21:$B$829="",1,0), 0)), "")</f>
        <v/>
      </c>
      <c r="D523" s="536" t="s">
        <v>4573</v>
      </c>
    </row>
    <row r="524" spans="1:4" s="11" customFormat="1" x14ac:dyDescent="0.2">
      <c r="A524" s="537" t="s">
        <v>5232</v>
      </c>
      <c r="B524" s="536" t="s">
        <v>4613</v>
      </c>
      <c r="C524" s="536" t="str">
        <f t="array" ref="C524">IFERROR(INDEX($B$21:$B$829, MATCH(0, COUNTIF($C$20:C523, $B$21:$B$829&amp;"") + IF($B$21:$B$829="",1,0), 0)), "")</f>
        <v/>
      </c>
      <c r="D524" s="536" t="s">
        <v>4614</v>
      </c>
    </row>
    <row r="525" spans="1:4" s="11" customFormat="1" x14ac:dyDescent="0.2">
      <c r="A525" s="537" t="s">
        <v>5233</v>
      </c>
      <c r="B525" s="536" t="s">
        <v>4436</v>
      </c>
      <c r="C525" s="536" t="str">
        <f t="array" ref="C525">IFERROR(INDEX($B$21:$B$829, MATCH(0, COUNTIF($C$20:C524, $B$21:$B$829&amp;"") + IF($B$21:$B$829="",1,0), 0)), "")</f>
        <v/>
      </c>
      <c r="D525" s="536" t="s">
        <v>4437</v>
      </c>
    </row>
    <row r="526" spans="1:4" s="11" customFormat="1" x14ac:dyDescent="0.2">
      <c r="A526" s="537" t="s">
        <v>5234</v>
      </c>
      <c r="B526" s="536" t="s">
        <v>542</v>
      </c>
      <c r="C526" s="536" t="str">
        <f t="array" ref="C526">IFERROR(INDEX($B$21:$B$829, MATCH(0, COUNTIF($C$20:C525, $B$21:$B$829&amp;"") + IF($B$21:$B$829="",1,0), 0)), "")</f>
        <v/>
      </c>
      <c r="D526" s="536" t="s">
        <v>5235</v>
      </c>
    </row>
    <row r="527" spans="1:4" s="11" customFormat="1" x14ac:dyDescent="0.2">
      <c r="A527" s="537" t="s">
        <v>5236</v>
      </c>
      <c r="B527" s="536" t="s">
        <v>4564</v>
      </c>
      <c r="C527" s="536" t="str">
        <f t="array" ref="C527">IFERROR(INDEX($B$21:$B$829, MATCH(0, COUNTIF($C$20:C526, $B$21:$B$829&amp;"") + IF($B$21:$B$829="",1,0), 0)), "")</f>
        <v/>
      </c>
      <c r="D527" s="536" t="s">
        <v>4565</v>
      </c>
    </row>
    <row r="528" spans="1:4" s="11" customFormat="1" x14ac:dyDescent="0.2">
      <c r="A528" s="537" t="s">
        <v>5237</v>
      </c>
      <c r="B528" s="536" t="s">
        <v>4945</v>
      </c>
      <c r="C528" s="536" t="str">
        <f t="array" ref="C528">IFERROR(INDEX($B$21:$B$829, MATCH(0, COUNTIF($C$20:C527, $B$21:$B$829&amp;"") + IF($B$21:$B$829="",1,0), 0)), "")</f>
        <v/>
      </c>
      <c r="D528" s="536" t="s">
        <v>4946</v>
      </c>
    </row>
    <row r="529" spans="1:4" s="11" customFormat="1" x14ac:dyDescent="0.2">
      <c r="A529" s="537" t="s">
        <v>5238</v>
      </c>
      <c r="B529" s="536" t="s">
        <v>4945</v>
      </c>
      <c r="C529" s="536" t="str">
        <f t="array" ref="C529">IFERROR(INDEX($B$21:$B$829, MATCH(0, COUNTIF($C$20:C528, $B$21:$B$829&amp;"") + IF($B$21:$B$829="",1,0), 0)), "")</f>
        <v/>
      </c>
      <c r="D529" s="536" t="s">
        <v>4946</v>
      </c>
    </row>
    <row r="530" spans="1:4" s="11" customFormat="1" x14ac:dyDescent="0.2">
      <c r="A530" s="537" t="s">
        <v>5239</v>
      </c>
      <c r="B530" s="536" t="s">
        <v>4945</v>
      </c>
      <c r="C530" s="536" t="str">
        <f t="array" ref="C530">IFERROR(INDEX($B$21:$B$829, MATCH(0, COUNTIF($C$20:C529, $B$21:$B$829&amp;"") + IF($B$21:$B$829="",1,0), 0)), "")</f>
        <v/>
      </c>
      <c r="D530" s="536" t="s">
        <v>4946</v>
      </c>
    </row>
    <row r="531" spans="1:4" s="11" customFormat="1" x14ac:dyDescent="0.2">
      <c r="A531" s="537" t="s">
        <v>5240</v>
      </c>
      <c r="B531" s="536" t="s">
        <v>4945</v>
      </c>
      <c r="C531" s="536" t="str">
        <f t="array" ref="C531">IFERROR(INDEX($B$21:$B$829, MATCH(0, COUNTIF($C$20:C530, $B$21:$B$829&amp;"") + IF($B$21:$B$829="",1,0), 0)), "")</f>
        <v/>
      </c>
      <c r="D531" s="536" t="s">
        <v>4946</v>
      </c>
    </row>
    <row r="532" spans="1:4" s="11" customFormat="1" x14ac:dyDescent="0.2">
      <c r="A532" s="537" t="s">
        <v>5241</v>
      </c>
      <c r="B532" s="536" t="s">
        <v>4351</v>
      </c>
      <c r="C532" s="536" t="str">
        <f t="array" ref="C532">IFERROR(INDEX($B$21:$B$829, MATCH(0, COUNTIF($C$20:C531, $B$21:$B$829&amp;"") + IF($B$21:$B$829="",1,0), 0)), "")</f>
        <v/>
      </c>
      <c r="D532" s="536" t="s">
        <v>5242</v>
      </c>
    </row>
    <row r="533" spans="1:4" s="11" customFormat="1" x14ac:dyDescent="0.2">
      <c r="A533" s="537" t="s">
        <v>5243</v>
      </c>
      <c r="B533" s="536" t="s">
        <v>542</v>
      </c>
      <c r="C533" s="536" t="str">
        <f t="array" ref="C533">IFERROR(INDEX($B$21:$B$829, MATCH(0, COUNTIF($C$20:C532, $B$21:$B$829&amp;"") + IF($B$21:$B$829="",1,0), 0)), "")</f>
        <v/>
      </c>
      <c r="D533" s="536" t="s">
        <v>5244</v>
      </c>
    </row>
    <row r="534" spans="1:4" s="11" customFormat="1" x14ac:dyDescent="0.2">
      <c r="A534" s="537" t="s">
        <v>5245</v>
      </c>
      <c r="B534" s="536" t="s">
        <v>542</v>
      </c>
      <c r="C534" s="536" t="str">
        <f t="array" ref="C534">IFERROR(INDEX($B$21:$B$829, MATCH(0, COUNTIF($C$20:C533, $B$21:$B$829&amp;"") + IF($B$21:$B$829="",1,0), 0)), "")</f>
        <v/>
      </c>
      <c r="D534" s="536" t="s">
        <v>5244</v>
      </c>
    </row>
    <row r="535" spans="1:4" s="11" customFormat="1" x14ac:dyDescent="0.2">
      <c r="A535" s="537" t="s">
        <v>3363</v>
      </c>
      <c r="B535" s="536" t="s">
        <v>542</v>
      </c>
      <c r="C535" s="536" t="str">
        <f t="array" ref="C535">IFERROR(INDEX($B$21:$B$829, MATCH(0, COUNTIF($C$20:C534, $B$21:$B$829&amp;"") + IF($B$21:$B$829="",1,0), 0)), "")</f>
        <v/>
      </c>
      <c r="D535" s="536" t="s">
        <v>3362</v>
      </c>
    </row>
    <row r="536" spans="1:4" s="11" customFormat="1" x14ac:dyDescent="0.2">
      <c r="A536" s="537" t="s">
        <v>3361</v>
      </c>
      <c r="B536" s="536" t="s">
        <v>542</v>
      </c>
      <c r="C536" s="536" t="str">
        <f t="array" ref="C536">IFERROR(INDEX($B$21:$B$829, MATCH(0, COUNTIF($C$20:C535, $B$21:$B$829&amp;"") + IF($B$21:$B$829="",1,0), 0)), "")</f>
        <v/>
      </c>
      <c r="D536" s="536" t="s">
        <v>3362</v>
      </c>
    </row>
    <row r="537" spans="1:4" s="11" customFormat="1" x14ac:dyDescent="0.2">
      <c r="A537" s="537" t="s">
        <v>3365</v>
      </c>
      <c r="B537" s="536" t="s">
        <v>542</v>
      </c>
      <c r="C537" s="536" t="str">
        <f t="array" ref="C537">IFERROR(INDEX($B$21:$B$829, MATCH(0, COUNTIF($C$20:C536, $B$21:$B$829&amp;"") + IF($B$21:$B$829="",1,0), 0)), "")</f>
        <v/>
      </c>
      <c r="D537" s="536" t="s">
        <v>3362</v>
      </c>
    </row>
    <row r="538" spans="1:4" s="11" customFormat="1" x14ac:dyDescent="0.2">
      <c r="A538" s="537" t="s">
        <v>3364</v>
      </c>
      <c r="B538" s="536" t="s">
        <v>542</v>
      </c>
      <c r="C538" s="536" t="str">
        <f t="array" ref="C538">IFERROR(INDEX($B$21:$B$829, MATCH(0, COUNTIF($C$20:C537, $B$21:$B$829&amp;"") + IF($B$21:$B$829="",1,0), 0)), "")</f>
        <v/>
      </c>
      <c r="D538" s="536" t="s">
        <v>3362</v>
      </c>
    </row>
    <row r="539" spans="1:4" s="11" customFormat="1" x14ac:dyDescent="0.2">
      <c r="A539" s="537" t="s">
        <v>5246</v>
      </c>
      <c r="B539" s="536" t="s">
        <v>5247</v>
      </c>
      <c r="C539" s="536" t="str">
        <f t="array" ref="C539">IFERROR(INDEX($B$21:$B$829, MATCH(0, COUNTIF($C$20:C538, $B$21:$B$829&amp;"") + IF($B$21:$B$829="",1,0), 0)), "")</f>
        <v/>
      </c>
      <c r="D539" s="536" t="s">
        <v>5248</v>
      </c>
    </row>
    <row r="540" spans="1:4" s="11" customFormat="1" x14ac:dyDescent="0.2">
      <c r="A540" s="537" t="s">
        <v>5249</v>
      </c>
      <c r="B540" s="536" t="s">
        <v>5250</v>
      </c>
      <c r="C540" s="536" t="str">
        <f t="array" ref="C540">IFERROR(INDEX($B$21:$B$829, MATCH(0, COUNTIF($C$20:C539, $B$21:$B$829&amp;"") + IF($B$21:$B$829="",1,0), 0)), "")</f>
        <v/>
      </c>
      <c r="D540" s="536" t="s">
        <v>5251</v>
      </c>
    </row>
    <row r="541" spans="1:4" s="11" customFormat="1" x14ac:dyDescent="0.2">
      <c r="A541" s="537" t="s">
        <v>5252</v>
      </c>
      <c r="B541" s="536" t="s">
        <v>5253</v>
      </c>
      <c r="C541" s="536" t="str">
        <f t="array" ref="C541">IFERROR(INDEX($B$21:$B$829, MATCH(0, COUNTIF($C$20:C540, $B$21:$B$829&amp;"") + IF($B$21:$B$829="",1,0), 0)), "")</f>
        <v/>
      </c>
      <c r="D541" s="536" t="s">
        <v>5254</v>
      </c>
    </row>
    <row r="542" spans="1:4" s="11" customFormat="1" x14ac:dyDescent="0.2">
      <c r="A542" s="537" t="s">
        <v>5255</v>
      </c>
      <c r="B542" s="536" t="s">
        <v>5256</v>
      </c>
      <c r="C542" s="536" t="str">
        <f t="array" ref="C542">IFERROR(INDEX($B$21:$B$829, MATCH(0, COUNTIF($C$20:C541, $B$21:$B$829&amp;"") + IF($B$21:$B$829="",1,0), 0)), "")</f>
        <v/>
      </c>
      <c r="D542" s="536" t="s">
        <v>5257</v>
      </c>
    </row>
    <row r="543" spans="1:4" s="11" customFormat="1" x14ac:dyDescent="0.2">
      <c r="A543" s="537" t="s">
        <v>5258</v>
      </c>
      <c r="B543" s="536" t="s">
        <v>5259</v>
      </c>
      <c r="C543" s="536" t="str">
        <f t="array" ref="C543">IFERROR(INDEX($B$21:$B$829, MATCH(0, COUNTIF($C$20:C542, $B$21:$B$829&amp;"") + IF($B$21:$B$829="",1,0), 0)), "")</f>
        <v/>
      </c>
      <c r="D543" s="536" t="s">
        <v>5260</v>
      </c>
    </row>
    <row r="544" spans="1:4" s="11" customFormat="1" x14ac:dyDescent="0.2">
      <c r="A544" s="537" t="s">
        <v>5261</v>
      </c>
      <c r="B544" s="536" t="s">
        <v>5039</v>
      </c>
      <c r="C544" s="536" t="str">
        <f t="array" ref="C544">IFERROR(INDEX($B$21:$B$829, MATCH(0, COUNTIF($C$20:C543, $B$21:$B$829&amp;"") + IF($B$21:$B$829="",1,0), 0)), "")</f>
        <v/>
      </c>
      <c r="D544" s="536" t="s">
        <v>5040</v>
      </c>
    </row>
    <row r="545" spans="1:4" s="11" customFormat="1" x14ac:dyDescent="0.2">
      <c r="A545" s="537" t="s">
        <v>5262</v>
      </c>
      <c r="B545" s="536" t="s">
        <v>542</v>
      </c>
      <c r="C545" s="536" t="str">
        <f t="array" ref="C545">IFERROR(INDEX($B$21:$B$829, MATCH(0, COUNTIF($C$20:C544, $B$21:$B$829&amp;"") + IF($B$21:$B$829="",1,0), 0)), "")</f>
        <v/>
      </c>
      <c r="D545" s="536" t="s">
        <v>4789</v>
      </c>
    </row>
    <row r="546" spans="1:4" s="11" customFormat="1" x14ac:dyDescent="0.2">
      <c r="A546" s="537" t="s">
        <v>5263</v>
      </c>
      <c r="B546" s="536" t="s">
        <v>542</v>
      </c>
      <c r="C546" s="536" t="str">
        <f t="array" ref="C546">IFERROR(INDEX($B$21:$B$829, MATCH(0, COUNTIF($C$20:C545, $B$21:$B$829&amp;"") + IF($B$21:$B$829="",1,0), 0)), "")</f>
        <v/>
      </c>
      <c r="D546" s="536" t="s">
        <v>4823</v>
      </c>
    </row>
    <row r="547" spans="1:4" s="11" customFormat="1" x14ac:dyDescent="0.2">
      <c r="A547" s="537" t="s">
        <v>5264</v>
      </c>
      <c r="B547" s="536" t="s">
        <v>542</v>
      </c>
      <c r="C547" s="536" t="str">
        <f t="array" ref="C547">IFERROR(INDEX($B$21:$B$829, MATCH(0, COUNTIF($C$20:C546, $B$21:$B$829&amp;"") + IF($B$21:$B$829="",1,0), 0)), "")</f>
        <v/>
      </c>
      <c r="D547" s="536" t="s">
        <v>4823</v>
      </c>
    </row>
    <row r="548" spans="1:4" s="11" customFormat="1" x14ac:dyDescent="0.2">
      <c r="A548" s="537" t="s">
        <v>5265</v>
      </c>
      <c r="B548" s="536" t="s">
        <v>4363</v>
      </c>
      <c r="C548" s="536" t="str">
        <f t="array" ref="C548">IFERROR(INDEX($B$21:$B$829, MATCH(0, COUNTIF($C$20:C547, $B$21:$B$829&amp;"") + IF($B$21:$B$829="",1,0), 0)), "")</f>
        <v/>
      </c>
      <c r="D548" s="536" t="s">
        <v>4364</v>
      </c>
    </row>
    <row r="549" spans="1:4" s="11" customFormat="1" x14ac:dyDescent="0.2">
      <c r="A549" s="537" t="s">
        <v>5266</v>
      </c>
      <c r="B549" s="536" t="s">
        <v>4363</v>
      </c>
      <c r="C549" s="536" t="str">
        <f t="array" ref="C549">IFERROR(INDEX($B$21:$B$829, MATCH(0, COUNTIF($C$20:C548, $B$21:$B$829&amp;"") + IF($B$21:$B$829="",1,0), 0)), "")</f>
        <v/>
      </c>
      <c r="D549" s="536" t="s">
        <v>4364</v>
      </c>
    </row>
    <row r="550" spans="1:4" s="11" customFormat="1" x14ac:dyDescent="0.2">
      <c r="A550" s="537" t="s">
        <v>5267</v>
      </c>
      <c r="B550" s="536" t="s">
        <v>4375</v>
      </c>
      <c r="C550" s="536" t="str">
        <f t="array" ref="C550">IFERROR(INDEX($B$21:$B$829, MATCH(0, COUNTIF($C$20:C549, $B$21:$B$829&amp;"") + IF($B$21:$B$829="",1,0), 0)), "")</f>
        <v/>
      </c>
      <c r="D550" s="536" t="s">
        <v>4376</v>
      </c>
    </row>
    <row r="551" spans="1:4" s="11" customFormat="1" x14ac:dyDescent="0.2">
      <c r="A551" s="537" t="s">
        <v>5268</v>
      </c>
      <c r="B551" s="536" t="s">
        <v>4711</v>
      </c>
      <c r="C551" s="536" t="str">
        <f t="array" ref="C551">IFERROR(INDEX($B$21:$B$829, MATCH(0, COUNTIF($C$20:C550, $B$21:$B$829&amp;"") + IF($B$21:$B$829="",1,0), 0)), "")</f>
        <v/>
      </c>
      <c r="D551" s="536" t="s">
        <v>4712</v>
      </c>
    </row>
    <row r="552" spans="1:4" s="11" customFormat="1" x14ac:dyDescent="0.2">
      <c r="A552" s="537" t="s">
        <v>5269</v>
      </c>
      <c r="B552" s="536" t="s">
        <v>4733</v>
      </c>
      <c r="C552" s="536" t="str">
        <f t="array" ref="C552">IFERROR(INDEX($B$21:$B$829, MATCH(0, COUNTIF($C$20:C551, $B$21:$B$829&amp;"") + IF($B$21:$B$829="",1,0), 0)), "")</f>
        <v/>
      </c>
      <c r="D552" s="536" t="s">
        <v>4734</v>
      </c>
    </row>
    <row r="553" spans="1:4" s="11" customFormat="1" x14ac:dyDescent="0.2">
      <c r="A553" s="537" t="s">
        <v>5270</v>
      </c>
      <c r="B553" s="536" t="s">
        <v>4375</v>
      </c>
      <c r="C553" s="536" t="str">
        <f t="array" ref="C553">IFERROR(INDEX($B$21:$B$829, MATCH(0, COUNTIF($C$20:C552, $B$21:$B$829&amp;"") + IF($B$21:$B$829="",1,0), 0)), "")</f>
        <v/>
      </c>
      <c r="D553" s="536" t="s">
        <v>4897</v>
      </c>
    </row>
    <row r="554" spans="1:4" s="11" customFormat="1" x14ac:dyDescent="0.2">
      <c r="A554" s="537" t="s">
        <v>5271</v>
      </c>
      <c r="B554" s="536" t="s">
        <v>4743</v>
      </c>
      <c r="C554" s="536" t="str">
        <f t="array" ref="C554">IFERROR(INDEX($B$21:$B$829, MATCH(0, COUNTIF($C$20:C553, $B$21:$B$829&amp;"") + IF($B$21:$B$829="",1,0), 0)), "")</f>
        <v/>
      </c>
      <c r="D554" s="536" t="s">
        <v>5272</v>
      </c>
    </row>
    <row r="555" spans="1:4" s="11" customFormat="1" x14ac:dyDescent="0.2">
      <c r="A555" s="537" t="s">
        <v>5273</v>
      </c>
      <c r="B555" s="536" t="s">
        <v>542</v>
      </c>
      <c r="C555" s="536" t="str">
        <f t="array" ref="C555">IFERROR(INDEX($B$21:$B$829, MATCH(0, COUNTIF($C$20:C554, $B$21:$B$829&amp;"") + IF($B$21:$B$829="",1,0), 0)), "")</f>
        <v/>
      </c>
      <c r="D555" s="536" t="s">
        <v>5187</v>
      </c>
    </row>
    <row r="556" spans="1:4" s="11" customFormat="1" x14ac:dyDescent="0.2">
      <c r="A556" s="537" t="s">
        <v>5274</v>
      </c>
      <c r="B556" s="536" t="s">
        <v>542</v>
      </c>
      <c r="C556" s="536" t="str">
        <f t="array" ref="C556">IFERROR(INDEX($B$21:$B$829, MATCH(0, COUNTIF($C$20:C555, $B$21:$B$829&amp;"") + IF($B$21:$B$829="",1,0), 0)), "")</f>
        <v/>
      </c>
      <c r="D556" s="536" t="s">
        <v>5187</v>
      </c>
    </row>
    <row r="557" spans="1:4" s="11" customFormat="1" x14ac:dyDescent="0.2">
      <c r="A557" s="537" t="s">
        <v>5275</v>
      </c>
      <c r="B557" s="536" t="s">
        <v>4351</v>
      </c>
      <c r="C557" s="536" t="str">
        <f t="array" ref="C557">IFERROR(INDEX($B$21:$B$829, MATCH(0, COUNTIF($C$20:C556, $B$21:$B$829&amp;"") + IF($B$21:$B$829="",1,0), 0)), "")</f>
        <v/>
      </c>
      <c r="D557" s="536" t="s">
        <v>4352</v>
      </c>
    </row>
    <row r="558" spans="1:4" s="11" customFormat="1" x14ac:dyDescent="0.2">
      <c r="A558" s="537" t="s">
        <v>5276</v>
      </c>
      <c r="B558" s="536" t="s">
        <v>542</v>
      </c>
      <c r="C558" s="536" t="str">
        <f t="array" ref="C558">IFERROR(INDEX($B$21:$B$829, MATCH(0, COUNTIF($C$20:C557, $B$21:$B$829&amp;"") + IF($B$21:$B$829="",1,0), 0)), "")</f>
        <v/>
      </c>
      <c r="D558" s="536" t="s">
        <v>5277</v>
      </c>
    </row>
    <row r="559" spans="1:4" s="11" customFormat="1" x14ac:dyDescent="0.2">
      <c r="A559" s="537" t="s">
        <v>5278</v>
      </c>
      <c r="B559" s="536" t="s">
        <v>542</v>
      </c>
      <c r="C559" s="536" t="str">
        <f t="array" ref="C559">IFERROR(INDEX($B$21:$B$829, MATCH(0, COUNTIF($C$20:C558, $B$21:$B$829&amp;"") + IF($B$21:$B$829="",1,0), 0)), "")</f>
        <v/>
      </c>
      <c r="D559" s="536" t="s">
        <v>5277</v>
      </c>
    </row>
    <row r="560" spans="1:4" s="11" customFormat="1" x14ac:dyDescent="0.2">
      <c r="A560" s="537" t="s">
        <v>5279</v>
      </c>
      <c r="B560" s="536" t="s">
        <v>5280</v>
      </c>
      <c r="C560" s="536" t="str">
        <f t="array" ref="C560">IFERROR(INDEX($B$21:$B$829, MATCH(0, COUNTIF($C$20:C559, $B$21:$B$829&amp;"") + IF($B$21:$B$829="",1,0), 0)), "")</f>
        <v/>
      </c>
      <c r="D560" s="536" t="s">
        <v>5281</v>
      </c>
    </row>
    <row r="561" spans="1:4" s="11" customFormat="1" x14ac:dyDescent="0.2">
      <c r="A561" s="537" t="s">
        <v>5282</v>
      </c>
      <c r="B561" s="536" t="s">
        <v>542</v>
      </c>
      <c r="C561" s="536" t="str">
        <f t="array" ref="C561">IFERROR(INDEX($B$21:$B$829, MATCH(0, COUNTIF($C$20:C560, $B$21:$B$829&amp;"") + IF($B$21:$B$829="",1,0), 0)), "")</f>
        <v/>
      </c>
      <c r="D561" s="536" t="s">
        <v>5283</v>
      </c>
    </row>
    <row r="562" spans="1:4" s="11" customFormat="1" x14ac:dyDescent="0.2">
      <c r="A562" s="537" t="s">
        <v>5284</v>
      </c>
      <c r="B562" s="536" t="s">
        <v>542</v>
      </c>
      <c r="C562" s="536" t="str">
        <f t="array" ref="C562">IFERROR(INDEX($B$21:$B$829, MATCH(0, COUNTIF($C$20:C561, $B$21:$B$829&amp;"") + IF($B$21:$B$829="",1,0), 0)), "")</f>
        <v/>
      </c>
      <c r="D562" s="536" t="s">
        <v>5283</v>
      </c>
    </row>
    <row r="563" spans="1:4" s="11" customFormat="1" x14ac:dyDescent="0.2">
      <c r="A563" s="537" t="s">
        <v>5285</v>
      </c>
      <c r="B563" s="536" t="s">
        <v>542</v>
      </c>
      <c r="C563" s="536" t="str">
        <f t="array" ref="C563">IFERROR(INDEX($B$21:$B$829, MATCH(0, COUNTIF($C$20:C562, $B$21:$B$829&amp;"") + IF($B$21:$B$829="",1,0), 0)), "")</f>
        <v/>
      </c>
      <c r="D563" s="536" t="s">
        <v>5283</v>
      </c>
    </row>
    <row r="564" spans="1:4" s="11" customFormat="1" x14ac:dyDescent="0.2">
      <c r="A564" s="537" t="s">
        <v>5286</v>
      </c>
      <c r="B564" s="536" t="s">
        <v>542</v>
      </c>
      <c r="C564" s="536" t="str">
        <f t="array" ref="C564">IFERROR(INDEX($B$21:$B$829, MATCH(0, COUNTIF($C$20:C563, $B$21:$B$829&amp;"") + IF($B$21:$B$829="",1,0), 0)), "")</f>
        <v/>
      </c>
      <c r="D564" s="536" t="s">
        <v>5283</v>
      </c>
    </row>
    <row r="565" spans="1:4" s="11" customFormat="1" x14ac:dyDescent="0.2">
      <c r="A565" s="537" t="s">
        <v>5287</v>
      </c>
      <c r="B565" s="536" t="s">
        <v>542</v>
      </c>
      <c r="C565" s="536" t="str">
        <f t="array" ref="C565">IFERROR(INDEX($B$21:$B$829, MATCH(0, COUNTIF($C$20:C564, $B$21:$B$829&amp;"") + IF($B$21:$B$829="",1,0), 0)), "")</f>
        <v/>
      </c>
      <c r="D565" s="536" t="s">
        <v>5224</v>
      </c>
    </row>
    <row r="566" spans="1:4" s="11" customFormat="1" x14ac:dyDescent="0.2">
      <c r="A566" s="537" t="s">
        <v>5288</v>
      </c>
      <c r="B566" s="536" t="s">
        <v>542</v>
      </c>
      <c r="C566" s="536" t="str">
        <f t="array" ref="C566">IFERROR(INDEX($B$21:$B$829, MATCH(0, COUNTIF($C$20:C565, $B$21:$B$829&amp;"") + IF($B$21:$B$829="",1,0), 0)), "")</f>
        <v/>
      </c>
      <c r="D566" s="536" t="s">
        <v>5224</v>
      </c>
    </row>
    <row r="567" spans="1:4" s="11" customFormat="1" x14ac:dyDescent="0.2">
      <c r="A567" s="537" t="s">
        <v>5289</v>
      </c>
      <c r="B567" s="536" t="s">
        <v>4958</v>
      </c>
      <c r="C567" s="536" t="str">
        <f t="array" ref="C567">IFERROR(INDEX($B$21:$B$829, MATCH(0, COUNTIF($C$20:C566, $B$21:$B$829&amp;"") + IF($B$21:$B$829="",1,0), 0)), "")</f>
        <v/>
      </c>
      <c r="D567" s="536" t="s">
        <v>4959</v>
      </c>
    </row>
    <row r="568" spans="1:4" s="11" customFormat="1" x14ac:dyDescent="0.2">
      <c r="A568" s="537" t="s">
        <v>5290</v>
      </c>
      <c r="B568" s="536" t="s">
        <v>542</v>
      </c>
      <c r="C568" s="536" t="str">
        <f t="array" ref="C568">IFERROR(INDEX($B$21:$B$829, MATCH(0, COUNTIF($C$20:C567, $B$21:$B$829&amp;"") + IF($B$21:$B$829="",1,0), 0)), "")</f>
        <v/>
      </c>
      <c r="D568" s="536" t="s">
        <v>5291</v>
      </c>
    </row>
    <row r="569" spans="1:4" s="11" customFormat="1" x14ac:dyDescent="0.2">
      <c r="A569" s="537" t="s">
        <v>5292</v>
      </c>
      <c r="B569" s="536" t="s">
        <v>542</v>
      </c>
      <c r="C569" s="536" t="str">
        <f t="array" ref="C569">IFERROR(INDEX($B$21:$B$829, MATCH(0, COUNTIF($C$20:C568, $B$21:$B$829&amp;"") + IF($B$21:$B$829="",1,0), 0)), "")</f>
        <v/>
      </c>
      <c r="D569" s="536" t="s">
        <v>5291</v>
      </c>
    </row>
    <row r="570" spans="1:4" s="11" customFormat="1" x14ac:dyDescent="0.2">
      <c r="A570" s="537" t="s">
        <v>5293</v>
      </c>
      <c r="B570" s="536" t="s">
        <v>4743</v>
      </c>
      <c r="C570" s="536" t="str">
        <f t="array" ref="C570">IFERROR(INDEX($B$21:$B$829, MATCH(0, COUNTIF($C$20:C569, $B$21:$B$829&amp;"") + IF($B$21:$B$829="",1,0), 0)), "")</f>
        <v/>
      </c>
      <c r="D570" s="536" t="s">
        <v>5294</v>
      </c>
    </row>
    <row r="571" spans="1:4" s="11" customFormat="1" x14ac:dyDescent="0.2">
      <c r="A571" s="537" t="s">
        <v>5295</v>
      </c>
      <c r="B571" s="536" t="s">
        <v>4375</v>
      </c>
      <c r="C571" s="536" t="str">
        <f t="array" ref="C571">IFERROR(INDEX($B$21:$B$829, MATCH(0, COUNTIF($C$20:C570, $B$21:$B$829&amp;"") + IF($B$21:$B$829="",1,0), 0)), "")</f>
        <v/>
      </c>
      <c r="D571" s="536" t="s">
        <v>4796</v>
      </c>
    </row>
    <row r="572" spans="1:4" s="11" customFormat="1" x14ac:dyDescent="0.2">
      <c r="A572" s="537" t="s">
        <v>5296</v>
      </c>
      <c r="B572" s="536" t="s">
        <v>4759</v>
      </c>
      <c r="C572" s="536" t="str">
        <f t="array" ref="C572">IFERROR(INDEX($B$21:$B$829, MATCH(0, COUNTIF($C$20:C571, $B$21:$B$829&amp;"") + IF($B$21:$B$829="",1,0), 0)), "")</f>
        <v/>
      </c>
      <c r="D572" s="536" t="s">
        <v>4760</v>
      </c>
    </row>
    <row r="573" spans="1:4" s="11" customFormat="1" x14ac:dyDescent="0.2">
      <c r="A573" s="537" t="s">
        <v>5297</v>
      </c>
      <c r="B573" s="536" t="s">
        <v>542</v>
      </c>
      <c r="C573" s="536" t="str">
        <f t="array" ref="C573">IFERROR(INDEX($B$21:$B$829, MATCH(0, COUNTIF($C$20:C572, $B$21:$B$829&amp;"") + IF($B$21:$B$829="",1,0), 0)), "")</f>
        <v/>
      </c>
      <c r="D573" s="536" t="s">
        <v>5298</v>
      </c>
    </row>
    <row r="574" spans="1:4" s="11" customFormat="1" x14ac:dyDescent="0.2">
      <c r="A574" s="537" t="s">
        <v>5299</v>
      </c>
      <c r="B574" s="536" t="s">
        <v>542</v>
      </c>
      <c r="C574" s="536" t="str">
        <f t="array" ref="C574">IFERROR(INDEX($B$21:$B$829, MATCH(0, COUNTIF($C$20:C573, $B$21:$B$829&amp;"") + IF($B$21:$B$829="",1,0), 0)), "")</f>
        <v/>
      </c>
      <c r="D574" s="536" t="s">
        <v>5298</v>
      </c>
    </row>
    <row r="575" spans="1:4" s="11" customFormat="1" x14ac:dyDescent="0.2">
      <c r="A575" s="537" t="s">
        <v>5300</v>
      </c>
      <c r="B575" s="536" t="s">
        <v>542</v>
      </c>
      <c r="C575" s="536" t="str">
        <f t="array" ref="C575">IFERROR(INDEX($B$21:$B$829, MATCH(0, COUNTIF($C$20:C574, $B$21:$B$829&amp;"") + IF($B$21:$B$829="",1,0), 0)), "")</f>
        <v/>
      </c>
      <c r="D575" s="536" t="s">
        <v>5235</v>
      </c>
    </row>
    <row r="576" spans="1:4" s="11" customFormat="1" x14ac:dyDescent="0.2">
      <c r="A576" s="537" t="s">
        <v>5301</v>
      </c>
      <c r="B576" s="536" t="s">
        <v>542</v>
      </c>
      <c r="C576" s="536" t="str">
        <f t="array" ref="C576">IFERROR(INDEX($B$21:$B$829, MATCH(0, COUNTIF($C$20:C575, $B$21:$B$829&amp;"") + IF($B$21:$B$829="",1,0), 0)), "")</f>
        <v/>
      </c>
      <c r="D576" s="536" t="s">
        <v>5235</v>
      </c>
    </row>
    <row r="577" spans="1:4" s="11" customFormat="1" x14ac:dyDescent="0.2">
      <c r="A577" s="537" t="s">
        <v>5302</v>
      </c>
      <c r="B577" s="536" t="s">
        <v>4351</v>
      </c>
      <c r="C577" s="536" t="str">
        <f t="array" ref="C577">IFERROR(INDEX($B$21:$B$829, MATCH(0, COUNTIF($C$20:C576, $B$21:$B$829&amp;"") + IF($B$21:$B$829="",1,0), 0)), "")</f>
        <v/>
      </c>
      <c r="D577" s="536" t="s">
        <v>4843</v>
      </c>
    </row>
    <row r="578" spans="1:4" s="11" customFormat="1" x14ac:dyDescent="0.2">
      <c r="A578" s="537" t="s">
        <v>5303</v>
      </c>
      <c r="B578" s="536" t="s">
        <v>4375</v>
      </c>
      <c r="C578" s="536" t="str">
        <f t="array" ref="C578">IFERROR(INDEX($B$21:$B$829, MATCH(0, COUNTIF($C$20:C577, $B$21:$B$829&amp;"") + IF($B$21:$B$829="",1,0), 0)), "")</f>
        <v/>
      </c>
      <c r="D578" s="536" t="s">
        <v>5304</v>
      </c>
    </row>
    <row r="579" spans="1:4" s="11" customFormat="1" x14ac:dyDescent="0.2">
      <c r="A579" s="537" t="s">
        <v>5305</v>
      </c>
      <c r="B579" s="536" t="s">
        <v>4945</v>
      </c>
      <c r="C579" s="536" t="str">
        <f t="array" ref="C579">IFERROR(INDEX($B$21:$B$829, MATCH(0, COUNTIF($C$20:C578, $B$21:$B$829&amp;"") + IF($B$21:$B$829="",1,0), 0)), "")</f>
        <v/>
      </c>
      <c r="D579" s="536" t="s">
        <v>4946</v>
      </c>
    </row>
    <row r="580" spans="1:4" s="11" customFormat="1" x14ac:dyDescent="0.2">
      <c r="A580" s="537" t="s">
        <v>5306</v>
      </c>
      <c r="B580" s="536" t="s">
        <v>4945</v>
      </c>
      <c r="C580" s="536" t="str">
        <f t="array" ref="C580">IFERROR(INDEX($B$21:$B$829, MATCH(0, COUNTIF($C$20:C579, $B$21:$B$829&amp;"") + IF($B$21:$B$829="",1,0), 0)), "")</f>
        <v/>
      </c>
      <c r="D580" s="536" t="s">
        <v>4946</v>
      </c>
    </row>
    <row r="581" spans="1:4" s="11" customFormat="1" x14ac:dyDescent="0.2">
      <c r="A581" s="537" t="s">
        <v>5307</v>
      </c>
      <c r="B581" s="536" t="s">
        <v>4945</v>
      </c>
      <c r="C581" s="536" t="str">
        <f t="array" ref="C581">IFERROR(INDEX($B$21:$B$829, MATCH(0, COUNTIF($C$20:C580, $B$21:$B$829&amp;"") + IF($B$21:$B$829="",1,0), 0)), "")</f>
        <v/>
      </c>
      <c r="D581" s="536" t="s">
        <v>4946</v>
      </c>
    </row>
    <row r="582" spans="1:4" s="11" customFormat="1" x14ac:dyDescent="0.2">
      <c r="A582" s="537" t="s">
        <v>5308</v>
      </c>
      <c r="B582" s="536" t="s">
        <v>4945</v>
      </c>
      <c r="C582" s="536" t="str">
        <f t="array" ref="C582">IFERROR(INDEX($B$21:$B$829, MATCH(0, COUNTIF($C$20:C581, $B$21:$B$829&amp;"") + IF($B$21:$B$829="",1,0), 0)), "")</f>
        <v/>
      </c>
      <c r="D582" s="536" t="s">
        <v>4946</v>
      </c>
    </row>
    <row r="583" spans="1:4" s="11" customFormat="1" x14ac:dyDescent="0.2">
      <c r="A583" s="537" t="s">
        <v>5309</v>
      </c>
      <c r="B583" s="536" t="s">
        <v>4945</v>
      </c>
      <c r="C583" s="536" t="str">
        <f t="array" ref="C583">IFERROR(INDEX($B$21:$B$829, MATCH(0, COUNTIF($C$20:C582, $B$21:$B$829&amp;"") + IF($B$21:$B$829="",1,0), 0)), "")</f>
        <v/>
      </c>
      <c r="D583" s="536" t="s">
        <v>4946</v>
      </c>
    </row>
    <row r="584" spans="1:4" s="11" customFormat="1" x14ac:dyDescent="0.2">
      <c r="A584" s="537" t="s">
        <v>5310</v>
      </c>
      <c r="B584" s="536" t="s">
        <v>4945</v>
      </c>
      <c r="C584" s="536" t="str">
        <f t="array" ref="C584">IFERROR(INDEX($B$21:$B$829, MATCH(0, COUNTIF($C$20:C583, $B$21:$B$829&amp;"") + IF($B$21:$B$829="",1,0), 0)), "")</f>
        <v/>
      </c>
      <c r="D584" s="536" t="s">
        <v>4946</v>
      </c>
    </row>
    <row r="585" spans="1:4" s="11" customFormat="1" x14ac:dyDescent="0.2">
      <c r="A585" s="537" t="s">
        <v>5311</v>
      </c>
      <c r="B585" s="536" t="s">
        <v>4945</v>
      </c>
      <c r="C585" s="536" t="str">
        <f t="array" ref="C585">IFERROR(INDEX($B$21:$B$829, MATCH(0, COUNTIF($C$20:C584, $B$21:$B$829&amp;"") + IF($B$21:$B$829="",1,0), 0)), "")</f>
        <v/>
      </c>
      <c r="D585" s="536" t="s">
        <v>4946</v>
      </c>
    </row>
    <row r="586" spans="1:4" s="11" customFormat="1" x14ac:dyDescent="0.2">
      <c r="A586" s="537" t="s">
        <v>5312</v>
      </c>
      <c r="B586" s="536" t="s">
        <v>5313</v>
      </c>
      <c r="C586" s="536" t="str">
        <f t="array" ref="C586">IFERROR(INDEX($B$21:$B$829, MATCH(0, COUNTIF($C$20:C585, $B$21:$B$829&amp;"") + IF($B$21:$B$829="",1,0), 0)), "")</f>
        <v/>
      </c>
      <c r="D586" s="536" t="s">
        <v>5314</v>
      </c>
    </row>
    <row r="587" spans="1:4" s="11" customFormat="1" x14ac:dyDescent="0.2">
      <c r="A587" s="537" t="s">
        <v>5315</v>
      </c>
      <c r="B587" s="536" t="s">
        <v>542</v>
      </c>
      <c r="C587" s="536" t="str">
        <f t="array" ref="C587">IFERROR(INDEX($B$21:$B$829, MATCH(0, COUNTIF($C$20:C586, $B$21:$B$829&amp;"") + IF($B$21:$B$829="",1,0), 0)), "")</f>
        <v/>
      </c>
      <c r="D587" s="536" t="s">
        <v>5190</v>
      </c>
    </row>
    <row r="588" spans="1:4" s="11" customFormat="1" x14ac:dyDescent="0.2">
      <c r="A588" s="537" t="s">
        <v>5316</v>
      </c>
      <c r="B588" s="536" t="s">
        <v>542</v>
      </c>
      <c r="C588" s="536" t="str">
        <f t="array" ref="C588">IFERROR(INDEX($B$21:$B$829, MATCH(0, COUNTIF($C$20:C587, $B$21:$B$829&amp;"") + IF($B$21:$B$829="",1,0), 0)), "")</f>
        <v/>
      </c>
      <c r="D588" s="536" t="s">
        <v>5190</v>
      </c>
    </row>
    <row r="589" spans="1:4" s="11" customFormat="1" x14ac:dyDescent="0.2">
      <c r="A589" s="537" t="s">
        <v>5317</v>
      </c>
      <c r="B589" s="536" t="s">
        <v>542</v>
      </c>
      <c r="C589" s="536" t="str">
        <f t="array" ref="C589">IFERROR(INDEX($B$21:$B$829, MATCH(0, COUNTIF($C$20:C588, $B$21:$B$829&amp;"") + IF($B$21:$B$829="",1,0), 0)), "")</f>
        <v/>
      </c>
      <c r="D589" s="536" t="s">
        <v>5003</v>
      </c>
    </row>
    <row r="590" spans="1:4" s="11" customFormat="1" x14ac:dyDescent="0.2">
      <c r="A590" s="537" t="s">
        <v>5318</v>
      </c>
      <c r="B590" s="536" t="s">
        <v>542</v>
      </c>
      <c r="C590" s="536" t="str">
        <f t="array" ref="C590">IFERROR(INDEX($B$21:$B$829, MATCH(0, COUNTIF($C$20:C589, $B$21:$B$829&amp;"") + IF($B$21:$B$829="",1,0), 0)), "")</f>
        <v/>
      </c>
      <c r="D590" s="536" t="s">
        <v>5003</v>
      </c>
    </row>
    <row r="591" spans="1:4" s="11" customFormat="1" x14ac:dyDescent="0.2">
      <c r="A591" s="537" t="s">
        <v>5319</v>
      </c>
      <c r="B591" s="536" t="s">
        <v>542</v>
      </c>
      <c r="C591" s="536" t="str">
        <f t="array" ref="C591">IFERROR(INDEX($B$21:$B$829, MATCH(0, COUNTIF($C$20:C590, $B$21:$B$829&amp;"") + IF($B$21:$B$829="",1,0), 0)), "")</f>
        <v/>
      </c>
      <c r="D591" s="536" t="s">
        <v>5003</v>
      </c>
    </row>
    <row r="592" spans="1:4" s="11" customFormat="1" x14ac:dyDescent="0.2">
      <c r="A592" s="537" t="s">
        <v>5320</v>
      </c>
      <c r="B592" s="536" t="s">
        <v>542</v>
      </c>
      <c r="C592" s="536" t="str">
        <f t="array" ref="C592">IFERROR(INDEX($B$21:$B$829, MATCH(0, COUNTIF($C$20:C591, $B$21:$B$829&amp;"") + IF($B$21:$B$829="",1,0), 0)), "")</f>
        <v/>
      </c>
      <c r="D592" s="536" t="s">
        <v>5003</v>
      </c>
    </row>
    <row r="593" spans="1:4" s="11" customFormat="1" x14ac:dyDescent="0.2">
      <c r="A593" s="537" t="s">
        <v>5321</v>
      </c>
      <c r="B593" s="536" t="s">
        <v>5229</v>
      </c>
      <c r="C593" s="536" t="str">
        <f t="array" ref="C593">IFERROR(INDEX($B$21:$B$829, MATCH(0, COUNTIF($C$20:C592, $B$21:$B$829&amp;"") + IF($B$21:$B$829="",1,0), 0)), "")</f>
        <v/>
      </c>
      <c r="D593" s="536" t="s">
        <v>5322</v>
      </c>
    </row>
    <row r="594" spans="1:4" s="11" customFormat="1" x14ac:dyDescent="0.2">
      <c r="A594" s="537" t="s">
        <v>5323</v>
      </c>
      <c r="B594" s="536" t="s">
        <v>5229</v>
      </c>
      <c r="C594" s="536" t="str">
        <f t="array" ref="C594">IFERROR(INDEX($B$21:$B$829, MATCH(0, COUNTIF($C$20:C593, $B$21:$B$829&amp;"") + IF($B$21:$B$829="",1,0), 0)), "")</f>
        <v/>
      </c>
      <c r="D594" s="536" t="s">
        <v>5230</v>
      </c>
    </row>
    <row r="595" spans="1:4" s="11" customFormat="1" x14ac:dyDescent="0.2">
      <c r="A595" s="537" t="s">
        <v>5324</v>
      </c>
      <c r="B595" s="536" t="s">
        <v>5229</v>
      </c>
      <c r="C595" s="536" t="str">
        <f t="array" ref="C595">IFERROR(INDEX($B$21:$B$829, MATCH(0, COUNTIF($C$20:C594, $B$21:$B$829&amp;"") + IF($B$21:$B$829="",1,0), 0)), "")</f>
        <v/>
      </c>
      <c r="D595" s="536" t="s">
        <v>5230</v>
      </c>
    </row>
    <row r="596" spans="1:4" s="11" customFormat="1" x14ac:dyDescent="0.2">
      <c r="A596" s="537" t="s">
        <v>5325</v>
      </c>
      <c r="B596" s="536" t="s">
        <v>5229</v>
      </c>
      <c r="C596" s="536" t="str">
        <f t="array" ref="C596">IFERROR(INDEX($B$21:$B$829, MATCH(0, COUNTIF($C$20:C595, $B$21:$B$829&amp;"") + IF($B$21:$B$829="",1,0), 0)), "")</f>
        <v/>
      </c>
      <c r="D596" s="536" t="s">
        <v>5230</v>
      </c>
    </row>
    <row r="597" spans="1:4" s="11" customFormat="1" x14ac:dyDescent="0.2">
      <c r="A597" s="537" t="s">
        <v>5326</v>
      </c>
      <c r="B597" s="536" t="s">
        <v>4945</v>
      </c>
      <c r="C597" s="536" t="str">
        <f t="array" ref="C597">IFERROR(INDEX($B$21:$B$829, MATCH(0, COUNTIF($C$20:C596, $B$21:$B$829&amp;"") + IF($B$21:$B$829="",1,0), 0)), "")</f>
        <v/>
      </c>
      <c r="D597" s="536" t="s">
        <v>4946</v>
      </c>
    </row>
    <row r="598" spans="1:4" s="11" customFormat="1" x14ac:dyDescent="0.2">
      <c r="A598" s="537" t="s">
        <v>5327</v>
      </c>
      <c r="B598" s="536" t="s">
        <v>4375</v>
      </c>
      <c r="C598" s="536" t="str">
        <f t="array" ref="C598">IFERROR(INDEX($B$21:$B$829, MATCH(0, COUNTIF($C$20:C597, $B$21:$B$829&amp;"") + IF($B$21:$B$829="",1,0), 0)), "")</f>
        <v/>
      </c>
      <c r="D598" s="536" t="s">
        <v>5161</v>
      </c>
    </row>
    <row r="599" spans="1:4" s="11" customFormat="1" x14ac:dyDescent="0.2">
      <c r="A599" s="537" t="s">
        <v>5328</v>
      </c>
      <c r="B599" s="536" t="s">
        <v>4375</v>
      </c>
      <c r="C599" s="536" t="str">
        <f t="array" ref="C599">IFERROR(INDEX($B$21:$B$829, MATCH(0, COUNTIF($C$20:C598, $B$21:$B$829&amp;"") + IF($B$21:$B$829="",1,0), 0)), "")</f>
        <v/>
      </c>
      <c r="D599" s="536" t="s">
        <v>4897</v>
      </c>
    </row>
    <row r="600" spans="1:4" s="11" customFormat="1" x14ac:dyDescent="0.2">
      <c r="A600" s="537" t="s">
        <v>5329</v>
      </c>
      <c r="B600" s="536" t="s">
        <v>5256</v>
      </c>
      <c r="C600" s="536" t="str">
        <f t="array" ref="C600">IFERROR(INDEX($B$21:$B$829, MATCH(0, COUNTIF($C$20:C599, $B$21:$B$829&amp;"") + IF($B$21:$B$829="",1,0), 0)), "")</f>
        <v/>
      </c>
      <c r="D600" s="536" t="s">
        <v>5330</v>
      </c>
    </row>
    <row r="601" spans="1:4" s="11" customFormat="1" x14ac:dyDescent="0.2">
      <c r="A601" s="537" t="s">
        <v>5331</v>
      </c>
      <c r="B601" s="536" t="s">
        <v>5259</v>
      </c>
      <c r="C601" s="536" t="str">
        <f t="array" ref="C601">IFERROR(INDEX($B$21:$B$829, MATCH(0, COUNTIF($C$20:C600, $B$21:$B$829&amp;"") + IF($B$21:$B$829="",1,0), 0)), "")</f>
        <v/>
      </c>
      <c r="D601" s="536" t="s">
        <v>5260</v>
      </c>
    </row>
    <row r="602" spans="1:4" s="11" customFormat="1" x14ac:dyDescent="0.2">
      <c r="A602" s="537" t="s">
        <v>5332</v>
      </c>
      <c r="B602" s="536" t="s">
        <v>5247</v>
      </c>
      <c r="C602" s="536" t="str">
        <f t="array" ref="C602">IFERROR(INDEX($B$21:$B$829, MATCH(0, COUNTIF($C$20:C601, $B$21:$B$829&amp;"") + IF($B$21:$B$829="",1,0), 0)), "")</f>
        <v/>
      </c>
      <c r="D602" s="536" t="s">
        <v>5248</v>
      </c>
    </row>
    <row r="603" spans="1:4" s="11" customFormat="1" x14ac:dyDescent="0.2">
      <c r="A603" s="537" t="s">
        <v>5333</v>
      </c>
      <c r="B603" s="536" t="s">
        <v>4521</v>
      </c>
      <c r="C603" s="536" t="str">
        <f t="array" ref="C603">IFERROR(INDEX($B$21:$B$829, MATCH(0, COUNTIF($C$20:C602, $B$21:$B$829&amp;"") + IF($B$21:$B$829="",1,0), 0)), "")</f>
        <v/>
      </c>
      <c r="D603" s="536" t="s">
        <v>4522</v>
      </c>
    </row>
    <row r="604" spans="1:4" s="11" customFormat="1" x14ac:dyDescent="0.2">
      <c r="A604" s="537" t="s">
        <v>5334</v>
      </c>
      <c r="B604" s="536" t="s">
        <v>5217</v>
      </c>
      <c r="C604" s="536" t="str">
        <f t="array" ref="C604">IFERROR(INDEX($B$21:$B$829, MATCH(0, COUNTIF($C$20:C603, $B$21:$B$829&amp;"") + IF($B$21:$B$829="",1,0), 0)), "")</f>
        <v/>
      </c>
      <c r="D604" s="536" t="s">
        <v>5218</v>
      </c>
    </row>
    <row r="605" spans="1:4" s="11" customFormat="1" x14ac:dyDescent="0.2">
      <c r="A605" s="537" t="s">
        <v>5335</v>
      </c>
      <c r="B605" s="536" t="s">
        <v>5217</v>
      </c>
      <c r="C605" s="536" t="str">
        <f t="array" ref="C605">IFERROR(INDEX($B$21:$B$829, MATCH(0, COUNTIF($C$20:C604, $B$21:$B$829&amp;"") + IF($B$21:$B$829="",1,0), 0)), "")</f>
        <v/>
      </c>
      <c r="D605" s="536" t="s">
        <v>5218</v>
      </c>
    </row>
    <row r="606" spans="1:4" s="11" customFormat="1" x14ac:dyDescent="0.2">
      <c r="A606" s="537" t="s">
        <v>5336</v>
      </c>
      <c r="B606" s="536" t="s">
        <v>5214</v>
      </c>
      <c r="C606" s="536" t="str">
        <f t="array" ref="C606">IFERROR(INDEX($B$21:$B$829, MATCH(0, COUNTIF($C$20:C605, $B$21:$B$829&amp;"") + IF($B$21:$B$829="",1,0), 0)), "")</f>
        <v/>
      </c>
      <c r="D606" s="536" t="s">
        <v>5215</v>
      </c>
    </row>
    <row r="607" spans="1:4" s="11" customFormat="1" x14ac:dyDescent="0.2">
      <c r="A607" s="537" t="s">
        <v>5337</v>
      </c>
      <c r="B607" s="536" t="s">
        <v>5214</v>
      </c>
      <c r="C607" s="536" t="str">
        <f t="array" ref="C607">IFERROR(INDEX($B$21:$B$829, MATCH(0, COUNTIF($C$20:C606, $B$21:$B$829&amp;"") + IF($B$21:$B$829="",1,0), 0)), "")</f>
        <v/>
      </c>
      <c r="D607" s="536" t="s">
        <v>5215</v>
      </c>
    </row>
    <row r="608" spans="1:4" s="11" customFormat="1" x14ac:dyDescent="0.2">
      <c r="A608" s="537" t="s">
        <v>5338</v>
      </c>
      <c r="B608" s="536" t="s">
        <v>4894</v>
      </c>
      <c r="C608" s="536" t="str">
        <f t="array" ref="C608">IFERROR(INDEX($B$21:$B$829, MATCH(0, COUNTIF($C$20:C607, $B$21:$B$829&amp;"") + IF($B$21:$B$829="",1,0), 0)), "")</f>
        <v/>
      </c>
      <c r="D608" s="536" t="s">
        <v>4895</v>
      </c>
    </row>
    <row r="609" spans="1:4" s="11" customFormat="1" x14ac:dyDescent="0.2">
      <c r="A609" s="537" t="s">
        <v>5339</v>
      </c>
      <c r="B609" s="536" t="s">
        <v>4894</v>
      </c>
      <c r="C609" s="536" t="str">
        <f t="array" ref="C609">IFERROR(INDEX($B$21:$B$829, MATCH(0, COUNTIF($C$20:C608, $B$21:$B$829&amp;"") + IF($B$21:$B$829="",1,0), 0)), "")</f>
        <v/>
      </c>
      <c r="D609" s="536" t="s">
        <v>4895</v>
      </c>
    </row>
    <row r="610" spans="1:4" s="11" customFormat="1" x14ac:dyDescent="0.2">
      <c r="A610" s="537" t="s">
        <v>5340</v>
      </c>
      <c r="B610" s="536" t="s">
        <v>5341</v>
      </c>
      <c r="C610" s="536" t="str">
        <f t="array" ref="C610">IFERROR(INDEX($B$21:$B$829, MATCH(0, COUNTIF($C$20:C609, $B$21:$B$829&amp;"") + IF($B$21:$B$829="",1,0), 0)), "")</f>
        <v/>
      </c>
      <c r="D610" s="536" t="s">
        <v>5342</v>
      </c>
    </row>
    <row r="611" spans="1:4" s="11" customFormat="1" x14ac:dyDescent="0.2">
      <c r="A611" s="537" t="s">
        <v>5343</v>
      </c>
      <c r="B611" s="536" t="s">
        <v>5341</v>
      </c>
      <c r="C611" s="536" t="str">
        <f t="array" ref="C611">IFERROR(INDEX($B$21:$B$829, MATCH(0, COUNTIF($C$20:C610, $B$21:$B$829&amp;"") + IF($B$21:$B$829="",1,0), 0)), "")</f>
        <v/>
      </c>
      <c r="D611" s="536" t="s">
        <v>5342</v>
      </c>
    </row>
    <row r="612" spans="1:4" s="11" customFormat="1" x14ac:dyDescent="0.2">
      <c r="A612" s="537" t="s">
        <v>5344</v>
      </c>
      <c r="B612" s="536" t="s">
        <v>4335</v>
      </c>
      <c r="C612" s="536" t="str">
        <f t="array" ref="C612">IFERROR(INDEX($B$21:$B$829, MATCH(0, COUNTIF($C$20:C611, $B$21:$B$829&amp;"") + IF($B$21:$B$829="",1,0), 0)), "")</f>
        <v/>
      </c>
      <c r="D612" s="536" t="s">
        <v>4336</v>
      </c>
    </row>
    <row r="613" spans="1:4" s="11" customFormat="1" x14ac:dyDescent="0.2">
      <c r="A613" s="537" t="s">
        <v>5345</v>
      </c>
      <c r="B613" s="536" t="s">
        <v>4899</v>
      </c>
      <c r="C613" s="536" t="str">
        <f t="array" ref="C613">IFERROR(INDEX($B$21:$B$829, MATCH(0, COUNTIF($C$20:C612, $B$21:$B$829&amp;"") + IF($B$21:$B$829="",1,0), 0)), "")</f>
        <v/>
      </c>
      <c r="D613" s="536" t="s">
        <v>4900</v>
      </c>
    </row>
    <row r="614" spans="1:4" s="11" customFormat="1" x14ac:dyDescent="0.2">
      <c r="A614" s="537" t="s">
        <v>5346</v>
      </c>
      <c r="B614" s="536" t="s">
        <v>4631</v>
      </c>
      <c r="C614" s="536" t="str">
        <f t="array" ref="C614">IFERROR(INDEX($B$21:$B$829, MATCH(0, COUNTIF($C$20:C613, $B$21:$B$829&amp;"") + IF($B$21:$B$829="",1,0), 0)), "")</f>
        <v/>
      </c>
      <c r="D614" s="536" t="s">
        <v>4632</v>
      </c>
    </row>
    <row r="615" spans="1:4" s="11" customFormat="1" x14ac:dyDescent="0.2">
      <c r="A615" s="537" t="s">
        <v>5347</v>
      </c>
      <c r="B615" s="536" t="s">
        <v>4487</v>
      </c>
      <c r="C615" s="536" t="str">
        <f t="array" ref="C615">IFERROR(INDEX($B$21:$B$829, MATCH(0, COUNTIF($C$20:C614, $B$21:$B$829&amp;"") + IF($B$21:$B$829="",1,0), 0)), "")</f>
        <v/>
      </c>
      <c r="D615" s="536" t="s">
        <v>5348</v>
      </c>
    </row>
    <row r="616" spans="1:4" s="11" customFormat="1" x14ac:dyDescent="0.2">
      <c r="A616" s="537" t="s">
        <v>5349</v>
      </c>
      <c r="B616" s="536" t="s">
        <v>5350</v>
      </c>
      <c r="C616" s="536" t="str">
        <f t="array" ref="C616">IFERROR(INDEX($B$21:$B$829, MATCH(0, COUNTIF($C$20:C615, $B$21:$B$829&amp;"") + IF($B$21:$B$829="",1,0), 0)), "")</f>
        <v/>
      </c>
      <c r="D616" s="536" t="s">
        <v>5351</v>
      </c>
    </row>
    <row r="617" spans="1:4" s="11" customFormat="1" x14ac:dyDescent="0.2">
      <c r="A617" s="537" t="s">
        <v>5352</v>
      </c>
      <c r="B617" s="536" t="s">
        <v>5211</v>
      </c>
      <c r="C617" s="536" t="str">
        <f t="array" ref="C617">IFERROR(INDEX($B$21:$B$829, MATCH(0, COUNTIF($C$20:C616, $B$21:$B$829&amp;"") + IF($B$21:$B$829="",1,0), 0)), "")</f>
        <v/>
      </c>
      <c r="D617" s="536" t="s">
        <v>5212</v>
      </c>
    </row>
    <row r="618" spans="1:4" s="11" customFormat="1" x14ac:dyDescent="0.2">
      <c r="A618" s="537" t="s">
        <v>5353</v>
      </c>
      <c r="B618" s="536" t="s">
        <v>4381</v>
      </c>
      <c r="C618" s="536" t="str">
        <f t="array" ref="C618">IFERROR(INDEX($B$21:$B$829, MATCH(0, COUNTIF($C$20:C617, $B$21:$B$829&amp;"") + IF($B$21:$B$829="",1,0), 0)), "")</f>
        <v/>
      </c>
      <c r="D618" s="536" t="s">
        <v>5354</v>
      </c>
    </row>
    <row r="619" spans="1:4" s="11" customFormat="1" x14ac:dyDescent="0.2">
      <c r="A619" s="537" t="s">
        <v>5355</v>
      </c>
      <c r="B619" s="536" t="s">
        <v>4861</v>
      </c>
      <c r="C619" s="536" t="str">
        <f t="array" ref="C619">IFERROR(INDEX($B$21:$B$829, MATCH(0, COUNTIF($C$20:C618, $B$21:$B$829&amp;"") + IF($B$21:$B$829="",1,0), 0)), "")</f>
        <v/>
      </c>
      <c r="D619" s="536" t="s">
        <v>4869</v>
      </c>
    </row>
    <row r="620" spans="1:4" s="11" customFormat="1" x14ac:dyDescent="0.2">
      <c r="A620" s="537" t="s">
        <v>5356</v>
      </c>
      <c r="B620" s="536" t="s">
        <v>5020</v>
      </c>
      <c r="C620" s="536" t="str">
        <f t="array" ref="C620">IFERROR(INDEX($B$21:$B$829, MATCH(0, COUNTIF($C$20:C619, $B$21:$B$829&amp;"") + IF($B$21:$B$829="",1,0), 0)), "")</f>
        <v/>
      </c>
      <c r="D620" s="536" t="s">
        <v>5021</v>
      </c>
    </row>
    <row r="621" spans="1:4" s="11" customFormat="1" x14ac:dyDescent="0.2">
      <c r="A621" s="537" t="s">
        <v>5357</v>
      </c>
      <c r="B621" s="536" t="s">
        <v>4329</v>
      </c>
      <c r="C621" s="536" t="str">
        <f t="array" ref="C621">IFERROR(INDEX($B$21:$B$829, MATCH(0, COUNTIF($C$20:C620, $B$21:$B$829&amp;"") + IF($B$21:$B$829="",1,0), 0)), "")</f>
        <v/>
      </c>
      <c r="D621" s="536" t="s">
        <v>4330</v>
      </c>
    </row>
    <row r="622" spans="1:4" s="11" customFormat="1" x14ac:dyDescent="0.2">
      <c r="A622" s="537" t="s">
        <v>5358</v>
      </c>
      <c r="B622" s="536" t="s">
        <v>5102</v>
      </c>
      <c r="C622" s="536" t="str">
        <f t="array" ref="C622">IFERROR(INDEX($B$21:$B$829, MATCH(0, COUNTIF($C$20:C621, $B$21:$B$829&amp;"") + IF($B$21:$B$829="",1,0), 0)), "")</f>
        <v/>
      </c>
      <c r="D622" s="536" t="s">
        <v>5103</v>
      </c>
    </row>
    <row r="623" spans="1:4" s="11" customFormat="1" x14ac:dyDescent="0.2">
      <c r="A623" s="537" t="s">
        <v>5359</v>
      </c>
      <c r="B623" s="536" t="s">
        <v>4332</v>
      </c>
      <c r="C623" s="536" t="str">
        <f t="array" ref="C623">IFERROR(INDEX($B$21:$B$829, MATCH(0, COUNTIF($C$20:C622, $B$21:$B$829&amp;"") + IF($B$21:$B$829="",1,0), 0)), "")</f>
        <v/>
      </c>
      <c r="D623" s="536" t="s">
        <v>4333</v>
      </c>
    </row>
    <row r="624" spans="1:4" s="11" customFormat="1" x14ac:dyDescent="0.2">
      <c r="A624" s="537" t="s">
        <v>5360</v>
      </c>
      <c r="B624" s="536" t="s">
        <v>4743</v>
      </c>
      <c r="C624" s="536" t="str">
        <f t="array" ref="C624">IFERROR(INDEX($B$21:$B$829, MATCH(0, COUNTIF($C$20:C623, $B$21:$B$829&amp;"") + IF($B$21:$B$829="",1,0), 0)), "")</f>
        <v/>
      </c>
      <c r="D624" s="536" t="s">
        <v>4744</v>
      </c>
    </row>
    <row r="625" spans="1:4" s="11" customFormat="1" x14ac:dyDescent="0.2">
      <c r="A625" s="537" t="s">
        <v>5361</v>
      </c>
      <c r="B625" s="536" t="s">
        <v>5163</v>
      </c>
      <c r="C625" s="536" t="str">
        <f t="array" ref="C625">IFERROR(INDEX($B$21:$B$829, MATCH(0, COUNTIF($C$20:C624, $B$21:$B$829&amp;"") + IF($B$21:$B$829="",1,0), 0)), "")</f>
        <v/>
      </c>
      <c r="D625" s="536" t="s">
        <v>5164</v>
      </c>
    </row>
    <row r="626" spans="1:4" s="11" customFormat="1" x14ac:dyDescent="0.2">
      <c r="A626" s="537" t="s">
        <v>5362</v>
      </c>
      <c r="B626" s="536" t="s">
        <v>4469</v>
      </c>
      <c r="C626" s="536" t="str">
        <f t="array" ref="C626">IFERROR(INDEX($B$21:$B$829, MATCH(0, COUNTIF($C$20:C625, $B$21:$B$829&amp;"") + IF($B$21:$B$829="",1,0), 0)), "")</f>
        <v/>
      </c>
      <c r="D626" s="536" t="s">
        <v>4470</v>
      </c>
    </row>
    <row r="627" spans="1:4" s="11" customFormat="1" x14ac:dyDescent="0.2">
      <c r="A627" s="537" t="s">
        <v>5363</v>
      </c>
      <c r="B627" s="536" t="s">
        <v>5214</v>
      </c>
      <c r="C627" s="536" t="str">
        <f t="array" ref="C627">IFERROR(INDEX($B$21:$B$829, MATCH(0, COUNTIF($C$20:C626, $B$21:$B$829&amp;"") + IF($B$21:$B$829="",1,0), 0)), "")</f>
        <v/>
      </c>
      <c r="D627" s="536" t="s">
        <v>5215</v>
      </c>
    </row>
    <row r="628" spans="1:4" s="11" customFormat="1" x14ac:dyDescent="0.2">
      <c r="A628" s="537" t="s">
        <v>5364</v>
      </c>
      <c r="B628" s="536" t="s">
        <v>5217</v>
      </c>
      <c r="C628" s="536" t="str">
        <f t="array" ref="C628">IFERROR(INDEX($B$21:$B$829, MATCH(0, COUNTIF($C$20:C627, $B$21:$B$829&amp;"") + IF($B$21:$B$829="",1,0), 0)), "")</f>
        <v/>
      </c>
      <c r="D628" s="536" t="s">
        <v>5218</v>
      </c>
    </row>
    <row r="629" spans="1:4" s="11" customFormat="1" x14ac:dyDescent="0.2">
      <c r="A629" s="537" t="s">
        <v>5365</v>
      </c>
      <c r="B629" s="536" t="s">
        <v>4850</v>
      </c>
      <c r="C629" s="536" t="str">
        <f t="array" ref="C629">IFERROR(INDEX($B$21:$B$829, MATCH(0, COUNTIF($C$20:C628, $B$21:$B$829&amp;"") + IF($B$21:$B$829="",1,0), 0)), "")</f>
        <v/>
      </c>
      <c r="D629" s="536" t="s">
        <v>4851</v>
      </c>
    </row>
    <row r="630" spans="1:4" s="11" customFormat="1" x14ac:dyDescent="0.2">
      <c r="A630" s="537" t="s">
        <v>5366</v>
      </c>
      <c r="B630" s="536" t="s">
        <v>4372</v>
      </c>
      <c r="C630" s="536" t="str">
        <f t="array" ref="C630">IFERROR(INDEX($B$21:$B$829, MATCH(0, COUNTIF($C$20:C629, $B$21:$B$829&amp;"") + IF($B$21:$B$829="",1,0), 0)), "")</f>
        <v/>
      </c>
      <c r="D630" s="536" t="s">
        <v>4373</v>
      </c>
    </row>
    <row r="631" spans="1:4" s="11" customFormat="1" x14ac:dyDescent="0.2">
      <c r="A631" s="537" t="s">
        <v>5367</v>
      </c>
      <c r="B631" s="536" t="s">
        <v>4861</v>
      </c>
      <c r="C631" s="536" t="str">
        <f t="array" ref="C631">IFERROR(INDEX($B$21:$B$829, MATCH(0, COUNTIF($C$20:C630, $B$21:$B$829&amp;"") + IF($B$21:$B$829="",1,0), 0)), "")</f>
        <v/>
      </c>
      <c r="D631" s="536" t="s">
        <v>4865</v>
      </c>
    </row>
    <row r="632" spans="1:4" s="11" customFormat="1" x14ac:dyDescent="0.2">
      <c r="A632" s="537" t="s">
        <v>5368</v>
      </c>
      <c r="B632" s="536" t="s">
        <v>4577</v>
      </c>
      <c r="C632" s="536" t="str">
        <f t="array" ref="C632">IFERROR(INDEX($B$21:$B$829, MATCH(0, COUNTIF($C$20:C631, $B$21:$B$829&amp;"") + IF($B$21:$B$829="",1,0), 0)), "")</f>
        <v/>
      </c>
      <c r="D632" s="536" t="s">
        <v>4578</v>
      </c>
    </row>
    <row r="633" spans="1:4" s="11" customFormat="1" x14ac:dyDescent="0.2">
      <c r="A633" s="537" t="s">
        <v>5369</v>
      </c>
      <c r="B633" s="536" t="s">
        <v>4581</v>
      </c>
      <c r="C633" s="536" t="str">
        <f t="array" ref="C633">IFERROR(INDEX($B$21:$B$829, MATCH(0, COUNTIF($C$20:C632, $B$21:$B$829&amp;"") + IF($B$21:$B$829="",1,0), 0)), "")</f>
        <v/>
      </c>
      <c r="D633" s="536" t="s">
        <v>4582</v>
      </c>
    </row>
    <row r="634" spans="1:4" s="11" customFormat="1" x14ac:dyDescent="0.2">
      <c r="A634" s="537" t="s">
        <v>5370</v>
      </c>
      <c r="B634" s="536" t="s">
        <v>4861</v>
      </c>
      <c r="C634" s="536" t="str">
        <f t="array" ref="C634">IFERROR(INDEX($B$21:$B$829, MATCH(0, COUNTIF($C$20:C633, $B$21:$B$829&amp;"") + IF($B$21:$B$829="",1,0), 0)), "")</f>
        <v/>
      </c>
      <c r="D634" s="536" t="s">
        <v>4862</v>
      </c>
    </row>
    <row r="635" spans="1:4" s="11" customFormat="1" x14ac:dyDescent="0.2">
      <c r="A635" s="537" t="s">
        <v>5371</v>
      </c>
      <c r="B635" s="536" t="s">
        <v>4539</v>
      </c>
      <c r="C635" s="536" t="str">
        <f t="array" ref="C635">IFERROR(INDEX($B$21:$B$829, MATCH(0, COUNTIF($C$20:C634, $B$21:$B$829&amp;"") + IF($B$21:$B$829="",1,0), 0)), "")</f>
        <v/>
      </c>
      <c r="D635" s="536" t="s">
        <v>4540</v>
      </c>
    </row>
    <row r="636" spans="1:4" s="11" customFormat="1" x14ac:dyDescent="0.2">
      <c r="A636" s="537" t="s">
        <v>5372</v>
      </c>
      <c r="B636" s="536" t="s">
        <v>4739</v>
      </c>
      <c r="C636" s="536" t="str">
        <f t="array" ref="C636">IFERROR(INDEX($B$21:$B$829, MATCH(0, COUNTIF($C$20:C635, $B$21:$B$829&amp;"") + IF($B$21:$B$829="",1,0), 0)), "")</f>
        <v/>
      </c>
      <c r="D636" s="536" t="s">
        <v>4740</v>
      </c>
    </row>
    <row r="637" spans="1:4" s="11" customFormat="1" x14ac:dyDescent="0.2">
      <c r="A637" s="537" t="s">
        <v>5373</v>
      </c>
      <c r="B637" s="536" t="s">
        <v>4739</v>
      </c>
      <c r="C637" s="536" t="str">
        <f t="array" ref="C637">IFERROR(INDEX($B$21:$B$829, MATCH(0, COUNTIF($C$20:C636, $B$21:$B$829&amp;"") + IF($B$21:$B$829="",1,0), 0)), "")</f>
        <v/>
      </c>
      <c r="D637" s="536" t="s">
        <v>4740</v>
      </c>
    </row>
    <row r="638" spans="1:4" s="11" customFormat="1" x14ac:dyDescent="0.2">
      <c r="A638" s="537" t="s">
        <v>5374</v>
      </c>
      <c r="B638" s="536" t="s">
        <v>4739</v>
      </c>
      <c r="C638" s="536" t="str">
        <f t="array" ref="C638">IFERROR(INDEX($B$21:$B$829, MATCH(0, COUNTIF($C$20:C637, $B$21:$B$829&amp;"") + IF($B$21:$B$829="",1,0), 0)), "")</f>
        <v/>
      </c>
      <c r="D638" s="536" t="s">
        <v>4740</v>
      </c>
    </row>
    <row r="639" spans="1:4" s="11" customFormat="1" x14ac:dyDescent="0.2">
      <c r="A639" s="537" t="s">
        <v>5375</v>
      </c>
      <c r="B639" s="536" t="s">
        <v>5112</v>
      </c>
      <c r="C639" s="536" t="str">
        <f t="array" ref="C639">IFERROR(INDEX($B$21:$B$829, MATCH(0, COUNTIF($C$20:C638, $B$21:$B$829&amp;"") + IF($B$21:$B$829="",1,0), 0)), "")</f>
        <v/>
      </c>
      <c r="D639" s="536" t="s">
        <v>5113</v>
      </c>
    </row>
    <row r="640" spans="1:4" s="11" customFormat="1" x14ac:dyDescent="0.2">
      <c r="A640" s="537" t="s">
        <v>5376</v>
      </c>
      <c r="B640" s="536" t="s">
        <v>4972</v>
      </c>
      <c r="C640" s="536" t="str">
        <f t="array" ref="C640">IFERROR(INDEX($B$21:$B$829, MATCH(0, COUNTIF($C$20:C639, $B$21:$B$829&amp;"") + IF($B$21:$B$829="",1,0), 0)), "")</f>
        <v/>
      </c>
      <c r="D640" s="536" t="s">
        <v>4973</v>
      </c>
    </row>
    <row r="641" spans="1:4" s="11" customFormat="1" x14ac:dyDescent="0.2">
      <c r="A641" s="537" t="s">
        <v>5377</v>
      </c>
      <c r="B641" s="536" t="s">
        <v>4972</v>
      </c>
      <c r="C641" s="536" t="str">
        <f t="array" ref="C641">IFERROR(INDEX($B$21:$B$829, MATCH(0, COUNTIF($C$20:C640, $B$21:$B$829&amp;"") + IF($B$21:$B$829="",1,0), 0)), "")</f>
        <v/>
      </c>
      <c r="D641" s="536" t="s">
        <v>4973</v>
      </c>
    </row>
    <row r="642" spans="1:4" s="11" customFormat="1" x14ac:dyDescent="0.2">
      <c r="A642" s="537" t="s">
        <v>5378</v>
      </c>
      <c r="B642" s="536" t="s">
        <v>4972</v>
      </c>
      <c r="C642" s="536" t="str">
        <f t="array" ref="C642">IFERROR(INDEX($B$21:$B$829, MATCH(0, COUNTIF($C$20:C641, $B$21:$B$829&amp;"") + IF($B$21:$B$829="",1,0), 0)), "")</f>
        <v/>
      </c>
      <c r="D642" s="536" t="s">
        <v>4973</v>
      </c>
    </row>
    <row r="643" spans="1:4" s="11" customFormat="1" x14ac:dyDescent="0.2">
      <c r="A643" s="537" t="s">
        <v>5379</v>
      </c>
      <c r="B643" s="536" t="s">
        <v>5196</v>
      </c>
      <c r="C643" s="536" t="str">
        <f t="array" ref="C643">IFERROR(INDEX($B$21:$B$829, MATCH(0, COUNTIF($C$20:C642, $B$21:$B$829&amp;"") + IF($B$21:$B$829="",1,0), 0)), "")</f>
        <v/>
      </c>
      <c r="D643" s="536" t="s">
        <v>5197</v>
      </c>
    </row>
    <row r="644" spans="1:4" s="11" customFormat="1" x14ac:dyDescent="0.2">
      <c r="A644" s="537" t="s">
        <v>5380</v>
      </c>
      <c r="B644" s="536" t="s">
        <v>5196</v>
      </c>
      <c r="C644" s="536" t="str">
        <f t="array" ref="C644">IFERROR(INDEX($B$21:$B$829, MATCH(0, COUNTIF($C$20:C643, $B$21:$B$829&amp;"") + IF($B$21:$B$829="",1,0), 0)), "")</f>
        <v/>
      </c>
      <c r="D644" s="536" t="s">
        <v>5197</v>
      </c>
    </row>
    <row r="645" spans="1:4" s="11" customFormat="1" x14ac:dyDescent="0.2">
      <c r="A645" s="537" t="s">
        <v>5381</v>
      </c>
      <c r="B645" s="536" t="s">
        <v>5196</v>
      </c>
      <c r="C645" s="536" t="str">
        <f t="array" ref="C645">IFERROR(INDEX($B$21:$B$829, MATCH(0, COUNTIF($C$20:C644, $B$21:$B$829&amp;"") + IF($B$21:$B$829="",1,0), 0)), "")</f>
        <v/>
      </c>
      <c r="D645" s="536" t="s">
        <v>5197</v>
      </c>
    </row>
    <row r="646" spans="1:4" s="11" customFormat="1" x14ac:dyDescent="0.2">
      <c r="A646" s="537" t="s">
        <v>5382</v>
      </c>
      <c r="B646" s="536" t="s">
        <v>5196</v>
      </c>
      <c r="C646" s="536" t="str">
        <f t="array" ref="C646">IFERROR(INDEX($B$21:$B$829, MATCH(0, COUNTIF($C$20:C645, $B$21:$B$829&amp;"") + IF($B$21:$B$829="",1,0), 0)), "")</f>
        <v/>
      </c>
      <c r="D646" s="536" t="s">
        <v>5197</v>
      </c>
    </row>
    <row r="647" spans="1:4" s="11" customFormat="1" x14ac:dyDescent="0.2">
      <c r="A647" s="537" t="s">
        <v>5383</v>
      </c>
      <c r="B647" s="536" t="s">
        <v>5196</v>
      </c>
      <c r="C647" s="536" t="str">
        <f t="array" ref="C647">IFERROR(INDEX($B$21:$B$829, MATCH(0, COUNTIF($C$20:C646, $B$21:$B$829&amp;"") + IF($B$21:$B$829="",1,0), 0)), "")</f>
        <v/>
      </c>
      <c r="D647" s="536" t="s">
        <v>5197</v>
      </c>
    </row>
    <row r="648" spans="1:4" s="11" customFormat="1" x14ac:dyDescent="0.2">
      <c r="A648" s="537" t="s">
        <v>5384</v>
      </c>
      <c r="B648" s="536" t="s">
        <v>5204</v>
      </c>
      <c r="C648" s="536" t="str">
        <f t="array" ref="C648">IFERROR(INDEX($B$21:$B$829, MATCH(0, COUNTIF($C$20:C647, $B$21:$B$829&amp;"") + IF($B$21:$B$829="",1,0), 0)), "")</f>
        <v/>
      </c>
      <c r="D648" s="536" t="s">
        <v>5205</v>
      </c>
    </row>
    <row r="649" spans="1:4" s="11" customFormat="1" x14ac:dyDescent="0.2">
      <c r="A649" s="537" t="s">
        <v>5385</v>
      </c>
      <c r="B649" s="536" t="s">
        <v>5204</v>
      </c>
      <c r="C649" s="536" t="str">
        <f t="array" ref="C649">IFERROR(INDEX($B$21:$B$829, MATCH(0, COUNTIF($C$20:C648, $B$21:$B$829&amp;"") + IF($B$21:$B$829="",1,0), 0)), "")</f>
        <v/>
      </c>
      <c r="D649" s="536" t="s">
        <v>5205</v>
      </c>
    </row>
    <row r="650" spans="1:4" s="11" customFormat="1" x14ac:dyDescent="0.2">
      <c r="A650" s="537" t="s">
        <v>5386</v>
      </c>
      <c r="B650" s="536" t="s">
        <v>5043</v>
      </c>
      <c r="C650" s="536" t="str">
        <f t="array" ref="C650">IFERROR(INDEX($B$21:$B$829, MATCH(0, COUNTIF($C$20:C649, $B$21:$B$829&amp;"") + IF($B$21:$B$829="",1,0), 0)), "")</f>
        <v/>
      </c>
      <c r="D650" s="536" t="s">
        <v>5044</v>
      </c>
    </row>
    <row r="651" spans="1:4" s="11" customFormat="1" x14ac:dyDescent="0.2">
      <c r="A651" s="537" t="s">
        <v>5387</v>
      </c>
      <c r="B651" s="536" t="s">
        <v>5388</v>
      </c>
      <c r="C651" s="536" t="str">
        <f t="array" ref="C651">IFERROR(INDEX($B$21:$B$829, MATCH(0, COUNTIF($C$20:C650, $B$21:$B$829&amp;"") + IF($B$21:$B$829="",1,0), 0)), "")</f>
        <v/>
      </c>
      <c r="D651" s="536" t="s">
        <v>5389</v>
      </c>
    </row>
    <row r="652" spans="1:4" s="11" customFormat="1" x14ac:dyDescent="0.2">
      <c r="A652" s="537" t="s">
        <v>5390</v>
      </c>
      <c r="B652" s="536" t="s">
        <v>5391</v>
      </c>
      <c r="C652" s="536" t="str">
        <f t="array" ref="C652">IFERROR(INDEX($B$21:$B$829, MATCH(0, COUNTIF($C$20:C651, $B$21:$B$829&amp;"") + IF($B$21:$B$829="",1,0), 0)), "")</f>
        <v/>
      </c>
      <c r="D652" s="536" t="s">
        <v>5392</v>
      </c>
    </row>
    <row r="653" spans="1:4" s="11" customFormat="1" x14ac:dyDescent="0.2">
      <c r="A653" s="537" t="s">
        <v>5393</v>
      </c>
      <c r="B653" s="536" t="s">
        <v>4934</v>
      </c>
      <c r="C653" s="536" t="str">
        <f t="array" ref="C653">IFERROR(INDEX($B$21:$B$829, MATCH(0, COUNTIF($C$20:C652, $B$21:$B$829&amp;"") + IF($B$21:$B$829="",1,0), 0)), "")</f>
        <v/>
      </c>
      <c r="D653" s="536" t="s">
        <v>4935</v>
      </c>
    </row>
    <row r="654" spans="1:4" s="11" customFormat="1" x14ac:dyDescent="0.2">
      <c r="A654" s="537" t="s">
        <v>5394</v>
      </c>
      <c r="B654" s="536" t="s">
        <v>4934</v>
      </c>
      <c r="C654" s="536" t="str">
        <f t="array" ref="C654">IFERROR(INDEX($B$21:$B$829, MATCH(0, COUNTIF($C$20:C653, $B$21:$B$829&amp;"") + IF($B$21:$B$829="",1,0), 0)), "")</f>
        <v/>
      </c>
      <c r="D654" s="536" t="s">
        <v>4935</v>
      </c>
    </row>
    <row r="655" spans="1:4" s="11" customFormat="1" x14ac:dyDescent="0.2">
      <c r="A655" s="537" t="s">
        <v>5395</v>
      </c>
      <c r="B655" s="536" t="s">
        <v>5396</v>
      </c>
      <c r="C655" s="536" t="str">
        <f t="array" ref="C655">IFERROR(INDEX($B$21:$B$829, MATCH(0, COUNTIF($C$20:C654, $B$21:$B$829&amp;"") + IF($B$21:$B$829="",1,0), 0)), "")</f>
        <v/>
      </c>
      <c r="D655" s="536" t="s">
        <v>5397</v>
      </c>
    </row>
    <row r="656" spans="1:4" s="11" customFormat="1" x14ac:dyDescent="0.2">
      <c r="A656" s="537" t="s">
        <v>5398</v>
      </c>
      <c r="B656" s="536" t="s">
        <v>5396</v>
      </c>
      <c r="C656" s="536" t="str">
        <f t="array" ref="C656">IFERROR(INDEX($B$21:$B$829, MATCH(0, COUNTIF($C$20:C655, $B$21:$B$829&amp;"") + IF($B$21:$B$829="",1,0), 0)), "")</f>
        <v/>
      </c>
      <c r="D656" s="536" t="s">
        <v>5397</v>
      </c>
    </row>
    <row r="657" spans="1:4" s="11" customFormat="1" x14ac:dyDescent="0.2">
      <c r="A657" s="537" t="s">
        <v>5399</v>
      </c>
      <c r="B657" s="536" t="s">
        <v>4928</v>
      </c>
      <c r="C657" s="536" t="str">
        <f t="array" ref="C657">IFERROR(INDEX($B$21:$B$829, MATCH(0, COUNTIF($C$20:C656, $B$21:$B$829&amp;"") + IF($B$21:$B$829="",1,0), 0)), "")</f>
        <v/>
      </c>
      <c r="D657" s="536" t="s">
        <v>4929</v>
      </c>
    </row>
    <row r="658" spans="1:4" s="11" customFormat="1" x14ac:dyDescent="0.2">
      <c r="A658" s="537" t="s">
        <v>5400</v>
      </c>
      <c r="B658" s="536" t="s">
        <v>4928</v>
      </c>
      <c r="C658" s="536" t="str">
        <f t="array" ref="C658">IFERROR(INDEX($B$21:$B$829, MATCH(0, COUNTIF($C$20:C657, $B$21:$B$829&amp;"") + IF($B$21:$B$829="",1,0), 0)), "")</f>
        <v/>
      </c>
      <c r="D658" s="536" t="s">
        <v>4929</v>
      </c>
    </row>
    <row r="659" spans="1:4" s="11" customFormat="1" x14ac:dyDescent="0.2">
      <c r="A659" s="537" t="s">
        <v>5401</v>
      </c>
      <c r="B659" s="536" t="s">
        <v>4928</v>
      </c>
      <c r="C659" s="536" t="str">
        <f t="array" ref="C659">IFERROR(INDEX($B$21:$B$829, MATCH(0, COUNTIF($C$20:C658, $B$21:$B$829&amp;"") + IF($B$21:$B$829="",1,0), 0)), "")</f>
        <v/>
      </c>
      <c r="D659" s="536" t="s">
        <v>4929</v>
      </c>
    </row>
    <row r="660" spans="1:4" s="11" customFormat="1" x14ac:dyDescent="0.2">
      <c r="A660" s="537" t="s">
        <v>5402</v>
      </c>
      <c r="B660" s="536" t="s">
        <v>5403</v>
      </c>
      <c r="C660" s="536" t="str">
        <f t="array" ref="C660">IFERROR(INDEX($B$21:$B$829, MATCH(0, COUNTIF($C$20:C659, $B$21:$B$829&amp;"") + IF($B$21:$B$829="",1,0), 0)), "")</f>
        <v/>
      </c>
      <c r="D660" s="536" t="s">
        <v>5404</v>
      </c>
    </row>
    <row r="661" spans="1:4" s="11" customFormat="1" x14ac:dyDescent="0.2">
      <c r="A661" s="537" t="s">
        <v>5405</v>
      </c>
      <c r="B661" s="536" t="s">
        <v>4950</v>
      </c>
      <c r="C661" s="536" t="str">
        <f t="array" ref="C661">IFERROR(INDEX($B$21:$B$829, MATCH(0, COUNTIF($C$20:C660, $B$21:$B$829&amp;"") + IF($B$21:$B$829="",1,0), 0)), "")</f>
        <v/>
      </c>
      <c r="D661" s="536" t="s">
        <v>4951</v>
      </c>
    </row>
    <row r="662" spans="1:4" s="11" customFormat="1" x14ac:dyDescent="0.2">
      <c r="A662" s="537" t="s">
        <v>5406</v>
      </c>
      <c r="B662" s="536" t="s">
        <v>4950</v>
      </c>
      <c r="C662" s="536" t="str">
        <f t="array" ref="C662">IFERROR(INDEX($B$21:$B$829, MATCH(0, COUNTIF($C$20:C661, $B$21:$B$829&amp;"") + IF($B$21:$B$829="",1,0), 0)), "")</f>
        <v/>
      </c>
      <c r="D662" s="536" t="s">
        <v>4951</v>
      </c>
    </row>
    <row r="663" spans="1:4" s="11" customFormat="1" x14ac:dyDescent="0.2">
      <c r="A663" s="537" t="s">
        <v>5407</v>
      </c>
      <c r="B663" s="536" t="s">
        <v>4950</v>
      </c>
      <c r="C663" s="536" t="str">
        <f t="array" ref="C663">IFERROR(INDEX($B$21:$B$829, MATCH(0, COUNTIF($C$20:C662, $B$21:$B$829&amp;"") + IF($B$21:$B$829="",1,0), 0)), "")</f>
        <v/>
      </c>
      <c r="D663" s="536" t="s">
        <v>4951</v>
      </c>
    </row>
    <row r="664" spans="1:4" s="11" customFormat="1" x14ac:dyDescent="0.2">
      <c r="A664" s="537" t="s">
        <v>5408</v>
      </c>
      <c r="B664" s="536" t="s">
        <v>4335</v>
      </c>
      <c r="C664" s="536" t="str">
        <f t="array" ref="C664">IFERROR(INDEX($B$21:$B$829, MATCH(0, COUNTIF($C$20:C663, $B$21:$B$829&amp;"") + IF($B$21:$B$829="",1,0), 0)), "")</f>
        <v/>
      </c>
      <c r="D664" s="536" t="s">
        <v>4336</v>
      </c>
    </row>
    <row r="665" spans="1:4" s="11" customFormat="1" x14ac:dyDescent="0.2">
      <c r="A665" s="537" t="s">
        <v>5409</v>
      </c>
      <c r="B665" s="536" t="s">
        <v>4335</v>
      </c>
      <c r="C665" s="536" t="str">
        <f t="array" ref="C665">IFERROR(INDEX($B$21:$B$829, MATCH(0, COUNTIF($C$20:C664, $B$21:$B$829&amp;"") + IF($B$21:$B$829="",1,0), 0)), "")</f>
        <v/>
      </c>
      <c r="D665" s="536" t="s">
        <v>4336</v>
      </c>
    </row>
    <row r="666" spans="1:4" s="11" customFormat="1" x14ac:dyDescent="0.2">
      <c r="A666" s="537" t="s">
        <v>5410</v>
      </c>
      <c r="B666" s="536" t="s">
        <v>4937</v>
      </c>
      <c r="C666" s="536" t="str">
        <f t="array" ref="C666">IFERROR(INDEX($B$21:$B$829, MATCH(0, COUNTIF($C$20:C665, $B$21:$B$829&amp;"") + IF($B$21:$B$829="",1,0), 0)), "")</f>
        <v/>
      </c>
      <c r="D666" s="536" t="s">
        <v>4938</v>
      </c>
    </row>
    <row r="667" spans="1:4" s="11" customFormat="1" x14ac:dyDescent="0.2">
      <c r="A667" s="537" t="s">
        <v>5411</v>
      </c>
      <c r="B667" s="536" t="s">
        <v>4937</v>
      </c>
      <c r="C667" s="536" t="str">
        <f t="array" ref="C667">IFERROR(INDEX($B$21:$B$829, MATCH(0, COUNTIF($C$20:C666, $B$21:$B$829&amp;"") + IF($B$21:$B$829="",1,0), 0)), "")</f>
        <v/>
      </c>
      <c r="D667" s="536" t="s">
        <v>4938</v>
      </c>
    </row>
    <row r="668" spans="1:4" s="11" customFormat="1" x14ac:dyDescent="0.2">
      <c r="A668" s="537" t="s">
        <v>5412</v>
      </c>
      <c r="B668" s="536" t="s">
        <v>4937</v>
      </c>
      <c r="C668" s="536" t="str">
        <f t="array" ref="C668">IFERROR(INDEX($B$21:$B$829, MATCH(0, COUNTIF($C$20:C667, $B$21:$B$829&amp;"") + IF($B$21:$B$829="",1,0), 0)), "")</f>
        <v/>
      </c>
      <c r="D668" s="536" t="s">
        <v>4938</v>
      </c>
    </row>
    <row r="669" spans="1:4" s="11" customFormat="1" x14ac:dyDescent="0.2">
      <c r="A669" s="537" t="s">
        <v>5413</v>
      </c>
      <c r="B669" s="536" t="s">
        <v>4937</v>
      </c>
      <c r="C669" s="536" t="str">
        <f t="array" ref="C669">IFERROR(INDEX($B$21:$B$829, MATCH(0, COUNTIF($C$20:C668, $B$21:$B$829&amp;"") + IF($B$21:$B$829="",1,0), 0)), "")</f>
        <v/>
      </c>
      <c r="D669" s="536" t="s">
        <v>4938</v>
      </c>
    </row>
    <row r="670" spans="1:4" s="11" customFormat="1" x14ac:dyDescent="0.2">
      <c r="A670" s="537" t="s">
        <v>5414</v>
      </c>
      <c r="B670" s="536" t="s">
        <v>4937</v>
      </c>
      <c r="C670" s="536" t="str">
        <f t="array" ref="C670">IFERROR(INDEX($B$21:$B$829, MATCH(0, COUNTIF($C$20:C669, $B$21:$B$829&amp;"") + IF($B$21:$B$829="",1,0), 0)), "")</f>
        <v/>
      </c>
      <c r="D670" s="536" t="s">
        <v>4938</v>
      </c>
    </row>
    <row r="671" spans="1:4" s="11" customFormat="1" x14ac:dyDescent="0.2">
      <c r="A671" s="537" t="s">
        <v>5415</v>
      </c>
      <c r="B671" s="536" t="s">
        <v>4937</v>
      </c>
      <c r="C671" s="536" t="str">
        <f t="array" ref="C671">IFERROR(INDEX($B$21:$B$829, MATCH(0, COUNTIF($C$20:C670, $B$21:$B$829&amp;"") + IF($B$21:$B$829="",1,0), 0)), "")</f>
        <v/>
      </c>
      <c r="D671" s="536" t="s">
        <v>4938</v>
      </c>
    </row>
    <row r="672" spans="1:4" s="11" customFormat="1" x14ac:dyDescent="0.2">
      <c r="A672" s="537" t="s">
        <v>5416</v>
      </c>
      <c r="B672" s="536" t="s">
        <v>4347</v>
      </c>
      <c r="C672" s="536" t="str">
        <f t="array" ref="C672">IFERROR(INDEX($B$21:$B$829, MATCH(0, COUNTIF($C$20:C671, $B$21:$B$829&amp;"") + IF($B$21:$B$829="",1,0), 0)), "")</f>
        <v/>
      </c>
      <c r="D672" s="536" t="s">
        <v>4348</v>
      </c>
    </row>
    <row r="673" spans="1:4" s="11" customFormat="1" x14ac:dyDescent="0.2">
      <c r="A673" s="537" t="s">
        <v>5417</v>
      </c>
      <c r="B673" s="536" t="s">
        <v>4347</v>
      </c>
      <c r="C673" s="536" t="str">
        <f t="array" ref="C673">IFERROR(INDEX($B$21:$B$829, MATCH(0, COUNTIF($C$20:C672, $B$21:$B$829&amp;"") + IF($B$21:$B$829="",1,0), 0)), "")</f>
        <v/>
      </c>
      <c r="D673" s="536" t="s">
        <v>4348</v>
      </c>
    </row>
    <row r="674" spans="1:4" s="11" customFormat="1" x14ac:dyDescent="0.2">
      <c r="A674" s="537" t="s">
        <v>5418</v>
      </c>
      <c r="B674" s="536" t="s">
        <v>4975</v>
      </c>
      <c r="C674" s="536" t="str">
        <f t="array" ref="C674">IFERROR(INDEX($B$21:$B$829, MATCH(0, COUNTIF($C$20:C673, $B$21:$B$829&amp;"") + IF($B$21:$B$829="",1,0), 0)), "")</f>
        <v/>
      </c>
      <c r="D674" s="536" t="s">
        <v>4976</v>
      </c>
    </row>
    <row r="675" spans="1:4" s="11" customFormat="1" x14ac:dyDescent="0.2">
      <c r="A675" s="537" t="s">
        <v>5419</v>
      </c>
      <c r="B675" s="536" t="s">
        <v>4975</v>
      </c>
      <c r="C675" s="536" t="str">
        <f t="array" ref="C675">IFERROR(INDEX($B$21:$B$829, MATCH(0, COUNTIF($C$20:C674, $B$21:$B$829&amp;"") + IF($B$21:$B$829="",1,0), 0)), "")</f>
        <v/>
      </c>
      <c r="D675" s="536" t="s">
        <v>4976</v>
      </c>
    </row>
    <row r="676" spans="1:4" s="11" customFormat="1" x14ac:dyDescent="0.2">
      <c r="A676" s="537" t="s">
        <v>5420</v>
      </c>
      <c r="B676" s="536" t="s">
        <v>4978</v>
      </c>
      <c r="C676" s="536" t="str">
        <f t="array" ref="C676">IFERROR(INDEX($B$21:$B$829, MATCH(0, COUNTIF($C$20:C675, $B$21:$B$829&amp;"") + IF($B$21:$B$829="",1,0), 0)), "")</f>
        <v/>
      </c>
      <c r="D676" s="536" t="s">
        <v>4979</v>
      </c>
    </row>
    <row r="677" spans="1:4" s="11" customFormat="1" x14ac:dyDescent="0.2">
      <c r="A677" s="537" t="s">
        <v>5421</v>
      </c>
      <c r="B677" s="536" t="s">
        <v>4978</v>
      </c>
      <c r="C677" s="536" t="str">
        <f t="array" ref="C677">IFERROR(INDEX($B$21:$B$829, MATCH(0, COUNTIF($C$20:C676, $B$21:$B$829&amp;"") + IF($B$21:$B$829="",1,0), 0)), "")</f>
        <v/>
      </c>
      <c r="D677" s="536" t="s">
        <v>4979</v>
      </c>
    </row>
    <row r="678" spans="1:4" s="11" customFormat="1" x14ac:dyDescent="0.2">
      <c r="A678" s="537" t="s">
        <v>5422</v>
      </c>
      <c r="B678" s="536" t="s">
        <v>4931</v>
      </c>
      <c r="C678" s="536" t="str">
        <f t="array" ref="C678">IFERROR(INDEX($B$21:$B$829, MATCH(0, COUNTIF($C$20:C677, $B$21:$B$829&amp;"") + IF($B$21:$B$829="",1,0), 0)), "")</f>
        <v/>
      </c>
      <c r="D678" s="536" t="s">
        <v>4932</v>
      </c>
    </row>
    <row r="679" spans="1:4" s="11" customFormat="1" x14ac:dyDescent="0.2">
      <c r="A679" s="537" t="s">
        <v>5423</v>
      </c>
      <c r="B679" s="536" t="s">
        <v>4928</v>
      </c>
      <c r="C679" s="536" t="str">
        <f t="array" ref="C679">IFERROR(INDEX($B$21:$B$829, MATCH(0, COUNTIF($C$20:C678, $B$21:$B$829&amp;"") + IF($B$21:$B$829="",1,0), 0)), "")</f>
        <v/>
      </c>
      <c r="D679" s="536" t="s">
        <v>4929</v>
      </c>
    </row>
    <row r="680" spans="1:4" s="11" customFormat="1" x14ac:dyDescent="0.2">
      <c r="A680" s="537" t="s">
        <v>5424</v>
      </c>
      <c r="B680" s="536" t="s">
        <v>4928</v>
      </c>
      <c r="C680" s="536" t="str">
        <f t="array" ref="C680">IFERROR(INDEX($B$21:$B$829, MATCH(0, COUNTIF($C$20:C679, $B$21:$B$829&amp;"") + IF($B$21:$B$829="",1,0), 0)), "")</f>
        <v/>
      </c>
      <c r="D680" s="536" t="s">
        <v>4929</v>
      </c>
    </row>
    <row r="681" spans="1:4" s="11" customFormat="1" x14ac:dyDescent="0.2">
      <c r="A681" s="537" t="s">
        <v>5425</v>
      </c>
      <c r="B681" s="536" t="s">
        <v>5426</v>
      </c>
      <c r="C681" s="536" t="str">
        <f t="array" ref="C681">IFERROR(INDEX($B$21:$B$829, MATCH(0, COUNTIF($C$20:C680, $B$21:$B$829&amp;"") + IF($B$21:$B$829="",1,0), 0)), "")</f>
        <v/>
      </c>
      <c r="D681" s="536" t="s">
        <v>5427</v>
      </c>
    </row>
    <row r="682" spans="1:4" s="11" customFormat="1" x14ac:dyDescent="0.2">
      <c r="A682" s="537" t="s">
        <v>5428</v>
      </c>
      <c r="B682" s="536" t="s">
        <v>5429</v>
      </c>
      <c r="C682" s="536" t="str">
        <f t="array" ref="C682">IFERROR(INDEX($B$21:$B$829, MATCH(0, COUNTIF($C$20:C681, $B$21:$B$829&amp;"") + IF($B$21:$B$829="",1,0), 0)), "")</f>
        <v/>
      </c>
      <c r="D682" s="536" t="s">
        <v>5430</v>
      </c>
    </row>
    <row r="683" spans="1:4" s="11" customFormat="1" x14ac:dyDescent="0.2">
      <c r="A683" s="537" t="s">
        <v>5431</v>
      </c>
      <c r="B683" s="536" t="s">
        <v>5429</v>
      </c>
      <c r="C683" s="536" t="str">
        <f t="array" ref="C683">IFERROR(INDEX($B$21:$B$829, MATCH(0, COUNTIF($C$20:C682, $B$21:$B$829&amp;"") + IF($B$21:$B$829="",1,0), 0)), "")</f>
        <v/>
      </c>
      <c r="D683" s="536" t="s">
        <v>5430</v>
      </c>
    </row>
    <row r="684" spans="1:4" s="11" customFormat="1" x14ac:dyDescent="0.2">
      <c r="A684" s="537" t="s">
        <v>5432</v>
      </c>
      <c r="B684" s="536" t="s">
        <v>5429</v>
      </c>
      <c r="C684" s="536" t="str">
        <f t="array" ref="C684">IFERROR(INDEX($B$21:$B$829, MATCH(0, COUNTIF($C$20:C683, $B$21:$B$829&amp;"") + IF($B$21:$B$829="",1,0), 0)), "")</f>
        <v/>
      </c>
      <c r="D684" s="536" t="s">
        <v>5430</v>
      </c>
    </row>
    <row r="685" spans="1:4" s="11" customFormat="1" x14ac:dyDescent="0.2">
      <c r="A685" s="537" t="s">
        <v>5433</v>
      </c>
      <c r="B685" s="536" t="s">
        <v>5179</v>
      </c>
      <c r="C685" s="536" t="str">
        <f t="array" ref="C685">IFERROR(INDEX($B$21:$B$829, MATCH(0, COUNTIF($C$20:C684, $B$21:$B$829&amp;"") + IF($B$21:$B$829="",1,0), 0)), "")</f>
        <v/>
      </c>
      <c r="D685" s="536" t="s">
        <v>5180</v>
      </c>
    </row>
    <row r="686" spans="1:4" s="11" customFormat="1" x14ac:dyDescent="0.2">
      <c r="A686" s="537" t="s">
        <v>5434</v>
      </c>
      <c r="B686" s="536" t="s">
        <v>5179</v>
      </c>
      <c r="C686" s="536" t="str">
        <f t="array" ref="C686">IFERROR(INDEX($B$21:$B$829, MATCH(0, COUNTIF($C$20:C685, $B$21:$B$829&amp;"") + IF($B$21:$B$829="",1,0), 0)), "")</f>
        <v/>
      </c>
      <c r="D686" s="536" t="s">
        <v>5180</v>
      </c>
    </row>
    <row r="687" spans="1:4" s="11" customFormat="1" x14ac:dyDescent="0.2">
      <c r="A687" s="537" t="s">
        <v>5435</v>
      </c>
      <c r="B687" s="536" t="s">
        <v>5050</v>
      </c>
      <c r="C687" s="536" t="str">
        <f t="array" ref="C687">IFERROR(INDEX($B$21:$B$829, MATCH(0, COUNTIF($C$20:C686, $B$21:$B$829&amp;"") + IF($B$21:$B$829="",1,0), 0)), "")</f>
        <v/>
      </c>
      <c r="D687" s="536" t="s">
        <v>5051</v>
      </c>
    </row>
    <row r="688" spans="1:4" s="11" customFormat="1" x14ac:dyDescent="0.2">
      <c r="A688" s="537" t="s">
        <v>5436</v>
      </c>
      <c r="B688" s="536" t="s">
        <v>5050</v>
      </c>
      <c r="C688" s="536" t="str">
        <f t="array" ref="C688">IFERROR(INDEX($B$21:$B$829, MATCH(0, COUNTIF($C$20:C687, $B$21:$B$829&amp;"") + IF($B$21:$B$829="",1,0), 0)), "")</f>
        <v/>
      </c>
      <c r="D688" s="536" t="s">
        <v>5051</v>
      </c>
    </row>
    <row r="689" spans="1:4" s="11" customFormat="1" x14ac:dyDescent="0.2">
      <c r="A689" s="537" t="s">
        <v>5437</v>
      </c>
      <c r="B689" s="536" t="s">
        <v>5438</v>
      </c>
      <c r="C689" s="536" t="str">
        <f t="array" ref="C689">IFERROR(INDEX($B$21:$B$829, MATCH(0, COUNTIF($C$20:C688, $B$21:$B$829&amp;"") + IF($B$21:$B$829="",1,0), 0)), "")</f>
        <v/>
      </c>
      <c r="D689" s="536" t="s">
        <v>5439</v>
      </c>
    </row>
    <row r="690" spans="1:4" s="11" customFormat="1" x14ac:dyDescent="0.2">
      <c r="A690" s="537" t="s">
        <v>5440</v>
      </c>
      <c r="B690" s="536" t="s">
        <v>5053</v>
      </c>
      <c r="C690" s="536" t="str">
        <f t="array" ref="C690">IFERROR(INDEX($B$21:$B$829, MATCH(0, COUNTIF($C$20:C689, $B$21:$B$829&amp;"") + IF($B$21:$B$829="",1,0), 0)), "")</f>
        <v/>
      </c>
      <c r="D690" s="536" t="s">
        <v>5054</v>
      </c>
    </row>
    <row r="691" spans="1:4" s="11" customFormat="1" x14ac:dyDescent="0.2">
      <c r="A691" s="537" t="s">
        <v>5441</v>
      </c>
      <c r="B691" s="536" t="s">
        <v>5053</v>
      </c>
      <c r="C691" s="536" t="str">
        <f t="array" ref="C691">IFERROR(INDEX($B$21:$B$829, MATCH(0, COUNTIF($C$20:C690, $B$21:$B$829&amp;"") + IF($B$21:$B$829="",1,0), 0)), "")</f>
        <v/>
      </c>
      <c r="D691" s="536" t="s">
        <v>5054</v>
      </c>
    </row>
    <row r="692" spans="1:4" s="11" customFormat="1" x14ac:dyDescent="0.2">
      <c r="A692" s="537" t="s">
        <v>5442</v>
      </c>
      <c r="B692" s="536" t="s">
        <v>5047</v>
      </c>
      <c r="C692" s="536" t="str">
        <f t="array" ref="C692">IFERROR(INDEX($B$21:$B$829, MATCH(0, COUNTIF($C$20:C691, $B$21:$B$829&amp;"") + IF($B$21:$B$829="",1,0), 0)), "")</f>
        <v/>
      </c>
      <c r="D692" s="536" t="s">
        <v>5048</v>
      </c>
    </row>
    <row r="693" spans="1:4" s="11" customFormat="1" x14ac:dyDescent="0.2">
      <c r="A693" s="537" t="s">
        <v>5443</v>
      </c>
      <c r="B693" s="536" t="s">
        <v>5438</v>
      </c>
      <c r="C693" s="536" t="str">
        <f t="array" ref="C693">IFERROR(INDEX($B$21:$B$829, MATCH(0, COUNTIF($C$20:C692, $B$21:$B$829&amp;"") + IF($B$21:$B$829="",1,0), 0)), "")</f>
        <v/>
      </c>
      <c r="D693" s="536" t="s">
        <v>5439</v>
      </c>
    </row>
    <row r="694" spans="1:4" s="11" customFormat="1" x14ac:dyDescent="0.2">
      <c r="A694" s="537" t="s">
        <v>5444</v>
      </c>
      <c r="B694" s="536" t="s">
        <v>5056</v>
      </c>
      <c r="C694" s="536" t="str">
        <f t="array" ref="C694">IFERROR(INDEX($B$21:$B$829, MATCH(0, COUNTIF($C$20:C693, $B$21:$B$829&amp;"") + IF($B$21:$B$829="",1,0), 0)), "")</f>
        <v/>
      </c>
      <c r="D694" s="536" t="s">
        <v>5057</v>
      </c>
    </row>
    <row r="695" spans="1:4" s="11" customFormat="1" x14ac:dyDescent="0.2">
      <c r="A695" s="537" t="s">
        <v>5445</v>
      </c>
      <c r="B695" s="536" t="s">
        <v>5066</v>
      </c>
      <c r="C695" s="536" t="str">
        <f t="array" ref="C695">IFERROR(INDEX($B$21:$B$829, MATCH(0, COUNTIF($C$20:C694, $B$21:$B$829&amp;"") + IF($B$21:$B$829="",1,0), 0)), "")</f>
        <v/>
      </c>
      <c r="D695" s="536" t="s">
        <v>5067</v>
      </c>
    </row>
    <row r="696" spans="1:4" s="11" customFormat="1" x14ac:dyDescent="0.2">
      <c r="A696" s="537" t="s">
        <v>5446</v>
      </c>
      <c r="B696" s="536" t="s">
        <v>5066</v>
      </c>
      <c r="C696" s="536" t="str">
        <f t="array" ref="C696">IFERROR(INDEX($B$21:$B$829, MATCH(0, COUNTIF($C$20:C695, $B$21:$B$829&amp;"") + IF($B$21:$B$829="",1,0), 0)), "")</f>
        <v/>
      </c>
      <c r="D696" s="536" t="s">
        <v>5067</v>
      </c>
    </row>
    <row r="697" spans="1:4" s="11" customFormat="1" x14ac:dyDescent="0.2">
      <c r="A697" s="537" t="s">
        <v>5447</v>
      </c>
      <c r="B697" s="536" t="s">
        <v>5066</v>
      </c>
      <c r="C697" s="536" t="str">
        <f t="array" ref="C697">IFERROR(INDEX($B$21:$B$829, MATCH(0, COUNTIF($C$20:C696, $B$21:$B$829&amp;"") + IF($B$21:$B$829="",1,0), 0)), "")</f>
        <v/>
      </c>
      <c r="D697" s="536" t="s">
        <v>5067</v>
      </c>
    </row>
    <row r="698" spans="1:4" s="11" customFormat="1" x14ac:dyDescent="0.2">
      <c r="A698" s="537" t="s">
        <v>5448</v>
      </c>
      <c r="B698" s="536" t="s">
        <v>5066</v>
      </c>
      <c r="C698" s="536" t="str">
        <f t="array" ref="C698">IFERROR(INDEX($B$21:$B$829, MATCH(0, COUNTIF($C$20:C697, $B$21:$B$829&amp;"") + IF($B$21:$B$829="",1,0), 0)), "")</f>
        <v/>
      </c>
      <c r="D698" s="536" t="s">
        <v>5067</v>
      </c>
    </row>
    <row r="699" spans="1:4" s="11" customFormat="1" x14ac:dyDescent="0.2">
      <c r="A699" s="537" t="s">
        <v>5449</v>
      </c>
      <c r="B699" s="536" t="s">
        <v>5450</v>
      </c>
      <c r="C699" s="536" t="str">
        <f t="array" ref="C699">IFERROR(INDEX($B$21:$B$829, MATCH(0, COUNTIF($C$20:C698, $B$21:$B$829&amp;"") + IF($B$21:$B$829="",1,0), 0)), "")</f>
        <v/>
      </c>
      <c r="D699" s="536" t="s">
        <v>5451</v>
      </c>
    </row>
    <row r="700" spans="1:4" s="11" customFormat="1" x14ac:dyDescent="0.2">
      <c r="A700" s="537" t="s">
        <v>5452</v>
      </c>
      <c r="B700" s="536" t="s">
        <v>4366</v>
      </c>
      <c r="C700" s="536" t="str">
        <f t="array" ref="C700">IFERROR(INDEX($B$21:$B$829, MATCH(0, COUNTIF($C$20:C699, $B$21:$B$829&amp;"") + IF($B$21:$B$829="",1,0), 0)), "")</f>
        <v/>
      </c>
      <c r="D700" s="536" t="s">
        <v>4367</v>
      </c>
    </row>
    <row r="701" spans="1:4" s="11" customFormat="1" x14ac:dyDescent="0.2">
      <c r="A701" s="537" t="s">
        <v>5453</v>
      </c>
      <c r="B701" s="536" t="s">
        <v>4366</v>
      </c>
      <c r="C701" s="536" t="str">
        <f t="array" ref="C701">IFERROR(INDEX($B$21:$B$829, MATCH(0, COUNTIF($C$20:C700, $B$21:$B$829&amp;"") + IF($B$21:$B$829="",1,0), 0)), "")</f>
        <v/>
      </c>
      <c r="D701" s="536" t="s">
        <v>4367</v>
      </c>
    </row>
    <row r="702" spans="1:4" s="11" customFormat="1" x14ac:dyDescent="0.2">
      <c r="A702" s="537" t="s">
        <v>5454</v>
      </c>
      <c r="B702" s="536" t="s">
        <v>4366</v>
      </c>
      <c r="C702" s="536" t="str">
        <f t="array" ref="C702">IFERROR(INDEX($B$21:$B$829, MATCH(0, COUNTIF($C$20:C701, $B$21:$B$829&amp;"") + IF($B$21:$B$829="",1,0), 0)), "")</f>
        <v/>
      </c>
      <c r="D702" s="536" t="s">
        <v>4367</v>
      </c>
    </row>
    <row r="703" spans="1:4" s="11" customFormat="1" x14ac:dyDescent="0.2">
      <c r="A703" s="537" t="s">
        <v>5455</v>
      </c>
      <c r="B703" s="536" t="s">
        <v>4354</v>
      </c>
      <c r="C703" s="536" t="str">
        <f t="array" ref="C703">IFERROR(INDEX($B$21:$B$829, MATCH(0, COUNTIF($C$20:C702, $B$21:$B$829&amp;"") + IF($B$21:$B$829="",1,0), 0)), "")</f>
        <v/>
      </c>
      <c r="D703" s="536" t="s">
        <v>4355</v>
      </c>
    </row>
    <row r="704" spans="1:4" s="11" customFormat="1" x14ac:dyDescent="0.2">
      <c r="A704" s="537" t="s">
        <v>5456</v>
      </c>
      <c r="B704" s="536" t="s">
        <v>5099</v>
      </c>
      <c r="C704" s="536" t="str">
        <f t="array" ref="C704">IFERROR(INDEX($B$21:$B$829, MATCH(0, COUNTIF($C$20:C703, $B$21:$B$829&amp;"") + IF($B$21:$B$829="",1,0), 0)), "")</f>
        <v/>
      </c>
      <c r="D704" s="536" t="s">
        <v>5100</v>
      </c>
    </row>
    <row r="705" spans="1:4" s="11" customFormat="1" x14ac:dyDescent="0.2">
      <c r="A705" s="537" t="s">
        <v>5457</v>
      </c>
      <c r="B705" s="536" t="s">
        <v>5014</v>
      </c>
      <c r="C705" s="536" t="str">
        <f t="array" ref="C705">IFERROR(INDEX($B$21:$B$829, MATCH(0, COUNTIF($C$20:C704, $B$21:$B$829&amp;"") + IF($B$21:$B$829="",1,0), 0)), "")</f>
        <v/>
      </c>
      <c r="D705" s="536" t="s">
        <v>5015</v>
      </c>
    </row>
    <row r="706" spans="1:4" s="11" customFormat="1" x14ac:dyDescent="0.2">
      <c r="A706" s="537" t="s">
        <v>5458</v>
      </c>
      <c r="B706" s="536" t="s">
        <v>5020</v>
      </c>
      <c r="C706" s="536" t="str">
        <f t="array" ref="C706">IFERROR(INDEX($B$21:$B$829, MATCH(0, COUNTIF($C$20:C705, $B$21:$B$829&amp;"") + IF($B$21:$B$829="",1,0), 0)), "")</f>
        <v/>
      </c>
      <c r="D706" s="536" t="s">
        <v>5021</v>
      </c>
    </row>
    <row r="707" spans="1:4" s="11" customFormat="1" x14ac:dyDescent="0.2">
      <c r="A707" s="537" t="s">
        <v>5459</v>
      </c>
      <c r="B707" s="536" t="s">
        <v>5099</v>
      </c>
      <c r="C707" s="536" t="str">
        <f t="array" ref="C707">IFERROR(INDEX($B$21:$B$829, MATCH(0, COUNTIF($C$20:C706, $B$21:$B$829&amp;"") + IF($B$21:$B$829="",1,0), 0)), "")</f>
        <v/>
      </c>
      <c r="D707" s="536" t="s">
        <v>5460</v>
      </c>
    </row>
    <row r="708" spans="1:4" s="11" customFormat="1" x14ac:dyDescent="0.2">
      <c r="A708" s="537" t="s">
        <v>5461</v>
      </c>
      <c r="B708" s="536" t="s">
        <v>5023</v>
      </c>
      <c r="C708" s="536" t="str">
        <f t="array" ref="C708">IFERROR(INDEX($B$21:$B$829, MATCH(0, COUNTIF($C$20:C707, $B$21:$B$829&amp;"") + IF($B$21:$B$829="",1,0), 0)), "")</f>
        <v/>
      </c>
      <c r="D708" s="536" t="s">
        <v>5024</v>
      </c>
    </row>
    <row r="709" spans="1:4" s="11" customFormat="1" x14ac:dyDescent="0.2">
      <c r="A709" s="537" t="s">
        <v>5462</v>
      </c>
      <c r="B709" s="536" t="s">
        <v>5017</v>
      </c>
      <c r="C709" s="536" t="str">
        <f t="array" ref="C709">IFERROR(INDEX($B$21:$B$829, MATCH(0, COUNTIF($C$20:C708, $B$21:$B$829&amp;"") + IF($B$21:$B$829="",1,0), 0)), "")</f>
        <v/>
      </c>
      <c r="D709" s="536" t="s">
        <v>5018</v>
      </c>
    </row>
    <row r="710" spans="1:4" s="11" customFormat="1" x14ac:dyDescent="0.2">
      <c r="A710" s="537" t="s">
        <v>5463</v>
      </c>
      <c r="B710" s="536" t="s">
        <v>5020</v>
      </c>
      <c r="C710" s="536" t="str">
        <f t="array" ref="C710">IFERROR(INDEX($B$21:$B$829, MATCH(0, COUNTIF($C$20:C709, $B$21:$B$829&amp;"") + IF($B$21:$B$829="",1,0), 0)), "")</f>
        <v/>
      </c>
      <c r="D710" s="536" t="s">
        <v>5021</v>
      </c>
    </row>
    <row r="711" spans="1:4" s="11" customFormat="1" x14ac:dyDescent="0.2">
      <c r="A711" s="537" t="s">
        <v>5464</v>
      </c>
      <c r="B711" s="536" t="s">
        <v>5465</v>
      </c>
      <c r="C711" s="536" t="str">
        <f t="array" ref="C711">IFERROR(INDEX($B$21:$B$829, MATCH(0, COUNTIF($C$20:C710, $B$21:$B$829&amp;"") + IF($B$21:$B$829="",1,0), 0)), "")</f>
        <v/>
      </c>
      <c r="D711" s="536" t="s">
        <v>5466</v>
      </c>
    </row>
    <row r="712" spans="1:4" s="11" customFormat="1" x14ac:dyDescent="0.2">
      <c r="A712" s="537" t="s">
        <v>5467</v>
      </c>
      <c r="B712" s="536" t="s">
        <v>5468</v>
      </c>
      <c r="C712" s="536" t="str">
        <f t="array" ref="C712">IFERROR(INDEX($B$21:$B$829, MATCH(0, COUNTIF($C$20:C711, $B$21:$B$829&amp;"") + IF($B$21:$B$829="",1,0), 0)), "")</f>
        <v/>
      </c>
      <c r="D712" s="536" t="s">
        <v>5469</v>
      </c>
    </row>
    <row r="713" spans="1:4" s="11" customFormat="1" x14ac:dyDescent="0.2">
      <c r="A713" s="537" t="s">
        <v>5470</v>
      </c>
      <c r="B713" s="536" t="s">
        <v>5471</v>
      </c>
      <c r="C713" s="536" t="str">
        <f t="array" ref="C713">IFERROR(INDEX($B$21:$B$829, MATCH(0, COUNTIF($C$20:C712, $B$21:$B$829&amp;"") + IF($B$21:$B$829="",1,0), 0)), "")</f>
        <v/>
      </c>
      <c r="D713" s="536" t="s">
        <v>5472</v>
      </c>
    </row>
    <row r="714" spans="1:4" s="11" customFormat="1" x14ac:dyDescent="0.2">
      <c r="A714" s="537" t="s">
        <v>5473</v>
      </c>
      <c r="B714" s="536" t="s">
        <v>5471</v>
      </c>
      <c r="C714" s="536" t="str">
        <f t="array" ref="C714">IFERROR(INDEX($B$21:$B$829, MATCH(0, COUNTIF($C$20:C713, $B$21:$B$829&amp;"") + IF($B$21:$B$829="",1,0), 0)), "")</f>
        <v/>
      </c>
      <c r="D714" s="536" t="s">
        <v>5472</v>
      </c>
    </row>
    <row r="715" spans="1:4" s="11" customFormat="1" x14ac:dyDescent="0.2">
      <c r="A715" s="537" t="s">
        <v>5474</v>
      </c>
      <c r="B715" s="536" t="s">
        <v>5475</v>
      </c>
      <c r="C715" s="536" t="str">
        <f t="array" ref="C715">IFERROR(INDEX($B$21:$B$829, MATCH(0, COUNTIF($C$20:C714, $B$21:$B$829&amp;"") + IF($B$21:$B$829="",1,0), 0)), "")</f>
        <v/>
      </c>
      <c r="D715" s="536" t="s">
        <v>5476</v>
      </c>
    </row>
    <row r="716" spans="1:4" s="11" customFormat="1" x14ac:dyDescent="0.2">
      <c r="A716" s="537" t="s">
        <v>5477</v>
      </c>
      <c r="B716" s="536" t="s">
        <v>5478</v>
      </c>
      <c r="C716" s="536" t="str">
        <f t="array" ref="C716">IFERROR(INDEX($B$21:$B$829, MATCH(0, COUNTIF($C$20:C715, $B$21:$B$829&amp;"") + IF($B$21:$B$829="",1,0), 0)), "")</f>
        <v/>
      </c>
      <c r="D716" s="536" t="s">
        <v>5479</v>
      </c>
    </row>
    <row r="717" spans="1:4" s="11" customFormat="1" x14ac:dyDescent="0.2">
      <c r="A717" s="537" t="s">
        <v>5480</v>
      </c>
      <c r="B717" s="536" t="s">
        <v>5175</v>
      </c>
      <c r="C717" s="536" t="str">
        <f t="array" ref="C717">IFERROR(INDEX($B$21:$B$829, MATCH(0, COUNTIF($C$20:C716, $B$21:$B$829&amp;"") + IF($B$21:$B$829="",1,0), 0)), "")</f>
        <v/>
      </c>
      <c r="D717" s="536" t="s">
        <v>5176</v>
      </c>
    </row>
    <row r="718" spans="1:4" s="11" customFormat="1" x14ac:dyDescent="0.2">
      <c r="A718" s="537" t="s">
        <v>5481</v>
      </c>
      <c r="B718" s="536" t="s">
        <v>5129</v>
      </c>
      <c r="C718" s="536" t="str">
        <f t="array" ref="C718">IFERROR(INDEX($B$21:$B$829, MATCH(0, COUNTIF($C$20:C717, $B$21:$B$829&amp;"") + IF($B$21:$B$829="",1,0), 0)), "")</f>
        <v/>
      </c>
      <c r="D718" s="536" t="s">
        <v>5130</v>
      </c>
    </row>
    <row r="719" spans="1:4" s="11" customFormat="1" x14ac:dyDescent="0.2">
      <c r="A719" s="537" t="s">
        <v>5482</v>
      </c>
      <c r="B719" s="536" t="s">
        <v>5141</v>
      </c>
      <c r="C719" s="536" t="str">
        <f t="array" ref="C719">IFERROR(INDEX($B$21:$B$829, MATCH(0, COUNTIF($C$20:C718, $B$21:$B$829&amp;"") + IF($B$21:$B$829="",1,0), 0)), "")</f>
        <v/>
      </c>
      <c r="D719" s="536" t="s">
        <v>5142</v>
      </c>
    </row>
    <row r="720" spans="1:4" s="11" customFormat="1" x14ac:dyDescent="0.2">
      <c r="A720" s="537" t="s">
        <v>5483</v>
      </c>
      <c r="B720" s="536" t="s">
        <v>5141</v>
      </c>
      <c r="C720" s="536" t="str">
        <f t="array" ref="C720">IFERROR(INDEX($B$21:$B$829, MATCH(0, COUNTIF($C$20:C719, $B$21:$B$829&amp;"") + IF($B$21:$B$829="",1,0), 0)), "")</f>
        <v/>
      </c>
      <c r="D720" s="536" t="s">
        <v>5142</v>
      </c>
    </row>
    <row r="721" spans="1:4" s="11" customFormat="1" x14ac:dyDescent="0.2">
      <c r="A721" s="537" t="s">
        <v>5484</v>
      </c>
      <c r="B721" s="536" t="s">
        <v>5141</v>
      </c>
      <c r="C721" s="536" t="str">
        <f t="array" ref="C721">IFERROR(INDEX($B$21:$B$829, MATCH(0, COUNTIF($C$20:C720, $B$21:$B$829&amp;"") + IF($B$21:$B$829="",1,0), 0)), "")</f>
        <v/>
      </c>
      <c r="D721" s="536" t="s">
        <v>5142</v>
      </c>
    </row>
    <row r="722" spans="1:4" s="11" customFormat="1" x14ac:dyDescent="0.2">
      <c r="A722" s="537" t="s">
        <v>5485</v>
      </c>
      <c r="B722" s="536" t="s">
        <v>4338</v>
      </c>
      <c r="C722" s="536" t="str">
        <f t="array" ref="C722">IFERROR(INDEX($B$21:$B$829, MATCH(0, COUNTIF($C$20:C721, $B$21:$B$829&amp;"") + IF($B$21:$B$829="",1,0), 0)), "")</f>
        <v/>
      </c>
      <c r="D722" s="536" t="s">
        <v>4339</v>
      </c>
    </row>
    <row r="723" spans="1:4" s="11" customFormat="1" x14ac:dyDescent="0.2">
      <c r="A723" s="537" t="s">
        <v>5486</v>
      </c>
      <c r="B723" s="536" t="s">
        <v>5062</v>
      </c>
      <c r="C723" s="536" t="str">
        <f t="array" ref="C723">IFERROR(INDEX($B$21:$B$829, MATCH(0, COUNTIF($C$20:C722, $B$21:$B$829&amp;"") + IF($B$21:$B$829="",1,0), 0)), "")</f>
        <v/>
      </c>
      <c r="D723" s="536" t="s">
        <v>5063</v>
      </c>
    </row>
    <row r="724" spans="1:4" s="11" customFormat="1" x14ac:dyDescent="0.2">
      <c r="A724" s="537" t="s">
        <v>5487</v>
      </c>
      <c r="B724" s="536" t="s">
        <v>5062</v>
      </c>
      <c r="C724" s="536" t="str">
        <f t="array" ref="C724">IFERROR(INDEX($B$21:$B$829, MATCH(0, COUNTIF($C$20:C723, $B$21:$B$829&amp;"") + IF($B$21:$B$829="",1,0), 0)), "")</f>
        <v/>
      </c>
      <c r="D724" s="536" t="s">
        <v>5063</v>
      </c>
    </row>
    <row r="725" spans="1:4" s="11" customFormat="1" x14ac:dyDescent="0.2">
      <c r="A725" s="537" t="s">
        <v>5488</v>
      </c>
      <c r="B725" s="536" t="s">
        <v>5489</v>
      </c>
      <c r="C725" s="536" t="str">
        <f t="array" ref="C725">IFERROR(INDEX($B$21:$B$829, MATCH(0, COUNTIF($C$20:C724, $B$21:$B$829&amp;"") + IF($B$21:$B$829="",1,0), 0)), "")</f>
        <v/>
      </c>
      <c r="D725" s="536" t="s">
        <v>5490</v>
      </c>
    </row>
    <row r="726" spans="1:4" s="11" customFormat="1" x14ac:dyDescent="0.2">
      <c r="A726" s="537" t="s">
        <v>5491</v>
      </c>
      <c r="B726" s="536" t="s">
        <v>5489</v>
      </c>
      <c r="C726" s="536" t="str">
        <f t="array" ref="C726">IFERROR(INDEX($B$21:$B$829, MATCH(0, COUNTIF($C$20:C725, $B$21:$B$829&amp;"") + IF($B$21:$B$829="",1,0), 0)), "")</f>
        <v/>
      </c>
      <c r="D726" s="536" t="s">
        <v>5490</v>
      </c>
    </row>
    <row r="727" spans="1:4" s="11" customFormat="1" x14ac:dyDescent="0.2">
      <c r="A727" s="537" t="s">
        <v>5492</v>
      </c>
      <c r="B727" s="536" t="s">
        <v>5154</v>
      </c>
      <c r="C727" s="536" t="str">
        <f t="array" ref="C727">IFERROR(INDEX($B$21:$B$829, MATCH(0, COUNTIF($C$20:C726, $B$21:$B$829&amp;"") + IF($B$21:$B$829="",1,0), 0)), "")</f>
        <v/>
      </c>
      <c r="D727" s="536" t="s">
        <v>5155</v>
      </c>
    </row>
    <row r="728" spans="1:4" s="11" customFormat="1" x14ac:dyDescent="0.2">
      <c r="A728" s="537" t="s">
        <v>5493</v>
      </c>
      <c r="B728" s="536" t="s">
        <v>4890</v>
      </c>
      <c r="C728" s="536" t="str">
        <f t="array" ref="C728">IFERROR(INDEX($B$21:$B$829, MATCH(0, COUNTIF($C$20:C727, $B$21:$B$829&amp;"") + IF($B$21:$B$829="",1,0), 0)), "")</f>
        <v/>
      </c>
      <c r="D728" s="536" t="s">
        <v>4891</v>
      </c>
    </row>
    <row r="729" spans="1:4" s="11" customFormat="1" x14ac:dyDescent="0.2">
      <c r="A729" s="537" t="s">
        <v>5494</v>
      </c>
      <c r="B729" s="536" t="s">
        <v>4890</v>
      </c>
      <c r="C729" s="536" t="str">
        <f t="array" ref="C729">IFERROR(INDEX($B$21:$B$829, MATCH(0, COUNTIF($C$20:C728, $B$21:$B$829&amp;"") + IF($B$21:$B$829="",1,0), 0)), "")</f>
        <v/>
      </c>
      <c r="D729" s="536" t="s">
        <v>4891</v>
      </c>
    </row>
    <row r="730" spans="1:4" s="11" customFormat="1" x14ac:dyDescent="0.2">
      <c r="A730" s="537" t="s">
        <v>5495</v>
      </c>
      <c r="B730" s="536" t="s">
        <v>4890</v>
      </c>
      <c r="C730" s="536" t="str">
        <f t="array" ref="C730">IFERROR(INDEX($B$21:$B$829, MATCH(0, COUNTIF($C$20:C729, $B$21:$B$829&amp;"") + IF($B$21:$B$829="",1,0), 0)), "")</f>
        <v/>
      </c>
      <c r="D730" s="536" t="s">
        <v>4891</v>
      </c>
    </row>
    <row r="731" spans="1:4" s="11" customFormat="1" x14ac:dyDescent="0.2">
      <c r="A731" s="537" t="s">
        <v>5496</v>
      </c>
      <c r="B731" s="536" t="s">
        <v>4890</v>
      </c>
      <c r="C731" s="536" t="str">
        <f t="array" ref="C731">IFERROR(INDEX($B$21:$B$829, MATCH(0, COUNTIF($C$20:C730, $B$21:$B$829&amp;"") + IF($B$21:$B$829="",1,0), 0)), "")</f>
        <v/>
      </c>
      <c r="D731" s="536" t="s">
        <v>4891</v>
      </c>
    </row>
    <row r="732" spans="1:4" s="11" customFormat="1" x14ac:dyDescent="0.2">
      <c r="A732" s="537" t="s">
        <v>5497</v>
      </c>
      <c r="B732" s="536" t="s">
        <v>5115</v>
      </c>
      <c r="C732" s="536" t="str">
        <f t="array" ref="C732">IFERROR(INDEX($B$21:$B$829, MATCH(0, COUNTIF($C$20:C731, $B$21:$B$829&amp;"") + IF($B$21:$B$829="",1,0), 0)), "")</f>
        <v/>
      </c>
      <c r="D732" s="536" t="s">
        <v>5116</v>
      </c>
    </row>
    <row r="733" spans="1:4" s="11" customFormat="1" x14ac:dyDescent="0.2">
      <c r="A733" s="537" t="s">
        <v>5498</v>
      </c>
      <c r="B733" s="536" t="s">
        <v>5092</v>
      </c>
      <c r="C733" s="536" t="str">
        <f t="array" ref="C733">IFERROR(INDEX($B$21:$B$829, MATCH(0, COUNTIF($C$20:C732, $B$21:$B$829&amp;"") + IF($B$21:$B$829="",1,0), 0)), "")</f>
        <v/>
      </c>
      <c r="D733" s="536" t="s">
        <v>5093</v>
      </c>
    </row>
    <row r="734" spans="1:4" s="11" customFormat="1" x14ac:dyDescent="0.2">
      <c r="A734" s="537" t="s">
        <v>5499</v>
      </c>
      <c r="B734" s="536" t="s">
        <v>4357</v>
      </c>
      <c r="C734" s="536" t="str">
        <f t="array" ref="C734">IFERROR(INDEX($B$21:$B$829, MATCH(0, COUNTIF($C$20:C733, $B$21:$B$829&amp;"") + IF($B$21:$B$829="",1,0), 0)), "")</f>
        <v/>
      </c>
      <c r="D734" s="536" t="s">
        <v>4358</v>
      </c>
    </row>
    <row r="735" spans="1:4" s="11" customFormat="1" x14ac:dyDescent="0.2">
      <c r="A735" s="537" t="s">
        <v>5500</v>
      </c>
      <c r="B735" s="536" t="s">
        <v>5144</v>
      </c>
      <c r="C735" s="536" t="str">
        <f t="array" ref="C735">IFERROR(INDEX($B$21:$B$829, MATCH(0, COUNTIF($C$20:C734, $B$21:$B$829&amp;"") + IF($B$21:$B$829="",1,0), 0)), "")</f>
        <v/>
      </c>
      <c r="D735" s="536" t="s">
        <v>5145</v>
      </c>
    </row>
    <row r="736" spans="1:4" s="11" customFormat="1" x14ac:dyDescent="0.2">
      <c r="A736" s="537" t="s">
        <v>5501</v>
      </c>
      <c r="B736" s="536" t="s">
        <v>5502</v>
      </c>
      <c r="C736" s="536" t="str">
        <f t="array" ref="C736">IFERROR(INDEX($B$21:$B$829, MATCH(0, COUNTIF($C$20:C735, $B$21:$B$829&amp;"") + IF($B$21:$B$829="",1,0), 0)), "")</f>
        <v/>
      </c>
      <c r="D736" s="536" t="s">
        <v>5503</v>
      </c>
    </row>
    <row r="737" spans="1:4" s="11" customFormat="1" x14ac:dyDescent="0.2">
      <c r="A737" s="537" t="s">
        <v>5504</v>
      </c>
      <c r="B737" s="536" t="s">
        <v>5502</v>
      </c>
      <c r="C737" s="536" t="str">
        <f t="array" ref="C737">IFERROR(INDEX($B$21:$B$829, MATCH(0, COUNTIF($C$20:C736, $B$21:$B$829&amp;"") + IF($B$21:$B$829="",1,0), 0)), "")</f>
        <v/>
      </c>
      <c r="D737" s="536" t="s">
        <v>5503</v>
      </c>
    </row>
    <row r="738" spans="1:4" s="11" customFormat="1" x14ac:dyDescent="0.2">
      <c r="A738" s="537" t="s">
        <v>5505</v>
      </c>
      <c r="B738" s="536" t="s">
        <v>5502</v>
      </c>
      <c r="C738" s="536" t="str">
        <f t="array" ref="C738">IFERROR(INDEX($B$21:$B$829, MATCH(0, COUNTIF($C$20:C737, $B$21:$B$829&amp;"") + IF($B$21:$B$829="",1,0), 0)), "")</f>
        <v/>
      </c>
      <c r="D738" s="536" t="s">
        <v>5503</v>
      </c>
    </row>
    <row r="739" spans="1:4" s="11" customFormat="1" x14ac:dyDescent="0.2">
      <c r="A739" s="537" t="s">
        <v>5506</v>
      </c>
      <c r="B739" s="536" t="s">
        <v>5039</v>
      </c>
      <c r="C739" s="536" t="str">
        <f t="array" ref="C739">IFERROR(INDEX($B$21:$B$829, MATCH(0, COUNTIF($C$20:C738, $B$21:$B$829&amp;"") + IF($B$21:$B$829="",1,0), 0)), "")</f>
        <v/>
      </c>
      <c r="D739" s="536" t="s">
        <v>5040</v>
      </c>
    </row>
    <row r="740" spans="1:4" s="11" customFormat="1" x14ac:dyDescent="0.2">
      <c r="A740" s="537" t="s">
        <v>5507</v>
      </c>
      <c r="B740" s="536" t="s">
        <v>5039</v>
      </c>
      <c r="C740" s="536" t="str">
        <f t="array" ref="C740">IFERROR(INDEX($B$21:$B$829, MATCH(0, COUNTIF($C$20:C739, $B$21:$B$829&amp;"") + IF($B$21:$B$829="",1,0), 0)), "")</f>
        <v/>
      </c>
      <c r="D740" s="536" t="s">
        <v>5040</v>
      </c>
    </row>
    <row r="741" spans="1:4" s="11" customFormat="1" x14ac:dyDescent="0.2">
      <c r="A741" s="537" t="s">
        <v>5508</v>
      </c>
      <c r="B741" s="536" t="s">
        <v>5039</v>
      </c>
      <c r="C741" s="536" t="str">
        <f t="array" ref="C741">IFERROR(INDEX($B$21:$B$829, MATCH(0, COUNTIF($C$20:C740, $B$21:$B$829&amp;"") + IF($B$21:$B$829="",1,0), 0)), "")</f>
        <v/>
      </c>
      <c r="D741" s="536" t="s">
        <v>5040</v>
      </c>
    </row>
    <row r="742" spans="1:4" s="11" customFormat="1" x14ac:dyDescent="0.2">
      <c r="A742" s="537" t="s">
        <v>5509</v>
      </c>
      <c r="B742" s="536" t="s">
        <v>5510</v>
      </c>
      <c r="C742" s="536" t="str">
        <f t="array" ref="C742">IFERROR(INDEX($B$21:$B$829, MATCH(0, COUNTIF($C$20:C741, $B$21:$B$829&amp;"") + IF($B$21:$B$829="",1,0), 0)), "")</f>
        <v/>
      </c>
      <c r="D742" s="536" t="s">
        <v>5511</v>
      </c>
    </row>
    <row r="743" spans="1:4" s="11" customFormat="1" x14ac:dyDescent="0.2">
      <c r="A743" s="537" t="s">
        <v>5512</v>
      </c>
      <c r="B743" s="536" t="s">
        <v>4357</v>
      </c>
      <c r="C743" s="536" t="str">
        <f t="array" ref="C743">IFERROR(INDEX($B$21:$B$829, MATCH(0, COUNTIF($C$20:C742, $B$21:$B$829&amp;"") + IF($B$21:$B$829="",1,0), 0)), "")</f>
        <v/>
      </c>
      <c r="D743" s="536" t="s">
        <v>4358</v>
      </c>
    </row>
    <row r="744" spans="1:4" s="11" customFormat="1" x14ac:dyDescent="0.2">
      <c r="A744" s="537" t="s">
        <v>5513</v>
      </c>
      <c r="B744" s="536" t="s">
        <v>4357</v>
      </c>
      <c r="C744" s="536" t="str">
        <f t="array" ref="C744">IFERROR(INDEX($B$21:$B$829, MATCH(0, COUNTIF($C$20:C743, $B$21:$B$829&amp;"") + IF($B$21:$B$829="",1,0), 0)), "")</f>
        <v/>
      </c>
      <c r="D744" s="536" t="s">
        <v>4358</v>
      </c>
    </row>
    <row r="745" spans="1:4" s="11" customFormat="1" x14ac:dyDescent="0.2">
      <c r="A745" s="537" t="s">
        <v>5514</v>
      </c>
      <c r="B745" s="536" t="s">
        <v>4357</v>
      </c>
      <c r="C745" s="536" t="str">
        <f t="array" ref="C745">IFERROR(INDEX($B$21:$B$829, MATCH(0, COUNTIF($C$20:C744, $B$21:$B$829&amp;"") + IF($B$21:$B$829="",1,0), 0)), "")</f>
        <v/>
      </c>
      <c r="D745" s="536" t="s">
        <v>4358</v>
      </c>
    </row>
    <row r="746" spans="1:4" s="11" customFormat="1" x14ac:dyDescent="0.2">
      <c r="A746" s="537" t="s">
        <v>5515</v>
      </c>
      <c r="B746" s="536" t="s">
        <v>4972</v>
      </c>
      <c r="C746" s="536" t="str">
        <f t="array" ref="C746">IFERROR(INDEX($B$21:$B$829, MATCH(0, COUNTIF($C$20:C745, $B$21:$B$829&amp;"") + IF($B$21:$B$829="",1,0), 0)), "")</f>
        <v/>
      </c>
      <c r="D746" s="536" t="s">
        <v>4973</v>
      </c>
    </row>
    <row r="747" spans="1:4" s="11" customFormat="1" x14ac:dyDescent="0.2">
      <c r="A747" s="537" t="s">
        <v>5516</v>
      </c>
      <c r="B747" s="536" t="s">
        <v>5163</v>
      </c>
      <c r="C747" s="536" t="str">
        <f t="array" ref="C747">IFERROR(INDEX($B$21:$B$829, MATCH(0, COUNTIF($C$20:C746, $B$21:$B$829&amp;"") + IF($B$21:$B$829="",1,0), 0)), "")</f>
        <v/>
      </c>
      <c r="D747" s="536" t="s">
        <v>5164</v>
      </c>
    </row>
    <row r="748" spans="1:4" s="11" customFormat="1" x14ac:dyDescent="0.2">
      <c r="A748" s="537" t="s">
        <v>5517</v>
      </c>
      <c r="B748" s="536" t="s">
        <v>5163</v>
      </c>
      <c r="C748" s="536" t="str">
        <f t="array" ref="C748">IFERROR(INDEX($B$21:$B$829, MATCH(0, COUNTIF($C$20:C747, $B$21:$B$829&amp;"") + IF($B$21:$B$829="",1,0), 0)), "")</f>
        <v/>
      </c>
      <c r="D748" s="536" t="s">
        <v>5164</v>
      </c>
    </row>
    <row r="749" spans="1:4" s="11" customFormat="1" x14ac:dyDescent="0.2">
      <c r="A749" s="537" t="s">
        <v>5518</v>
      </c>
      <c r="B749" s="536" t="s">
        <v>4341</v>
      </c>
      <c r="C749" s="536" t="str">
        <f t="array" ref="C749">IFERROR(INDEX($B$21:$B$829, MATCH(0, COUNTIF($C$20:C748, $B$21:$B$829&amp;"") + IF($B$21:$B$829="",1,0), 0)), "")</f>
        <v/>
      </c>
      <c r="D749" s="536" t="s">
        <v>4342</v>
      </c>
    </row>
    <row r="750" spans="1:4" s="11" customFormat="1" x14ac:dyDescent="0.2">
      <c r="A750" s="537" t="s">
        <v>5519</v>
      </c>
      <c r="B750" s="536" t="s">
        <v>4341</v>
      </c>
      <c r="C750" s="536" t="str">
        <f t="array" ref="C750">IFERROR(INDEX($B$21:$B$829, MATCH(0, COUNTIF($C$20:C749, $B$21:$B$829&amp;"") + IF($B$21:$B$829="",1,0), 0)), "")</f>
        <v/>
      </c>
      <c r="D750" s="536" t="s">
        <v>4342</v>
      </c>
    </row>
    <row r="751" spans="1:4" s="11" customFormat="1" x14ac:dyDescent="0.2">
      <c r="A751" s="537" t="s">
        <v>5520</v>
      </c>
      <c r="B751" s="536" t="s">
        <v>4341</v>
      </c>
      <c r="C751" s="536" t="str">
        <f t="array" ref="C751">IFERROR(INDEX($B$21:$B$829, MATCH(0, COUNTIF($C$20:C750, $B$21:$B$829&amp;"") + IF($B$21:$B$829="",1,0), 0)), "")</f>
        <v/>
      </c>
      <c r="D751" s="536" t="s">
        <v>4342</v>
      </c>
    </row>
    <row r="752" spans="1:4" s="11" customFormat="1" x14ac:dyDescent="0.2">
      <c r="A752" s="537" t="s">
        <v>5521</v>
      </c>
      <c r="B752" s="536" t="s">
        <v>4341</v>
      </c>
      <c r="C752" s="536" t="str">
        <f t="array" ref="C752">IFERROR(INDEX($B$21:$B$829, MATCH(0, COUNTIF($C$20:C751, $B$21:$B$829&amp;"") + IF($B$21:$B$829="",1,0), 0)), "")</f>
        <v/>
      </c>
      <c r="D752" s="536" t="s">
        <v>4342</v>
      </c>
    </row>
    <row r="753" spans="1:4" s="11" customFormat="1" x14ac:dyDescent="0.2">
      <c r="A753" s="537" t="s">
        <v>5522</v>
      </c>
      <c r="B753" s="536" t="s">
        <v>4341</v>
      </c>
      <c r="C753" s="536" t="str">
        <f t="array" ref="C753">IFERROR(INDEX($B$21:$B$829, MATCH(0, COUNTIF($C$20:C752, $B$21:$B$829&amp;"") + IF($B$21:$B$829="",1,0), 0)), "")</f>
        <v/>
      </c>
      <c r="D753" s="536" t="s">
        <v>4342</v>
      </c>
    </row>
    <row r="754" spans="1:4" s="11" customFormat="1" x14ac:dyDescent="0.2">
      <c r="A754" s="537" t="s">
        <v>5523</v>
      </c>
      <c r="B754" s="536" t="s">
        <v>4344</v>
      </c>
      <c r="C754" s="536" t="str">
        <f t="array" ref="C754">IFERROR(INDEX($B$21:$B$829, MATCH(0, COUNTIF($C$20:C753, $B$21:$B$829&amp;"") + IF($B$21:$B$829="",1,0), 0)), "")</f>
        <v/>
      </c>
      <c r="D754" s="536" t="s">
        <v>4345</v>
      </c>
    </row>
    <row r="755" spans="1:4" s="11" customFormat="1" x14ac:dyDescent="0.2">
      <c r="A755" s="537" t="s">
        <v>5524</v>
      </c>
      <c r="B755" s="536" t="s">
        <v>4992</v>
      </c>
      <c r="C755" s="536" t="str">
        <f t="array" ref="C755">IFERROR(INDEX($B$21:$B$829, MATCH(0, COUNTIF($C$20:C754, $B$21:$B$829&amp;"") + IF($B$21:$B$829="",1,0), 0)), "")</f>
        <v/>
      </c>
      <c r="D755" s="536" t="s">
        <v>4993</v>
      </c>
    </row>
    <row r="756" spans="1:4" s="11" customFormat="1" x14ac:dyDescent="0.2">
      <c r="A756" s="537" t="s">
        <v>5525</v>
      </c>
      <c r="B756" s="536" t="s">
        <v>4992</v>
      </c>
      <c r="C756" s="536" t="str">
        <f t="array" ref="C756">IFERROR(INDEX($B$21:$B$829, MATCH(0, COUNTIF($C$20:C755, $B$21:$B$829&amp;"") + IF($B$21:$B$829="",1,0), 0)), "")</f>
        <v/>
      </c>
      <c r="D756" s="536" t="s">
        <v>4993</v>
      </c>
    </row>
    <row r="757" spans="1:4" s="11" customFormat="1" x14ac:dyDescent="0.2">
      <c r="A757" s="537" t="s">
        <v>5526</v>
      </c>
      <c r="B757" s="536" t="s">
        <v>4995</v>
      </c>
      <c r="C757" s="536" t="str">
        <f t="array" ref="C757">IFERROR(INDEX($B$21:$B$829, MATCH(0, COUNTIF($C$20:C756, $B$21:$B$829&amp;"") + IF($B$21:$B$829="",1,0), 0)), "")</f>
        <v/>
      </c>
      <c r="D757" s="536" t="s">
        <v>4996</v>
      </c>
    </row>
    <row r="758" spans="1:4" s="11" customFormat="1" x14ac:dyDescent="0.2">
      <c r="A758" s="537" t="s">
        <v>5527</v>
      </c>
      <c r="B758" s="536" t="s">
        <v>4992</v>
      </c>
      <c r="C758" s="536" t="str">
        <f t="array" ref="C758">IFERROR(INDEX($B$21:$B$829, MATCH(0, COUNTIF($C$20:C757, $B$21:$B$829&amp;"") + IF($B$21:$B$829="",1,0), 0)), "")</f>
        <v/>
      </c>
      <c r="D758" s="536" t="s">
        <v>4993</v>
      </c>
    </row>
    <row r="759" spans="1:4" s="11" customFormat="1" x14ac:dyDescent="0.2">
      <c r="A759" s="537" t="s">
        <v>5528</v>
      </c>
      <c r="B759" s="536" t="s">
        <v>4717</v>
      </c>
      <c r="C759" s="536" t="str">
        <f t="array" ref="C759">IFERROR(INDEX($B$21:$B$829, MATCH(0, COUNTIF($C$20:C758, $B$21:$B$829&amp;"") + IF($B$21:$B$829="",1,0), 0)), "")</f>
        <v/>
      </c>
      <c r="D759" s="536" t="s">
        <v>5529</v>
      </c>
    </row>
    <row r="760" spans="1:4" s="11" customFormat="1" x14ac:dyDescent="0.2">
      <c r="A760" s="537" t="s">
        <v>5530</v>
      </c>
      <c r="B760" s="536" t="s">
        <v>4717</v>
      </c>
      <c r="C760" s="536" t="str">
        <f t="array" ref="C760">IFERROR(INDEX($B$21:$B$829, MATCH(0, COUNTIF($C$20:C759, $B$21:$B$829&amp;"") + IF($B$21:$B$829="",1,0), 0)), "")</f>
        <v/>
      </c>
      <c r="D760" s="536" t="s">
        <v>5529</v>
      </c>
    </row>
    <row r="761" spans="1:4" s="11" customFormat="1" x14ac:dyDescent="0.2">
      <c r="A761" s="537" t="s">
        <v>5531</v>
      </c>
      <c r="B761" s="536" t="s">
        <v>4717</v>
      </c>
      <c r="C761" s="536" t="str">
        <f t="array" ref="C761">IFERROR(INDEX($B$21:$B$829, MATCH(0, COUNTIF($C$20:C760, $B$21:$B$829&amp;"") + IF($B$21:$B$829="",1,0), 0)), "")</f>
        <v/>
      </c>
      <c r="D761" s="536" t="s">
        <v>5529</v>
      </c>
    </row>
    <row r="762" spans="1:4" s="11" customFormat="1" x14ac:dyDescent="0.2">
      <c r="A762" s="537" t="s">
        <v>5532</v>
      </c>
      <c r="B762" s="536" t="s">
        <v>5533</v>
      </c>
      <c r="C762" s="536" t="str">
        <f t="array" ref="C762">IFERROR(INDEX($B$21:$B$829, MATCH(0, COUNTIF($C$20:C761, $B$21:$B$829&amp;"") + IF($B$21:$B$829="",1,0), 0)), "")</f>
        <v/>
      </c>
      <c r="D762" s="536" t="s">
        <v>5534</v>
      </c>
    </row>
    <row r="763" spans="1:4" s="11" customFormat="1" x14ac:dyDescent="0.2">
      <c r="A763" s="537" t="s">
        <v>5535</v>
      </c>
      <c r="B763" s="536" t="s">
        <v>4905</v>
      </c>
      <c r="C763" s="536" t="str">
        <f t="array" ref="C763">IFERROR(INDEX($B$21:$B$829, MATCH(0, COUNTIF($C$20:C762, $B$21:$B$829&amp;"") + IF($B$21:$B$829="",1,0), 0)), "")</f>
        <v/>
      </c>
      <c r="D763" s="536" t="s">
        <v>4906</v>
      </c>
    </row>
    <row r="764" spans="1:4" s="11" customFormat="1" x14ac:dyDescent="0.2">
      <c r="A764" s="537" t="s">
        <v>5536</v>
      </c>
      <c r="B764" s="536" t="s">
        <v>4905</v>
      </c>
      <c r="C764" s="536" t="str">
        <f t="array" ref="C764">IFERROR(INDEX($B$21:$B$829, MATCH(0, COUNTIF($C$20:C763, $B$21:$B$829&amp;"") + IF($B$21:$B$829="",1,0), 0)), "")</f>
        <v/>
      </c>
      <c r="D764" s="536" t="s">
        <v>4906</v>
      </c>
    </row>
    <row r="765" spans="1:4" s="11" customFormat="1" x14ac:dyDescent="0.2">
      <c r="A765" s="537" t="s">
        <v>5537</v>
      </c>
      <c r="B765" s="536" t="s">
        <v>4905</v>
      </c>
      <c r="C765" s="536" t="str">
        <f t="array" ref="C765">IFERROR(INDEX($B$21:$B$829, MATCH(0, COUNTIF($C$20:C764, $B$21:$B$829&amp;"") + IF($B$21:$B$829="",1,0), 0)), "")</f>
        <v/>
      </c>
      <c r="D765" s="536" t="s">
        <v>4906</v>
      </c>
    </row>
    <row r="766" spans="1:4" s="11" customFormat="1" x14ac:dyDescent="0.2">
      <c r="A766" s="537" t="s">
        <v>5538</v>
      </c>
      <c r="B766" s="536" t="s">
        <v>5539</v>
      </c>
      <c r="C766" s="536" t="str">
        <f t="array" ref="C766">IFERROR(INDEX($B$21:$B$829, MATCH(0, COUNTIF($C$20:C765, $B$21:$B$829&amp;"") + IF($B$21:$B$829="",1,0), 0)), "")</f>
        <v/>
      </c>
      <c r="D766" s="536" t="s">
        <v>5540</v>
      </c>
    </row>
    <row r="767" spans="1:4" s="11" customFormat="1" x14ac:dyDescent="0.2">
      <c r="A767" s="537" t="s">
        <v>5541</v>
      </c>
      <c r="B767" s="536" t="s">
        <v>5542</v>
      </c>
      <c r="C767" s="536" t="str">
        <f t="array" ref="C767">IFERROR(INDEX($B$21:$B$829, MATCH(0, COUNTIF($C$20:C766, $B$21:$B$829&amp;"") + IF($B$21:$B$829="",1,0), 0)), "")</f>
        <v/>
      </c>
      <c r="D767" s="536" t="s">
        <v>5543</v>
      </c>
    </row>
    <row r="768" spans="1:4" s="11" customFormat="1" x14ac:dyDescent="0.2">
      <c r="A768" s="537" t="s">
        <v>5544</v>
      </c>
      <c r="B768" s="536" t="s">
        <v>5545</v>
      </c>
      <c r="C768" s="536" t="str">
        <f t="array" ref="C768">IFERROR(INDEX($B$21:$B$829, MATCH(0, COUNTIF($C$20:C767, $B$21:$B$829&amp;"") + IF($B$21:$B$829="",1,0), 0)), "")</f>
        <v/>
      </c>
      <c r="D768" s="536" t="s">
        <v>5546</v>
      </c>
    </row>
    <row r="769" spans="1:4" s="11" customFormat="1" x14ac:dyDescent="0.2">
      <c r="A769" s="537" t="s">
        <v>5547</v>
      </c>
      <c r="B769" s="536" t="s">
        <v>5545</v>
      </c>
      <c r="C769" s="536" t="str">
        <f t="array" ref="C769">IFERROR(INDEX($B$21:$B$829, MATCH(0, COUNTIF($C$20:C768, $B$21:$B$829&amp;"") + IF($B$21:$B$829="",1,0), 0)), "")</f>
        <v/>
      </c>
      <c r="D769" s="536" t="s">
        <v>5546</v>
      </c>
    </row>
    <row r="770" spans="1:4" s="11" customFormat="1" x14ac:dyDescent="0.2">
      <c r="A770" s="537" t="s">
        <v>5548</v>
      </c>
      <c r="B770" s="536" t="s">
        <v>4925</v>
      </c>
      <c r="C770" s="536" t="str">
        <f t="array" ref="C770">IFERROR(INDEX($B$21:$B$829, MATCH(0, COUNTIF($C$20:C769, $B$21:$B$829&amp;"") + IF($B$21:$B$829="",1,0), 0)), "")</f>
        <v/>
      </c>
      <c r="D770" s="536" t="s">
        <v>4926</v>
      </c>
    </row>
    <row r="771" spans="1:4" s="11" customFormat="1" x14ac:dyDescent="0.2">
      <c r="A771" s="537" t="s">
        <v>5549</v>
      </c>
      <c r="B771" s="536" t="s">
        <v>4925</v>
      </c>
      <c r="C771" s="536" t="str">
        <f t="array" ref="C771">IFERROR(INDEX($B$21:$B$829, MATCH(0, COUNTIF($C$20:C770, $B$21:$B$829&amp;"") + IF($B$21:$B$829="",1,0), 0)), "")</f>
        <v/>
      </c>
      <c r="D771" s="536" t="s">
        <v>4926</v>
      </c>
    </row>
    <row r="772" spans="1:4" s="11" customFormat="1" x14ac:dyDescent="0.2">
      <c r="A772" s="537" t="s">
        <v>5550</v>
      </c>
      <c r="B772" s="536" t="s">
        <v>4925</v>
      </c>
      <c r="C772" s="536" t="str">
        <f t="array" ref="C772">IFERROR(INDEX($B$21:$B$829, MATCH(0, COUNTIF($C$20:C771, $B$21:$B$829&amp;"") + IF($B$21:$B$829="",1,0), 0)), "")</f>
        <v/>
      </c>
      <c r="D772" s="536" t="s">
        <v>4926</v>
      </c>
    </row>
    <row r="773" spans="1:4" s="11" customFormat="1" x14ac:dyDescent="0.2">
      <c r="A773" s="537" t="s">
        <v>5551</v>
      </c>
      <c r="B773" s="536" t="s">
        <v>4914</v>
      </c>
      <c r="C773" s="536" t="str">
        <f t="array" ref="C773">IFERROR(INDEX($B$21:$B$829, MATCH(0, COUNTIF($C$20:C772, $B$21:$B$829&amp;"") + IF($B$21:$B$829="",1,0), 0)), "")</f>
        <v/>
      </c>
      <c r="D773" s="536" t="s">
        <v>4915</v>
      </c>
    </row>
    <row r="774" spans="1:4" s="11" customFormat="1" x14ac:dyDescent="0.2">
      <c r="A774" s="537" t="s">
        <v>5552</v>
      </c>
      <c r="B774" s="536" t="s">
        <v>4908</v>
      </c>
      <c r="C774" s="536" t="str">
        <f t="array" ref="C774">IFERROR(INDEX($B$21:$B$829, MATCH(0, COUNTIF($C$20:C773, $B$21:$B$829&amp;"") + IF($B$21:$B$829="",1,0), 0)), "")</f>
        <v/>
      </c>
      <c r="D774" s="536" t="s">
        <v>4909</v>
      </c>
    </row>
    <row r="775" spans="1:4" s="11" customFormat="1" x14ac:dyDescent="0.2">
      <c r="A775" s="537" t="s">
        <v>5553</v>
      </c>
      <c r="B775" s="536" t="s">
        <v>4908</v>
      </c>
      <c r="C775" s="536" t="str">
        <f t="array" ref="C775">IFERROR(INDEX($B$21:$B$829, MATCH(0, COUNTIF($C$20:C774, $B$21:$B$829&amp;"") + IF($B$21:$B$829="",1,0), 0)), "")</f>
        <v/>
      </c>
      <c r="D775" s="536" t="s">
        <v>4909</v>
      </c>
    </row>
    <row r="776" spans="1:4" s="11" customFormat="1" x14ac:dyDescent="0.2">
      <c r="A776" s="537" t="s">
        <v>5554</v>
      </c>
      <c r="B776" s="536" t="s">
        <v>4908</v>
      </c>
      <c r="C776" s="536" t="str">
        <f t="array" ref="C776">IFERROR(INDEX($B$21:$B$829, MATCH(0, COUNTIF($C$20:C775, $B$21:$B$829&amp;"") + IF($B$21:$B$829="",1,0), 0)), "")</f>
        <v/>
      </c>
      <c r="D776" s="536" t="s">
        <v>4909</v>
      </c>
    </row>
    <row r="777" spans="1:4" s="11" customFormat="1" x14ac:dyDescent="0.2">
      <c r="A777" s="537" t="s">
        <v>5555</v>
      </c>
      <c r="B777" s="536" t="s">
        <v>4911</v>
      </c>
      <c r="C777" s="536" t="str">
        <f t="array" ref="C777">IFERROR(INDEX($B$21:$B$829, MATCH(0, COUNTIF($C$20:C776, $B$21:$B$829&amp;"") + IF($B$21:$B$829="",1,0), 0)), "")</f>
        <v/>
      </c>
      <c r="D777" s="536" t="s">
        <v>4912</v>
      </c>
    </row>
    <row r="778" spans="1:4" s="11" customFormat="1" x14ac:dyDescent="0.2">
      <c r="A778" s="537" t="s">
        <v>5556</v>
      </c>
      <c r="B778" s="536" t="s">
        <v>4911</v>
      </c>
      <c r="C778" s="536" t="str">
        <f t="array" ref="C778">IFERROR(INDEX($B$21:$B$829, MATCH(0, COUNTIF($C$20:C777, $B$21:$B$829&amp;"") + IF($B$21:$B$829="",1,0), 0)), "")</f>
        <v/>
      </c>
      <c r="D778" s="536" t="s">
        <v>4912</v>
      </c>
    </row>
    <row r="779" spans="1:4" s="11" customFormat="1" x14ac:dyDescent="0.2">
      <c r="A779" s="537" t="s">
        <v>5557</v>
      </c>
      <c r="B779" s="536" t="s">
        <v>4914</v>
      </c>
      <c r="C779" s="536" t="str">
        <f t="array" ref="C779">IFERROR(INDEX($B$21:$B$829, MATCH(0, COUNTIF($C$20:C778, $B$21:$B$829&amp;"") + IF($B$21:$B$829="",1,0), 0)), "")</f>
        <v/>
      </c>
      <c r="D779" s="536" t="s">
        <v>4915</v>
      </c>
    </row>
    <row r="780" spans="1:4" s="11" customFormat="1" x14ac:dyDescent="0.2">
      <c r="A780" s="537" t="s">
        <v>5558</v>
      </c>
      <c r="B780" s="536" t="s">
        <v>5280</v>
      </c>
      <c r="C780" s="536" t="str">
        <f t="array" ref="C780">IFERROR(INDEX($B$21:$B$829, MATCH(0, COUNTIF($C$20:C779, $B$21:$B$829&amp;"") + IF($B$21:$B$829="",1,0), 0)), "")</f>
        <v/>
      </c>
      <c r="D780" s="536" t="s">
        <v>5281</v>
      </c>
    </row>
    <row r="781" spans="1:4" s="11" customFormat="1" x14ac:dyDescent="0.2">
      <c r="A781" s="537" t="s">
        <v>5559</v>
      </c>
      <c r="B781" s="536" t="s">
        <v>5151</v>
      </c>
      <c r="C781" s="536" t="str">
        <f t="array" ref="C781">IFERROR(INDEX($B$21:$B$829, MATCH(0, COUNTIF($C$20:C780, $B$21:$B$829&amp;"") + IF($B$21:$B$829="",1,0), 0)), "")</f>
        <v/>
      </c>
      <c r="D781" s="536" t="s">
        <v>5152</v>
      </c>
    </row>
    <row r="782" spans="1:4" s="11" customFormat="1" x14ac:dyDescent="0.2">
      <c r="A782" s="537" t="s">
        <v>5560</v>
      </c>
      <c r="B782" s="536" t="s">
        <v>5151</v>
      </c>
      <c r="C782" s="536" t="str">
        <f t="array" ref="C782">IFERROR(INDEX($B$21:$B$829, MATCH(0, COUNTIF($C$20:C781, $B$21:$B$829&amp;"") + IF($B$21:$B$829="",1,0), 0)), "")</f>
        <v/>
      </c>
      <c r="D782" s="536" t="s">
        <v>5152</v>
      </c>
    </row>
    <row r="783" spans="1:4" s="11" customFormat="1" x14ac:dyDescent="0.2">
      <c r="A783" s="537" t="s">
        <v>5561</v>
      </c>
      <c r="B783" s="536" t="s">
        <v>5562</v>
      </c>
      <c r="C783" s="536" t="str">
        <f t="array" ref="C783">IFERROR(INDEX($B$21:$B$829, MATCH(0, COUNTIF($C$20:C782, $B$21:$B$829&amp;"") + IF($B$21:$B$829="",1,0), 0)), "")</f>
        <v/>
      </c>
      <c r="D783" s="536" t="s">
        <v>5563</v>
      </c>
    </row>
    <row r="784" spans="1:4" s="11" customFormat="1" x14ac:dyDescent="0.2">
      <c r="A784" s="537" t="s">
        <v>5564</v>
      </c>
      <c r="B784" s="536" t="s">
        <v>5565</v>
      </c>
      <c r="C784" s="536" t="str">
        <f t="array" ref="C784">IFERROR(INDEX($B$21:$B$829, MATCH(0, COUNTIF($C$20:C783, $B$21:$B$829&amp;"") + IF($B$21:$B$829="",1,0), 0)), "")</f>
        <v/>
      </c>
      <c r="D784" s="536" t="s">
        <v>5566</v>
      </c>
    </row>
    <row r="785" spans="1:4" s="11" customFormat="1" x14ac:dyDescent="0.2">
      <c r="A785" s="537" t="s">
        <v>5567</v>
      </c>
      <c r="B785" s="536" t="s">
        <v>5568</v>
      </c>
      <c r="C785" s="536" t="str">
        <f t="array" ref="C785">IFERROR(INDEX($B$21:$B$829, MATCH(0, COUNTIF($C$20:C784, $B$21:$B$829&amp;"") + IF($B$21:$B$829="",1,0), 0)), "")</f>
        <v/>
      </c>
      <c r="D785" s="536" t="s">
        <v>5569</v>
      </c>
    </row>
    <row r="786" spans="1:4" s="11" customFormat="1" x14ac:dyDescent="0.2">
      <c r="A786" s="537" t="s">
        <v>5570</v>
      </c>
      <c r="B786" s="536" t="s">
        <v>5571</v>
      </c>
      <c r="C786" s="536" t="str">
        <f t="array" ref="C786">IFERROR(INDEX($B$21:$B$829, MATCH(0, COUNTIF($C$20:C785, $B$21:$B$829&amp;"") + IF($B$21:$B$829="",1,0), 0)), "")</f>
        <v/>
      </c>
      <c r="D786" s="536" t="s">
        <v>5572</v>
      </c>
    </row>
    <row r="787" spans="1:4" s="11" customFormat="1" x14ac:dyDescent="0.2">
      <c r="A787" s="537" t="s">
        <v>5573</v>
      </c>
      <c r="B787" s="536" t="s">
        <v>4919</v>
      </c>
      <c r="C787" s="536" t="str">
        <f t="array" ref="C787">IFERROR(INDEX($B$21:$B$829, MATCH(0, COUNTIF($C$20:C786, $B$21:$B$829&amp;"") + IF($B$21:$B$829="",1,0), 0)), "")</f>
        <v/>
      </c>
      <c r="D787" s="536" t="s">
        <v>4920</v>
      </c>
    </row>
    <row r="788" spans="1:4" s="11" customFormat="1" x14ac:dyDescent="0.2">
      <c r="A788" s="537" t="s">
        <v>5574</v>
      </c>
      <c r="B788" s="536" t="s">
        <v>5571</v>
      </c>
      <c r="C788" s="536" t="str">
        <f t="array" ref="C788">IFERROR(INDEX($B$21:$B$829, MATCH(0, COUNTIF($C$20:C787, $B$21:$B$829&amp;"") + IF($B$21:$B$829="",1,0), 0)), "")</f>
        <v/>
      </c>
      <c r="D788" s="536" t="s">
        <v>5572</v>
      </c>
    </row>
    <row r="789" spans="1:4" s="11" customFormat="1" x14ac:dyDescent="0.2">
      <c r="A789" s="537" t="s">
        <v>5575</v>
      </c>
      <c r="B789" s="536" t="s">
        <v>5576</v>
      </c>
      <c r="C789" s="536" t="str">
        <f t="array" ref="C789">IFERROR(INDEX($B$21:$B$829, MATCH(0, COUNTIF($C$20:C788, $B$21:$B$829&amp;"") + IF($B$21:$B$829="",1,0), 0)), "")</f>
        <v/>
      </c>
      <c r="D789" s="536" t="s">
        <v>5577</v>
      </c>
    </row>
    <row r="790" spans="1:4" s="11" customFormat="1" x14ac:dyDescent="0.2">
      <c r="A790" s="537" t="s">
        <v>5578</v>
      </c>
      <c r="B790" s="536" t="s">
        <v>5579</v>
      </c>
      <c r="C790" s="536" t="str">
        <f t="array" ref="C790">IFERROR(INDEX($B$21:$B$829, MATCH(0, COUNTIF($C$20:C789, $B$21:$B$829&amp;"") + IF($B$21:$B$829="",1,0), 0)), "")</f>
        <v/>
      </c>
      <c r="D790" s="536" t="s">
        <v>5580</v>
      </c>
    </row>
    <row r="791" spans="1:4" s="11" customFormat="1" x14ac:dyDescent="0.2">
      <c r="A791" s="537" t="s">
        <v>5581</v>
      </c>
      <c r="B791" s="536" t="s">
        <v>5579</v>
      </c>
      <c r="C791" s="536" t="str">
        <f t="array" ref="C791">IFERROR(INDEX($B$21:$B$829, MATCH(0, COUNTIF($C$20:C790, $B$21:$B$829&amp;"") + IF($B$21:$B$829="",1,0), 0)), "")</f>
        <v/>
      </c>
      <c r="D791" s="536" t="s">
        <v>5580</v>
      </c>
    </row>
    <row r="792" spans="1:4" s="11" customFormat="1" x14ac:dyDescent="0.2">
      <c r="A792" s="537" t="s">
        <v>5582</v>
      </c>
      <c r="B792" s="536" t="s">
        <v>5583</v>
      </c>
      <c r="C792" s="536" t="str">
        <f t="array" ref="C792">IFERROR(INDEX($B$21:$B$829, MATCH(0, COUNTIF($C$20:C791, $B$21:$B$829&amp;"") + IF($B$21:$B$829="",1,0), 0)), "")</f>
        <v/>
      </c>
      <c r="D792" s="536" t="s">
        <v>5584</v>
      </c>
    </row>
    <row r="793" spans="1:4" s="11" customFormat="1" x14ac:dyDescent="0.2">
      <c r="A793" s="537" t="s">
        <v>5585</v>
      </c>
      <c r="B793" s="536" t="s">
        <v>5586</v>
      </c>
      <c r="C793" s="536" t="str">
        <f t="array" ref="C793">IFERROR(INDEX($B$21:$B$829, MATCH(0, COUNTIF($C$20:C792, $B$21:$B$829&amp;"") + IF($B$21:$B$829="",1,0), 0)), "")</f>
        <v/>
      </c>
      <c r="D793" s="536" t="s">
        <v>5587</v>
      </c>
    </row>
    <row r="794" spans="1:4" s="11" customFormat="1" x14ac:dyDescent="0.2">
      <c r="A794" s="537" t="s">
        <v>5588</v>
      </c>
      <c r="B794" s="536" t="s">
        <v>5589</v>
      </c>
      <c r="C794" s="536" t="str">
        <f t="array" ref="C794">IFERROR(INDEX($B$21:$B$829, MATCH(0, COUNTIF($C$20:C793, $B$21:$B$829&amp;"") + IF($B$21:$B$829="",1,0), 0)), "")</f>
        <v/>
      </c>
      <c r="D794" s="536" t="s">
        <v>5590</v>
      </c>
    </row>
    <row r="795" spans="1:4" s="11" customFormat="1" x14ac:dyDescent="0.2">
      <c r="A795" s="537" t="s">
        <v>5591</v>
      </c>
      <c r="B795" s="536" t="s">
        <v>5592</v>
      </c>
      <c r="C795" s="536" t="str">
        <f t="array" ref="C795">IFERROR(INDEX($B$21:$B$829, MATCH(0, COUNTIF($C$20:C794, $B$21:$B$829&amp;"") + IF($B$21:$B$829="",1,0), 0)), "")</f>
        <v/>
      </c>
      <c r="D795" s="536" t="s">
        <v>5593</v>
      </c>
    </row>
    <row r="796" spans="1:4" s="11" customFormat="1" x14ac:dyDescent="0.2">
      <c r="A796" s="537" t="s">
        <v>5594</v>
      </c>
      <c r="B796" s="536" t="s">
        <v>5595</v>
      </c>
      <c r="C796" s="536" t="str">
        <f t="array" ref="C796">IFERROR(INDEX($B$21:$B$829, MATCH(0, COUNTIF($C$20:C795, $B$21:$B$829&amp;"") + IF($B$21:$B$829="",1,0), 0)), "")</f>
        <v/>
      </c>
      <c r="D796" s="536" t="s">
        <v>5596</v>
      </c>
    </row>
    <row r="797" spans="1:4" s="11" customFormat="1" x14ac:dyDescent="0.2">
      <c r="A797" s="537" t="s">
        <v>5597</v>
      </c>
      <c r="B797" s="536" t="s">
        <v>5250</v>
      </c>
      <c r="C797" s="536" t="str">
        <f t="array" ref="C797">IFERROR(INDEX($B$21:$B$829, MATCH(0, COUNTIF($C$20:C796, $B$21:$B$829&amp;"") + IF($B$21:$B$829="",1,0), 0)), "")</f>
        <v/>
      </c>
      <c r="D797" s="536" t="s">
        <v>5251</v>
      </c>
    </row>
    <row r="798" spans="1:4" s="11" customFormat="1" x14ac:dyDescent="0.2">
      <c r="A798" s="537" t="s">
        <v>5598</v>
      </c>
      <c r="B798" s="536" t="s">
        <v>5253</v>
      </c>
      <c r="C798" s="536" t="str">
        <f t="array" ref="C798">IFERROR(INDEX($B$21:$B$829, MATCH(0, COUNTIF($C$20:C797, $B$21:$B$829&amp;"") + IF($B$21:$B$829="",1,0), 0)), "")</f>
        <v/>
      </c>
      <c r="D798" s="536" t="s">
        <v>5254</v>
      </c>
    </row>
    <row r="799" spans="1:4" s="11" customFormat="1" x14ac:dyDescent="0.2">
      <c r="A799" s="537" t="s">
        <v>5599</v>
      </c>
      <c r="B799" s="536" t="s">
        <v>4861</v>
      </c>
      <c r="C799" s="536" t="str">
        <f t="array" ref="C799">IFERROR(INDEX($B$21:$B$829, MATCH(0, COUNTIF($C$20:C798, $B$21:$B$829&amp;"") + IF($B$21:$B$829="",1,0), 0)), "")</f>
        <v/>
      </c>
      <c r="D799" s="536" t="s">
        <v>4865</v>
      </c>
    </row>
    <row r="800" spans="1:4" s="11" customFormat="1" x14ac:dyDescent="0.2">
      <c r="A800" s="537" t="s">
        <v>5600</v>
      </c>
      <c r="B800" s="536" t="s">
        <v>4934</v>
      </c>
      <c r="C800" s="536" t="str">
        <f t="array" ref="C800">IFERROR(INDEX($B$21:$B$829, MATCH(0, COUNTIF($C$20:C799, $B$21:$B$829&amp;"") + IF($B$21:$B$829="",1,0), 0)), "")</f>
        <v/>
      </c>
      <c r="D800" s="536" t="s">
        <v>4935</v>
      </c>
    </row>
    <row r="801" spans="1:4" s="11" customFormat="1" x14ac:dyDescent="0.2">
      <c r="A801" s="537" t="s">
        <v>5601</v>
      </c>
      <c r="B801" s="536" t="s">
        <v>4950</v>
      </c>
      <c r="C801" s="536" t="str">
        <f t="array" ref="C801">IFERROR(INDEX($B$21:$B$829, MATCH(0, COUNTIF($C$20:C800, $B$21:$B$829&amp;"") + IF($B$21:$B$829="",1,0), 0)), "")</f>
        <v/>
      </c>
      <c r="D801" s="536" t="s">
        <v>4951</v>
      </c>
    </row>
    <row r="802" spans="1:4" s="11" customFormat="1" x14ac:dyDescent="0.2">
      <c r="A802" s="537" t="s">
        <v>5602</v>
      </c>
      <c r="B802" s="536" t="s">
        <v>4448</v>
      </c>
      <c r="C802" s="536" t="str">
        <f t="array" ref="C802">IFERROR(INDEX($B$21:$B$829, MATCH(0, COUNTIF($C$20:C801, $B$21:$B$829&amp;"") + IF($B$21:$B$829="",1,0), 0)), "")</f>
        <v/>
      </c>
      <c r="D802" s="536" t="s">
        <v>4449</v>
      </c>
    </row>
    <row r="803" spans="1:4" s="11" customFormat="1" x14ac:dyDescent="0.2">
      <c r="A803" s="537" t="s">
        <v>5603</v>
      </c>
      <c r="B803" s="536" t="s">
        <v>4448</v>
      </c>
      <c r="C803" s="536" t="str">
        <f t="array" ref="C803">IFERROR(INDEX($B$21:$B$829, MATCH(0, COUNTIF($C$20:C802, $B$21:$B$829&amp;"") + IF($B$21:$B$829="",1,0), 0)), "")</f>
        <v/>
      </c>
      <c r="D803" s="536" t="s">
        <v>4449</v>
      </c>
    </row>
    <row r="804" spans="1:4" s="11" customFormat="1" x14ac:dyDescent="0.2">
      <c r="A804" s="537" t="s">
        <v>5604</v>
      </c>
      <c r="B804" s="536" t="s">
        <v>4351</v>
      </c>
      <c r="C804" s="536" t="str">
        <f t="array" ref="C804">IFERROR(INDEX($B$21:$B$829, MATCH(0, COUNTIF($C$20:C803, $B$21:$B$829&amp;"") + IF($B$21:$B$829="",1,0), 0)), "")</f>
        <v/>
      </c>
      <c r="D804" s="536" t="s">
        <v>5242</v>
      </c>
    </row>
    <row r="805" spans="1:4" s="11" customFormat="1" x14ac:dyDescent="0.2">
      <c r="A805" s="537" t="s">
        <v>5605</v>
      </c>
      <c r="B805" s="536" t="s">
        <v>5043</v>
      </c>
      <c r="C805" s="536" t="str">
        <f t="array" ref="C805">IFERROR(INDEX($B$21:$B$829, MATCH(0, COUNTIF($C$20:C804, $B$21:$B$829&amp;"") + IF($B$21:$B$829="",1,0), 0)), "")</f>
        <v/>
      </c>
      <c r="D805" s="536" t="s">
        <v>5044</v>
      </c>
    </row>
    <row r="806" spans="1:4" s="11" customFormat="1" x14ac:dyDescent="0.2">
      <c r="A806" s="537" t="s">
        <v>5606</v>
      </c>
      <c r="B806" s="536" t="s">
        <v>5533</v>
      </c>
      <c r="C806" s="536" t="str">
        <f t="array" ref="C806">IFERROR(INDEX($B$21:$B$829, MATCH(0, COUNTIF($C$20:C805, $B$21:$B$829&amp;"") + IF($B$21:$B$829="",1,0), 0)), "")</f>
        <v/>
      </c>
      <c r="D806" s="536" t="s">
        <v>5534</v>
      </c>
    </row>
    <row r="807" spans="1:4" s="11" customFormat="1" x14ac:dyDescent="0.2">
      <c r="A807" s="537" t="s">
        <v>5607</v>
      </c>
      <c r="B807" s="536" t="s">
        <v>4717</v>
      </c>
      <c r="C807" s="536" t="str">
        <f t="array" ref="C807">IFERROR(INDEX($B$21:$B$829, MATCH(0, COUNTIF($C$20:C806, $B$21:$B$829&amp;"") + IF($B$21:$B$829="",1,0), 0)), "")</f>
        <v/>
      </c>
      <c r="D807" s="536" t="s">
        <v>5529</v>
      </c>
    </row>
    <row r="808" spans="1:4" s="11" customFormat="1" x14ac:dyDescent="0.2">
      <c r="A808" s="537" t="s">
        <v>5608</v>
      </c>
      <c r="B808" s="536" t="s">
        <v>4616</v>
      </c>
      <c r="C808" s="536" t="str">
        <f t="array" ref="C808">IFERROR(INDEX($B$21:$B$829, MATCH(0, COUNTIF($C$20:C807, $B$21:$B$829&amp;"") + IF($B$21:$B$829="",1,0), 0)), "")</f>
        <v/>
      </c>
      <c r="D808" s="536" t="s">
        <v>4617</v>
      </c>
    </row>
    <row r="809" spans="1:4" s="11" customFormat="1" x14ac:dyDescent="0.2">
      <c r="A809" s="537" t="s">
        <v>5609</v>
      </c>
      <c r="B809" s="536" t="s">
        <v>5562</v>
      </c>
      <c r="C809" s="536" t="str">
        <f t="array" ref="C809">IFERROR(INDEX($B$21:$B$829, MATCH(0, COUNTIF($C$20:C808, $B$21:$B$829&amp;"") + IF($B$21:$B$829="",1,0), 0)), "")</f>
        <v/>
      </c>
      <c r="D809" s="536" t="s">
        <v>5563</v>
      </c>
    </row>
    <row r="810" spans="1:4" s="11" customFormat="1" x14ac:dyDescent="0.2">
      <c r="A810" s="537" t="s">
        <v>5610</v>
      </c>
      <c r="B810" s="536" t="s">
        <v>5568</v>
      </c>
      <c r="C810" s="536" t="str">
        <f t="array" ref="C810">IFERROR(INDEX($B$21:$B$829, MATCH(0, COUNTIF($C$20:C809, $B$21:$B$829&amp;"") + IF($B$21:$B$829="",1,0), 0)), "")</f>
        <v/>
      </c>
      <c r="D810" s="536" t="s">
        <v>5569</v>
      </c>
    </row>
    <row r="811" spans="1:4" s="11" customFormat="1" x14ac:dyDescent="0.2">
      <c r="A811" s="537" t="s">
        <v>5611</v>
      </c>
      <c r="B811" s="536" t="s">
        <v>4905</v>
      </c>
      <c r="C811" s="536" t="str">
        <f t="array" ref="C811">IFERROR(INDEX($B$21:$B$829, MATCH(0, COUNTIF($C$20:C810, $B$21:$B$829&amp;"") + IF($B$21:$B$829="",1,0), 0)), "")</f>
        <v/>
      </c>
      <c r="D811" s="536" t="s">
        <v>4906</v>
      </c>
    </row>
    <row r="812" spans="1:4" s="11" customFormat="1" x14ac:dyDescent="0.2">
      <c r="A812" s="537" t="s">
        <v>5612</v>
      </c>
      <c r="B812" s="536" t="s">
        <v>4688</v>
      </c>
      <c r="C812" s="536" t="str">
        <f t="array" ref="C812">IFERROR(INDEX($B$21:$B$829, MATCH(0, COUNTIF($C$20:C811, $B$21:$B$829&amp;"") + IF($B$21:$B$829="",1,0), 0)), "")</f>
        <v/>
      </c>
      <c r="D812" s="536" t="s">
        <v>4689</v>
      </c>
    </row>
    <row r="813" spans="1:4" s="11" customFormat="1" x14ac:dyDescent="0.2">
      <c r="A813" s="537" t="s">
        <v>5613</v>
      </c>
      <c r="B813" s="536" t="s">
        <v>4695</v>
      </c>
      <c r="C813" s="536" t="str">
        <f t="array" ref="C813">IFERROR(INDEX($B$21:$B$829, MATCH(0, COUNTIF($C$20:C812, $B$21:$B$829&amp;"") + IF($B$21:$B$829="",1,0), 0)), "")</f>
        <v/>
      </c>
      <c r="D813" s="536" t="s">
        <v>4696</v>
      </c>
    </row>
    <row r="814" spans="1:4" s="11" customFormat="1" x14ac:dyDescent="0.2">
      <c r="A814" s="537" t="s">
        <v>5614</v>
      </c>
      <c r="B814" s="536" t="s">
        <v>4704</v>
      </c>
      <c r="C814" s="536" t="str">
        <f t="array" ref="C814">IFERROR(INDEX($B$21:$B$829, MATCH(0, COUNTIF($C$20:C813, $B$21:$B$829&amp;"") + IF($B$21:$B$829="",1,0), 0)), "")</f>
        <v/>
      </c>
      <c r="D814" s="536" t="s">
        <v>4705</v>
      </c>
    </row>
    <row r="815" spans="1:4" s="11" customFormat="1" x14ac:dyDescent="0.2">
      <c r="A815" s="537" t="s">
        <v>5615</v>
      </c>
      <c r="B815" s="536" t="s">
        <v>542</v>
      </c>
      <c r="C815" s="536" t="str">
        <f t="array" ref="C815">IFERROR(INDEX($B$21:$B$829, MATCH(0, COUNTIF($C$20:C814, $B$21:$B$829&amp;"") + IF($B$21:$B$829="",1,0), 0)), "")</f>
        <v/>
      </c>
      <c r="D815" s="536" t="s">
        <v>5244</v>
      </c>
    </row>
    <row r="816" spans="1:4" s="11" customFormat="1" x14ac:dyDescent="0.2">
      <c r="A816" s="537" t="s">
        <v>5616</v>
      </c>
      <c r="B816" s="536" t="s">
        <v>4431</v>
      </c>
      <c r="C816" s="536" t="str">
        <f t="array" ref="C816">IFERROR(INDEX($B$21:$B$829, MATCH(0, COUNTIF($C$20:C815, $B$21:$B$829&amp;"") + IF($B$21:$B$829="",1,0), 0)), "")</f>
        <v/>
      </c>
      <c r="D816" s="536" t="s">
        <v>4432</v>
      </c>
    </row>
    <row r="817" spans="1:4" s="11" customFormat="1" x14ac:dyDescent="0.2">
      <c r="A817" s="537" t="s">
        <v>5617</v>
      </c>
      <c r="B817" s="536" t="s">
        <v>542</v>
      </c>
      <c r="C817" s="536" t="str">
        <f t="array" ref="C817">IFERROR(INDEX($B$21:$B$829, MATCH(0, COUNTIF($C$20:C816, $B$21:$B$829&amp;"") + IF($B$21:$B$829="",1,0), 0)), "")</f>
        <v/>
      </c>
      <c r="D817" s="536" t="s">
        <v>5283</v>
      </c>
    </row>
    <row r="818" spans="1:4" s="11" customFormat="1" x14ac:dyDescent="0.2">
      <c r="A818" s="537" t="s">
        <v>5618</v>
      </c>
      <c r="B818" s="536" t="s">
        <v>5438</v>
      </c>
      <c r="C818" s="536" t="str">
        <f t="array" ref="C818">IFERROR(INDEX($B$21:$B$829, MATCH(0, COUNTIF($C$20:C817, $B$21:$B$829&amp;"") + IF($B$21:$B$829="",1,0), 0)), "")</f>
        <v/>
      </c>
      <c r="D818" s="536" t="s">
        <v>5439</v>
      </c>
    </row>
    <row r="819" spans="1:4" s="11" customFormat="1" x14ac:dyDescent="0.2">
      <c r="A819" s="537" t="s">
        <v>5619</v>
      </c>
      <c r="B819" s="536" t="s">
        <v>4613</v>
      </c>
      <c r="C819" s="536" t="str">
        <f t="array" ref="C819">IFERROR(INDEX($B$21:$B$829, MATCH(0, COUNTIF($C$20:C818, $B$21:$B$829&amp;"") + IF($B$21:$B$829="",1,0), 0)), "")</f>
        <v/>
      </c>
      <c r="D819" s="536" t="s">
        <v>4614</v>
      </c>
    </row>
    <row r="820" spans="1:4" s="11" customFormat="1" x14ac:dyDescent="0.2">
      <c r="A820" s="537" t="s">
        <v>5620</v>
      </c>
      <c r="B820" s="536" t="s">
        <v>4804</v>
      </c>
      <c r="C820" s="536" t="str">
        <f t="array" ref="C820">IFERROR(INDEX($B$21:$B$829, MATCH(0, COUNTIF($C$20:C819, $B$21:$B$829&amp;"") + IF($B$21:$B$829="",1,0), 0)), "")</f>
        <v/>
      </c>
      <c r="D820" s="536" t="s">
        <v>4805</v>
      </c>
    </row>
    <row r="821" spans="1:4" s="11" customFormat="1" x14ac:dyDescent="0.2">
      <c r="A821" s="537" t="s">
        <v>5621</v>
      </c>
      <c r="B821" s="536" t="s">
        <v>4714</v>
      </c>
      <c r="C821" s="536" t="str">
        <f t="array" ref="C821">IFERROR(INDEX($B$21:$B$829, MATCH(0, COUNTIF($C$20:C820, $B$21:$B$829&amp;"") + IF($B$21:$B$829="",1,0), 0)), "")</f>
        <v/>
      </c>
      <c r="D821" s="536" t="s">
        <v>4715</v>
      </c>
    </row>
    <row r="822" spans="1:4" s="11" customFormat="1" x14ac:dyDescent="0.2">
      <c r="A822" s="537" t="s">
        <v>5622</v>
      </c>
      <c r="B822" s="536" t="s">
        <v>4928</v>
      </c>
      <c r="C822" s="536" t="str">
        <f t="array" ref="C822">IFERROR(INDEX($B$21:$B$829, MATCH(0, COUNTIF($C$20:C821, $B$21:$B$829&amp;"") + IF($B$21:$B$829="",1,0), 0)), "")</f>
        <v/>
      </c>
      <c r="D822" s="536" t="s">
        <v>4929</v>
      </c>
    </row>
    <row r="823" spans="1:4" s="11" customFormat="1" x14ac:dyDescent="0.2">
      <c r="A823" s="537" t="s">
        <v>5623</v>
      </c>
      <c r="B823" s="536" t="s">
        <v>4756</v>
      </c>
      <c r="C823" s="536" t="str">
        <f t="array" ref="C823">IFERROR(INDEX($B$21:$B$829, MATCH(0, COUNTIF($C$20:C822, $B$21:$B$829&amp;"") + IF($B$21:$B$829="",1,0), 0)), "")</f>
        <v/>
      </c>
      <c r="D823" s="536" t="s">
        <v>4757</v>
      </c>
    </row>
    <row r="824" spans="1:4" s="11" customFormat="1" x14ac:dyDescent="0.2">
      <c r="A824" s="537" t="s">
        <v>5624</v>
      </c>
      <c r="B824" s="536" t="s">
        <v>4521</v>
      </c>
      <c r="C824" s="536" t="str">
        <f t="array" ref="C824">IFERROR(INDEX($B$21:$B$829, MATCH(0, COUNTIF($C$20:C823, $B$21:$B$829&amp;"") + IF($B$21:$B$829="",1,0), 0)), "")</f>
        <v/>
      </c>
      <c r="D824" s="536" t="s">
        <v>4522</v>
      </c>
    </row>
    <row r="825" spans="1:4" s="11" customFormat="1" x14ac:dyDescent="0.2">
      <c r="A825" s="537" t="s">
        <v>5625</v>
      </c>
      <c r="B825" s="536" t="s">
        <v>4524</v>
      </c>
      <c r="C825" s="536" t="str">
        <f t="array" ref="C825">IFERROR(INDEX($B$21:$B$829, MATCH(0, COUNTIF($C$20:C824, $B$21:$B$829&amp;"") + IF($B$21:$B$829="",1,0), 0)), "")</f>
        <v/>
      </c>
      <c r="D825" s="536" t="s">
        <v>4525</v>
      </c>
    </row>
    <row r="826" spans="1:4" s="11" customFormat="1" x14ac:dyDescent="0.2">
      <c r="A826" s="537" t="s">
        <v>5626</v>
      </c>
      <c r="B826" s="536" t="s">
        <v>4518</v>
      </c>
      <c r="C826" s="536" t="str">
        <f t="array" ref="C826">IFERROR(INDEX($B$21:$B$829, MATCH(0, COUNTIF($C$20:C825, $B$21:$B$829&amp;"") + IF($B$21:$B$829="",1,0), 0)), "")</f>
        <v/>
      </c>
      <c r="D826" s="536" t="s">
        <v>4519</v>
      </c>
    </row>
    <row r="827" spans="1:4" s="11" customFormat="1" x14ac:dyDescent="0.2">
      <c r="A827" s="537" t="s">
        <v>5627</v>
      </c>
      <c r="B827" s="536" t="s">
        <v>5341</v>
      </c>
      <c r="C827" s="536" t="str">
        <f t="array" ref="C827">IFERROR(INDEX($B$21:$B$829, MATCH(0, COUNTIF($C$20:C826, $B$21:$B$829&amp;"") + IF($B$21:$B$829="",1,0), 0)), "")</f>
        <v/>
      </c>
      <c r="D827" s="536" t="s">
        <v>5342</v>
      </c>
    </row>
    <row r="828" spans="1:4" s="11" customFormat="1" x14ac:dyDescent="0.2">
      <c r="A828" s="537" t="s">
        <v>5628</v>
      </c>
      <c r="B828" s="536" t="s">
        <v>4518</v>
      </c>
      <c r="C828" s="536" t="str">
        <f t="array" ref="C828">IFERROR(INDEX($B$21:$B$829, MATCH(0, COUNTIF($C$20:C827, $B$21:$B$829&amp;"") + IF($B$21:$B$829="",1,0), 0)), "")</f>
        <v/>
      </c>
      <c r="D828" s="536" t="s">
        <v>4519</v>
      </c>
    </row>
    <row r="832" spans="1:4" x14ac:dyDescent="0.2">
      <c r="B832" s="10"/>
    </row>
    <row r="833" spans="1:2" x14ac:dyDescent="0.2">
      <c r="A833" s="11"/>
      <c r="B833" s="10"/>
    </row>
    <row r="834" spans="1:2" x14ac:dyDescent="0.2">
      <c r="A834" s="11"/>
      <c r="B834" s="10"/>
    </row>
    <row r="835" spans="1:2" x14ac:dyDescent="0.2">
      <c r="A835" s="11"/>
      <c r="B835" s="10"/>
    </row>
    <row r="836" spans="1:2" x14ac:dyDescent="0.2">
      <c r="A836" s="11"/>
      <c r="B836" s="10"/>
    </row>
    <row r="837" spans="1:2" x14ac:dyDescent="0.2">
      <c r="A837" s="11"/>
      <c r="B837" s="10"/>
    </row>
    <row r="838" spans="1:2" x14ac:dyDescent="0.2">
      <c r="A838" s="11"/>
      <c r="B838" s="10"/>
    </row>
    <row r="839" spans="1:2" x14ac:dyDescent="0.2">
      <c r="A839" s="11"/>
      <c r="B839" s="10"/>
    </row>
    <row r="840" spans="1:2" x14ac:dyDescent="0.2">
      <c r="A840" s="11"/>
      <c r="B840" s="10"/>
    </row>
    <row r="841" spans="1:2" x14ac:dyDescent="0.2">
      <c r="A841" s="11"/>
      <c r="B841" s="10"/>
    </row>
    <row r="842" spans="1:2" x14ac:dyDescent="0.2">
      <c r="A842" s="11"/>
      <c r="B842" s="10"/>
    </row>
    <row r="843" spans="1:2" x14ac:dyDescent="0.2">
      <c r="A843" s="11"/>
      <c r="B843" s="10"/>
    </row>
    <row r="844" spans="1:2" x14ac:dyDescent="0.2">
      <c r="A844" s="11"/>
      <c r="B844" s="10"/>
    </row>
    <row r="845" spans="1:2" x14ac:dyDescent="0.2">
      <c r="A845" s="11"/>
      <c r="B845" s="10"/>
    </row>
    <row r="846" spans="1:2" x14ac:dyDescent="0.2">
      <c r="A846" s="11"/>
      <c r="B846" s="10"/>
    </row>
    <row r="847" spans="1:2" x14ac:dyDescent="0.2">
      <c r="A847" s="11"/>
      <c r="B847" s="10"/>
    </row>
    <row r="848" spans="1:2" x14ac:dyDescent="0.2">
      <c r="A848" s="11"/>
      <c r="B848" s="10"/>
    </row>
    <row r="849" spans="1:2" x14ac:dyDescent="0.2">
      <c r="A849" s="11"/>
      <c r="B849" s="10"/>
    </row>
    <row r="850" spans="1:2" x14ac:dyDescent="0.2">
      <c r="A850" s="11"/>
      <c r="B850" s="10"/>
    </row>
    <row r="851" spans="1:2" x14ac:dyDescent="0.2">
      <c r="A851" s="11"/>
      <c r="B851" s="10"/>
    </row>
    <row r="852" spans="1:2" x14ac:dyDescent="0.2">
      <c r="A852" s="11"/>
      <c r="B852" s="10"/>
    </row>
    <row r="853" spans="1:2" x14ac:dyDescent="0.2">
      <c r="A853" s="11"/>
      <c r="B853" s="10"/>
    </row>
    <row r="854" spans="1:2" x14ac:dyDescent="0.2">
      <c r="A854" s="11"/>
      <c r="B854" s="10"/>
    </row>
    <row r="855" spans="1:2" x14ac:dyDescent="0.2">
      <c r="A855" s="11"/>
      <c r="B855" s="10"/>
    </row>
    <row r="856" spans="1:2" x14ac:dyDescent="0.2">
      <c r="A856" s="11"/>
      <c r="B856" s="10"/>
    </row>
    <row r="857" spans="1:2" x14ac:dyDescent="0.2">
      <c r="A857" s="11"/>
      <c r="B857" s="10"/>
    </row>
    <row r="858" spans="1:2" x14ac:dyDescent="0.2">
      <c r="A858" s="11"/>
      <c r="B858" s="10"/>
    </row>
    <row r="859" spans="1:2" x14ac:dyDescent="0.2">
      <c r="A859" s="11"/>
      <c r="B859" s="10"/>
    </row>
    <row r="860" spans="1:2" x14ac:dyDescent="0.2">
      <c r="A860" s="11"/>
      <c r="B860" s="10"/>
    </row>
    <row r="861" spans="1:2" x14ac:dyDescent="0.2">
      <c r="A861" s="11"/>
      <c r="B861" s="10"/>
    </row>
    <row r="862" spans="1:2" x14ac:dyDescent="0.2">
      <c r="A862" s="11"/>
      <c r="B862" s="10"/>
    </row>
    <row r="863" spans="1:2" x14ac:dyDescent="0.2">
      <c r="A863" s="11"/>
      <c r="B863" s="10"/>
    </row>
    <row r="864" spans="1:2" x14ac:dyDescent="0.2">
      <c r="A864" s="11"/>
      <c r="B864" s="10"/>
    </row>
    <row r="865" spans="1:2" x14ac:dyDescent="0.2">
      <c r="A865" s="11"/>
      <c r="B865" s="10"/>
    </row>
    <row r="866" spans="1:2" x14ac:dyDescent="0.2">
      <c r="A866" s="11"/>
      <c r="B866" s="10"/>
    </row>
    <row r="867" spans="1:2" x14ac:dyDescent="0.2">
      <c r="A867" s="11"/>
      <c r="B867" s="10"/>
    </row>
    <row r="868" spans="1:2" x14ac:dyDescent="0.2">
      <c r="A868" s="11"/>
      <c r="B868" s="10"/>
    </row>
    <row r="869" spans="1:2" x14ac:dyDescent="0.2">
      <c r="A869" s="11"/>
      <c r="B869" s="10"/>
    </row>
    <row r="870" spans="1:2" x14ac:dyDescent="0.2">
      <c r="A870" s="11"/>
      <c r="B870" s="10"/>
    </row>
    <row r="871" spans="1:2" x14ac:dyDescent="0.2">
      <c r="A871" s="11"/>
      <c r="B871" s="10"/>
    </row>
    <row r="872" spans="1:2" x14ac:dyDescent="0.2">
      <c r="A872" s="11"/>
      <c r="B872" s="10"/>
    </row>
    <row r="873" spans="1:2" x14ac:dyDescent="0.2">
      <c r="A873" s="11"/>
      <c r="B873" s="10"/>
    </row>
    <row r="874" spans="1:2" x14ac:dyDescent="0.2">
      <c r="A874" s="11"/>
      <c r="B874" s="10"/>
    </row>
    <row r="875" spans="1:2" x14ac:dyDescent="0.2">
      <c r="A875" s="11"/>
      <c r="B875" s="10"/>
    </row>
    <row r="876" spans="1:2" x14ac:dyDescent="0.2">
      <c r="A876" s="11"/>
      <c r="B876" s="10"/>
    </row>
    <row r="877" spans="1:2" x14ac:dyDescent="0.2">
      <c r="A877" s="11"/>
      <c r="B877" s="10"/>
    </row>
    <row r="878" spans="1:2" x14ac:dyDescent="0.2">
      <c r="A878" s="11"/>
      <c r="B878" s="10"/>
    </row>
    <row r="879" spans="1:2" x14ac:dyDescent="0.2">
      <c r="A879" s="11"/>
      <c r="B879" s="10"/>
    </row>
    <row r="880" spans="1:2" x14ac:dyDescent="0.2">
      <c r="A880" s="11"/>
      <c r="B880" s="10"/>
    </row>
    <row r="881" spans="1:2" x14ac:dyDescent="0.2">
      <c r="A881" s="11"/>
      <c r="B881" s="10"/>
    </row>
    <row r="882" spans="1:2" x14ac:dyDescent="0.2">
      <c r="A882" s="11"/>
      <c r="B882" s="10"/>
    </row>
    <row r="883" spans="1:2" x14ac:dyDescent="0.2">
      <c r="A883" s="11"/>
      <c r="B883" s="10"/>
    </row>
    <row r="884" spans="1:2" x14ac:dyDescent="0.2">
      <c r="A884" s="11"/>
      <c r="B884" s="10"/>
    </row>
    <row r="885" spans="1:2" x14ac:dyDescent="0.2">
      <c r="A885" s="11"/>
      <c r="B885" s="10"/>
    </row>
    <row r="886" spans="1:2" x14ac:dyDescent="0.2">
      <c r="A886" s="11"/>
      <c r="B886" s="10"/>
    </row>
    <row r="887" spans="1:2" x14ac:dyDescent="0.2">
      <c r="A887" s="11"/>
      <c r="B887" s="10"/>
    </row>
    <row r="888" spans="1:2" x14ac:dyDescent="0.2">
      <c r="A888" s="11"/>
      <c r="B888" s="10"/>
    </row>
    <row r="889" spans="1:2" x14ac:dyDescent="0.2">
      <c r="A889" s="11"/>
      <c r="B889" s="10"/>
    </row>
    <row r="890" spans="1:2" x14ac:dyDescent="0.2">
      <c r="A890" s="11"/>
      <c r="B890" s="10"/>
    </row>
    <row r="891" spans="1:2" x14ac:dyDescent="0.2">
      <c r="A891" s="11"/>
      <c r="B891" s="10"/>
    </row>
    <row r="892" spans="1:2" x14ac:dyDescent="0.2">
      <c r="A892" s="11"/>
      <c r="B892" s="10"/>
    </row>
    <row r="893" spans="1:2" x14ac:dyDescent="0.2">
      <c r="A893" s="11"/>
      <c r="B893" s="10"/>
    </row>
    <row r="894" spans="1:2" x14ac:dyDescent="0.2">
      <c r="A894" s="11"/>
      <c r="B894" s="10"/>
    </row>
    <row r="895" spans="1:2" x14ac:dyDescent="0.2">
      <c r="A895" s="11"/>
      <c r="B895" s="10"/>
    </row>
    <row r="896" spans="1:2" x14ac:dyDescent="0.2">
      <c r="A896" s="11"/>
      <c r="B896" s="10"/>
    </row>
    <row r="897" spans="1:2" x14ac:dyDescent="0.2">
      <c r="A897" s="11"/>
      <c r="B897" s="10"/>
    </row>
    <row r="898" spans="1:2" x14ac:dyDescent="0.2">
      <c r="A898" s="11"/>
      <c r="B898" s="10"/>
    </row>
    <row r="899" spans="1:2" x14ac:dyDescent="0.2">
      <c r="A899" s="11"/>
      <c r="B899" s="10"/>
    </row>
    <row r="900" spans="1:2" x14ac:dyDescent="0.2">
      <c r="A900" s="11"/>
      <c r="B900" s="10"/>
    </row>
    <row r="901" spans="1:2" x14ac:dyDescent="0.2">
      <c r="A901" s="11"/>
      <c r="B901" s="10"/>
    </row>
    <row r="902" spans="1:2" x14ac:dyDescent="0.2">
      <c r="A902" s="11"/>
      <c r="B902" s="10"/>
    </row>
    <row r="903" spans="1:2" x14ac:dyDescent="0.2">
      <c r="A903" s="11"/>
      <c r="B903" s="10"/>
    </row>
    <row r="904" spans="1:2" x14ac:dyDescent="0.2">
      <c r="A904" s="11"/>
      <c r="B904" s="10"/>
    </row>
    <row r="905" spans="1:2" x14ac:dyDescent="0.2">
      <c r="A905" s="11"/>
      <c r="B905" s="10"/>
    </row>
    <row r="906" spans="1:2" x14ac:dyDescent="0.2">
      <c r="A906" s="11"/>
      <c r="B906" s="10"/>
    </row>
    <row r="907" spans="1:2" x14ac:dyDescent="0.2">
      <c r="A907" s="11"/>
      <c r="B907" s="10"/>
    </row>
    <row r="908" spans="1:2" x14ac:dyDescent="0.2">
      <c r="A908" s="11"/>
      <c r="B908" s="10"/>
    </row>
    <row r="909" spans="1:2" x14ac:dyDescent="0.2">
      <c r="A909" s="11"/>
      <c r="B909" s="10"/>
    </row>
    <row r="910" spans="1:2" x14ac:dyDescent="0.2">
      <c r="A910" s="11"/>
      <c r="B910" s="10"/>
    </row>
    <row r="911" spans="1:2" x14ac:dyDescent="0.2">
      <c r="A911" s="11"/>
      <c r="B911" s="10"/>
    </row>
    <row r="912" spans="1:2" x14ac:dyDescent="0.2">
      <c r="A912" s="11"/>
      <c r="B912" s="10"/>
    </row>
    <row r="913" spans="1:2" x14ac:dyDescent="0.2">
      <c r="A913" s="11"/>
      <c r="B913" s="10"/>
    </row>
    <row r="914" spans="1:2" x14ac:dyDescent="0.2">
      <c r="A914" s="11"/>
      <c r="B914" s="10"/>
    </row>
    <row r="915" spans="1:2" x14ac:dyDescent="0.2">
      <c r="A915" s="11"/>
      <c r="B915" s="10"/>
    </row>
    <row r="916" spans="1:2" x14ac:dyDescent="0.2">
      <c r="A916" s="11"/>
      <c r="B916" s="10"/>
    </row>
    <row r="917" spans="1:2" x14ac:dyDescent="0.2">
      <c r="A917" s="11"/>
      <c r="B917" s="10"/>
    </row>
    <row r="918" spans="1:2" x14ac:dyDescent="0.2">
      <c r="A918" s="11"/>
      <c r="B918" s="10"/>
    </row>
    <row r="919" spans="1:2" x14ac:dyDescent="0.2">
      <c r="A919" s="11"/>
      <c r="B919" s="10"/>
    </row>
    <row r="920" spans="1:2" x14ac:dyDescent="0.2">
      <c r="A920" s="11"/>
      <c r="B920" s="10"/>
    </row>
    <row r="921" spans="1:2" x14ac:dyDescent="0.2">
      <c r="A921" s="11"/>
      <c r="B921" s="10"/>
    </row>
    <row r="922" spans="1:2" x14ac:dyDescent="0.2">
      <c r="A922" s="11"/>
      <c r="B922" s="10"/>
    </row>
    <row r="923" spans="1:2" x14ac:dyDescent="0.2">
      <c r="A923" s="11"/>
      <c r="B923" s="10"/>
    </row>
    <row r="924" spans="1:2" x14ac:dyDescent="0.2">
      <c r="A924" s="11"/>
      <c r="B924" s="10"/>
    </row>
    <row r="925" spans="1:2" x14ac:dyDescent="0.2">
      <c r="A925" s="11"/>
      <c r="B925" s="10"/>
    </row>
    <row r="926" spans="1:2" x14ac:dyDescent="0.2">
      <c r="A926" s="11"/>
      <c r="B926" s="10"/>
    </row>
    <row r="927" spans="1:2" x14ac:dyDescent="0.2">
      <c r="A927" s="11"/>
      <c r="B927" s="10"/>
    </row>
    <row r="928" spans="1:2" x14ac:dyDescent="0.2">
      <c r="A928" s="11"/>
      <c r="B928" s="10"/>
    </row>
    <row r="929" spans="1:2" x14ac:dyDescent="0.2">
      <c r="A929" s="11"/>
      <c r="B929" s="10"/>
    </row>
    <row r="930" spans="1:2" x14ac:dyDescent="0.2">
      <c r="A930" s="11"/>
      <c r="B930" s="10"/>
    </row>
    <row r="931" spans="1:2" x14ac:dyDescent="0.2">
      <c r="A931" s="11"/>
      <c r="B931" s="10"/>
    </row>
    <row r="932" spans="1:2" x14ac:dyDescent="0.2">
      <c r="A932" s="11"/>
      <c r="B932" s="10"/>
    </row>
    <row r="933" spans="1:2" x14ac:dyDescent="0.2">
      <c r="A933" s="11"/>
      <c r="B933" s="10"/>
    </row>
    <row r="934" spans="1:2" x14ac:dyDescent="0.2">
      <c r="A934" s="11"/>
      <c r="B934" s="10"/>
    </row>
    <row r="935" spans="1:2" x14ac:dyDescent="0.2">
      <c r="A935" s="11"/>
      <c r="B935" s="10"/>
    </row>
    <row r="936" spans="1:2" x14ac:dyDescent="0.2">
      <c r="A936" s="11"/>
      <c r="B936" s="10"/>
    </row>
    <row r="937" spans="1:2" x14ac:dyDescent="0.2">
      <c r="A937" s="11"/>
      <c r="B937" s="10"/>
    </row>
    <row r="938" spans="1:2" x14ac:dyDescent="0.2">
      <c r="A938" s="11"/>
      <c r="B938" s="10"/>
    </row>
    <row r="939" spans="1:2" x14ac:dyDescent="0.2">
      <c r="A939" s="11"/>
      <c r="B939" s="10"/>
    </row>
    <row r="940" spans="1:2" x14ac:dyDescent="0.2">
      <c r="A940" s="11"/>
      <c r="B940" s="10"/>
    </row>
    <row r="941" spans="1:2" x14ac:dyDescent="0.2">
      <c r="A941" s="11"/>
      <c r="B941" s="10"/>
    </row>
    <row r="942" spans="1:2" x14ac:dyDescent="0.2">
      <c r="A942" s="11"/>
      <c r="B942" s="10"/>
    </row>
    <row r="943" spans="1:2" x14ac:dyDescent="0.2">
      <c r="A943" s="11"/>
      <c r="B943" s="10"/>
    </row>
    <row r="944" spans="1:2" x14ac:dyDescent="0.2">
      <c r="A944" s="11"/>
      <c r="B944" s="10"/>
    </row>
    <row r="945" spans="1:2" x14ac:dyDescent="0.2">
      <c r="A945" s="11"/>
      <c r="B945" s="10"/>
    </row>
    <row r="946" spans="1:2" x14ac:dyDescent="0.2">
      <c r="A946" s="11"/>
      <c r="B946" s="10"/>
    </row>
    <row r="947" spans="1:2" x14ac:dyDescent="0.2">
      <c r="A947" s="11"/>
      <c r="B947" s="10"/>
    </row>
    <row r="948" spans="1:2" x14ac:dyDescent="0.2">
      <c r="A948" s="11"/>
      <c r="B948" s="10"/>
    </row>
    <row r="949" spans="1:2" x14ac:dyDescent="0.2">
      <c r="A949" s="11"/>
      <c r="B949" s="10"/>
    </row>
    <row r="950" spans="1:2" x14ac:dyDescent="0.2">
      <c r="A950" s="11"/>
      <c r="B950" s="10"/>
    </row>
    <row r="951" spans="1:2" x14ac:dyDescent="0.2">
      <c r="A951" s="11"/>
      <c r="B951" s="10"/>
    </row>
    <row r="952" spans="1:2" x14ac:dyDescent="0.2">
      <c r="A952" s="11"/>
      <c r="B952" s="10"/>
    </row>
    <row r="953" spans="1:2" x14ac:dyDescent="0.2">
      <c r="A953" s="11"/>
      <c r="B953" s="10"/>
    </row>
    <row r="954" spans="1:2" x14ac:dyDescent="0.2">
      <c r="A954" s="11"/>
      <c r="B954" s="10"/>
    </row>
    <row r="955" spans="1:2" x14ac:dyDescent="0.2">
      <c r="A955" s="11"/>
      <c r="B955" s="10"/>
    </row>
    <row r="956" spans="1:2" x14ac:dyDescent="0.2">
      <c r="A956" s="11"/>
      <c r="B956" s="10"/>
    </row>
    <row r="957" spans="1:2" x14ac:dyDescent="0.2">
      <c r="A957" s="11"/>
      <c r="B957" s="10"/>
    </row>
    <row r="958" spans="1:2" x14ac:dyDescent="0.2">
      <c r="A958" s="11"/>
      <c r="B958" s="10"/>
    </row>
    <row r="959" spans="1:2" x14ac:dyDescent="0.2">
      <c r="A959" s="11"/>
      <c r="B959" s="10"/>
    </row>
    <row r="960" spans="1:2" x14ac:dyDescent="0.2">
      <c r="A960" s="11"/>
      <c r="B960" s="10"/>
    </row>
    <row r="961" spans="1:2" x14ac:dyDescent="0.2">
      <c r="A961" s="11"/>
      <c r="B961" s="10"/>
    </row>
    <row r="962" spans="1:2" x14ac:dyDescent="0.2">
      <c r="A962" s="11"/>
      <c r="B962" s="10"/>
    </row>
    <row r="963" spans="1:2" x14ac:dyDescent="0.2">
      <c r="A963" s="11"/>
      <c r="B963" s="10"/>
    </row>
    <row r="964" spans="1:2" x14ac:dyDescent="0.2">
      <c r="A964" s="11"/>
      <c r="B964" s="10"/>
    </row>
    <row r="965" spans="1:2" x14ac:dyDescent="0.2">
      <c r="A965" s="11"/>
      <c r="B965" s="10"/>
    </row>
    <row r="966" spans="1:2" x14ac:dyDescent="0.2">
      <c r="A966" s="11"/>
      <c r="B966" s="10"/>
    </row>
    <row r="967" spans="1:2" x14ac:dyDescent="0.2">
      <c r="A967" s="11"/>
      <c r="B967" s="10"/>
    </row>
    <row r="968" spans="1:2" x14ac:dyDescent="0.2">
      <c r="A968" s="11"/>
      <c r="B968" s="10"/>
    </row>
    <row r="969" spans="1:2" x14ac:dyDescent="0.2">
      <c r="A969" s="11"/>
      <c r="B969" s="10"/>
    </row>
    <row r="970" spans="1:2" x14ac:dyDescent="0.2">
      <c r="A970" s="11"/>
      <c r="B970" s="10"/>
    </row>
    <row r="971" spans="1:2" x14ac:dyDescent="0.2">
      <c r="A971" s="11"/>
      <c r="B971" s="10"/>
    </row>
    <row r="972" spans="1:2" x14ac:dyDescent="0.2">
      <c r="A972" s="11"/>
      <c r="B972" s="10"/>
    </row>
    <row r="973" spans="1:2" x14ac:dyDescent="0.2">
      <c r="A973" s="11"/>
      <c r="B973" s="10"/>
    </row>
    <row r="974" spans="1:2" x14ac:dyDescent="0.2">
      <c r="A974" s="11"/>
      <c r="B974" s="10"/>
    </row>
    <row r="975" spans="1:2" x14ac:dyDescent="0.2">
      <c r="A975" s="11"/>
      <c r="B975" s="10"/>
    </row>
    <row r="976" spans="1:2" x14ac:dyDescent="0.2">
      <c r="A976" s="11"/>
      <c r="B976" s="10"/>
    </row>
    <row r="977" spans="1:2" x14ac:dyDescent="0.2">
      <c r="A977" s="11"/>
      <c r="B977" s="10"/>
    </row>
    <row r="978" spans="1:2" x14ac:dyDescent="0.2">
      <c r="A978" s="11"/>
      <c r="B978" s="10"/>
    </row>
    <row r="979" spans="1:2" x14ac:dyDescent="0.2">
      <c r="A979" s="11"/>
      <c r="B979" s="10"/>
    </row>
    <row r="980" spans="1:2" x14ac:dyDescent="0.2">
      <c r="A980" s="11"/>
      <c r="B980" s="10"/>
    </row>
    <row r="981" spans="1:2" x14ac:dyDescent="0.2">
      <c r="A981" s="11"/>
      <c r="B981" s="10"/>
    </row>
    <row r="982" spans="1:2" x14ac:dyDescent="0.2">
      <c r="A982" s="11"/>
      <c r="B982" s="10"/>
    </row>
    <row r="983" spans="1:2" x14ac:dyDescent="0.2">
      <c r="A983" s="11"/>
      <c r="B983" s="10"/>
    </row>
    <row r="984" spans="1:2" x14ac:dyDescent="0.2">
      <c r="A984" s="11"/>
      <c r="B984" s="10"/>
    </row>
    <row r="985" spans="1:2" x14ac:dyDescent="0.2">
      <c r="A985" s="11"/>
      <c r="B985" s="10"/>
    </row>
    <row r="986" spans="1:2" x14ac:dyDescent="0.2">
      <c r="A986" s="11"/>
      <c r="B986" s="10"/>
    </row>
    <row r="987" spans="1:2" x14ac:dyDescent="0.2">
      <c r="A987" s="11"/>
      <c r="B987" s="10"/>
    </row>
    <row r="988" spans="1:2" x14ac:dyDescent="0.2">
      <c r="A988" s="11"/>
      <c r="B988" s="10"/>
    </row>
    <row r="989" spans="1:2" x14ac:dyDescent="0.2">
      <c r="A989" s="11"/>
      <c r="B989" s="10"/>
    </row>
    <row r="990" spans="1:2" x14ac:dyDescent="0.2">
      <c r="A990" s="11"/>
      <c r="B990" s="10"/>
    </row>
    <row r="991" spans="1:2" x14ac:dyDescent="0.2">
      <c r="A991" s="11"/>
      <c r="B991" s="10"/>
    </row>
    <row r="992" spans="1:2" x14ac:dyDescent="0.2">
      <c r="A992" s="11"/>
      <c r="B992" s="10"/>
    </row>
    <row r="993" spans="1:2" x14ac:dyDescent="0.2">
      <c r="A993" s="11"/>
      <c r="B993" s="10"/>
    </row>
    <row r="994" spans="1:2" x14ac:dyDescent="0.2">
      <c r="A994" s="11"/>
      <c r="B994" s="10"/>
    </row>
    <row r="995" spans="1:2" x14ac:dyDescent="0.2">
      <c r="A995" s="11"/>
      <c r="B995" s="10"/>
    </row>
    <row r="996" spans="1:2" x14ac:dyDescent="0.2">
      <c r="A996" s="11"/>
      <c r="B996" s="10"/>
    </row>
    <row r="997" spans="1:2" x14ac:dyDescent="0.2">
      <c r="A997" s="11"/>
      <c r="B997" s="10"/>
    </row>
    <row r="998" spans="1:2" x14ac:dyDescent="0.2">
      <c r="A998" s="11"/>
      <c r="B998" s="10"/>
    </row>
    <row r="999" spans="1:2" x14ac:dyDescent="0.2">
      <c r="A999" s="11"/>
      <c r="B999" s="10"/>
    </row>
    <row r="1000" spans="1:2" x14ac:dyDescent="0.2">
      <c r="A1000" s="11"/>
      <c r="B1000" s="10"/>
    </row>
    <row r="1001" spans="1:2" x14ac:dyDescent="0.2">
      <c r="A1001" s="11"/>
      <c r="B1001" s="10"/>
    </row>
    <row r="1002" spans="1:2" x14ac:dyDescent="0.2">
      <c r="A1002" s="11"/>
      <c r="B1002" s="10"/>
    </row>
    <row r="1003" spans="1:2" x14ac:dyDescent="0.2">
      <c r="A1003" s="11"/>
      <c r="B1003" s="10"/>
    </row>
    <row r="1004" spans="1:2" x14ac:dyDescent="0.2">
      <c r="A1004" s="11"/>
      <c r="B1004" s="10"/>
    </row>
    <row r="1005" spans="1:2" x14ac:dyDescent="0.2">
      <c r="A1005" s="11"/>
      <c r="B1005" s="10"/>
    </row>
    <row r="1006" spans="1:2" x14ac:dyDescent="0.2">
      <c r="A1006" s="11"/>
      <c r="B1006" s="10"/>
    </row>
    <row r="1007" spans="1:2" x14ac:dyDescent="0.2">
      <c r="A1007" s="11"/>
      <c r="B1007" s="10"/>
    </row>
    <row r="1008" spans="1:2" x14ac:dyDescent="0.2">
      <c r="A1008" s="11"/>
      <c r="B1008" s="10"/>
    </row>
    <row r="1009" spans="1:2" x14ac:dyDescent="0.2">
      <c r="A1009" s="11"/>
      <c r="B1009" s="10"/>
    </row>
    <row r="1010" spans="1:2" x14ac:dyDescent="0.2">
      <c r="A1010" s="11"/>
      <c r="B1010" s="10"/>
    </row>
    <row r="1011" spans="1:2" x14ac:dyDescent="0.2">
      <c r="A1011" s="11"/>
      <c r="B1011" s="10"/>
    </row>
    <row r="1012" spans="1:2" x14ac:dyDescent="0.2">
      <c r="A1012" s="11"/>
      <c r="B1012" s="10"/>
    </row>
    <row r="1013" spans="1:2" x14ac:dyDescent="0.2">
      <c r="A1013" s="11"/>
      <c r="B1013" s="10"/>
    </row>
    <row r="1014" spans="1:2" x14ac:dyDescent="0.2">
      <c r="A1014" s="11"/>
      <c r="B1014" s="10"/>
    </row>
    <row r="1015" spans="1:2" x14ac:dyDescent="0.2">
      <c r="A1015" s="11"/>
      <c r="B1015" s="10"/>
    </row>
    <row r="1016" spans="1:2" x14ac:dyDescent="0.2">
      <c r="A1016" s="11"/>
      <c r="B1016" s="10"/>
    </row>
    <row r="1017" spans="1:2" x14ac:dyDescent="0.2">
      <c r="A1017" s="11"/>
      <c r="B1017" s="10"/>
    </row>
    <row r="1018" spans="1:2" x14ac:dyDescent="0.2">
      <c r="A1018" s="11"/>
      <c r="B1018" s="10"/>
    </row>
    <row r="1019" spans="1:2" x14ac:dyDescent="0.2">
      <c r="A1019" s="11"/>
      <c r="B1019" s="10"/>
    </row>
    <row r="1020" spans="1:2" x14ac:dyDescent="0.2">
      <c r="A1020" s="11"/>
      <c r="B1020" s="10"/>
    </row>
    <row r="1021" spans="1:2" x14ac:dyDescent="0.2">
      <c r="A1021" s="11"/>
      <c r="B1021" s="10"/>
    </row>
    <row r="1022" spans="1:2" x14ac:dyDescent="0.2">
      <c r="A1022" s="11"/>
      <c r="B1022" s="10"/>
    </row>
    <row r="1023" spans="1:2" x14ac:dyDescent="0.2">
      <c r="A1023" s="11"/>
      <c r="B1023" s="10"/>
    </row>
    <row r="1024" spans="1:2" x14ac:dyDescent="0.2">
      <c r="A1024" s="11"/>
      <c r="B1024" s="10"/>
    </row>
    <row r="1025" spans="1:2" x14ac:dyDescent="0.2">
      <c r="A1025" s="11"/>
      <c r="B1025" s="10"/>
    </row>
    <row r="1026" spans="1:2" x14ac:dyDescent="0.2">
      <c r="A1026" s="11"/>
      <c r="B1026" s="10"/>
    </row>
    <row r="1027" spans="1:2" x14ac:dyDescent="0.2">
      <c r="A1027" s="11"/>
      <c r="B1027" s="10"/>
    </row>
    <row r="1028" spans="1:2" x14ac:dyDescent="0.2">
      <c r="A1028" s="11"/>
      <c r="B1028" s="10"/>
    </row>
    <row r="1029" spans="1:2" x14ac:dyDescent="0.2">
      <c r="A1029" s="11"/>
      <c r="B1029" s="10"/>
    </row>
    <row r="1030" spans="1:2" x14ac:dyDescent="0.2">
      <c r="A1030" s="11"/>
      <c r="B1030" s="10"/>
    </row>
    <row r="1031" spans="1:2" x14ac:dyDescent="0.2">
      <c r="A1031" s="11"/>
      <c r="B1031" s="10"/>
    </row>
    <row r="1032" spans="1:2" x14ac:dyDescent="0.2">
      <c r="A1032" s="11"/>
      <c r="B1032" s="10"/>
    </row>
    <row r="1033" spans="1:2" x14ac:dyDescent="0.2">
      <c r="A1033" s="11"/>
      <c r="B1033" s="10"/>
    </row>
    <row r="1034" spans="1:2" x14ac:dyDescent="0.2">
      <c r="A1034" s="11"/>
      <c r="B1034" s="10"/>
    </row>
    <row r="1035" spans="1:2" x14ac:dyDescent="0.2">
      <c r="A1035" s="11"/>
      <c r="B1035" s="10"/>
    </row>
    <row r="1036" spans="1:2" x14ac:dyDescent="0.2">
      <c r="A1036" s="11"/>
      <c r="B1036" s="10"/>
    </row>
    <row r="1037" spans="1:2" x14ac:dyDescent="0.2">
      <c r="A1037" s="11"/>
      <c r="B1037" s="10"/>
    </row>
    <row r="1038" spans="1:2" x14ac:dyDescent="0.2">
      <c r="A1038" s="11"/>
      <c r="B1038" s="10"/>
    </row>
    <row r="1039" spans="1:2" x14ac:dyDescent="0.2">
      <c r="A1039" s="11"/>
      <c r="B1039" s="10"/>
    </row>
    <row r="1040" spans="1:2" x14ac:dyDescent="0.2">
      <c r="A1040" s="11"/>
      <c r="B1040" s="10"/>
    </row>
    <row r="1041" spans="1:2" x14ac:dyDescent="0.2">
      <c r="A1041" s="11"/>
      <c r="B1041" s="10"/>
    </row>
    <row r="1042" spans="1:2" x14ac:dyDescent="0.2">
      <c r="A1042" s="11"/>
      <c r="B1042" s="10"/>
    </row>
    <row r="1043" spans="1:2" x14ac:dyDescent="0.2">
      <c r="A1043" s="11"/>
      <c r="B1043" s="10"/>
    </row>
    <row r="1044" spans="1:2" x14ac:dyDescent="0.2">
      <c r="A1044" s="11"/>
      <c r="B1044" s="10"/>
    </row>
    <row r="1045" spans="1:2" x14ac:dyDescent="0.2">
      <c r="A1045" s="11"/>
      <c r="B1045" s="10"/>
    </row>
    <row r="1046" spans="1:2" x14ac:dyDescent="0.2">
      <c r="A1046" s="11"/>
      <c r="B1046" s="10"/>
    </row>
    <row r="1047" spans="1:2" x14ac:dyDescent="0.2">
      <c r="A1047" s="11"/>
      <c r="B1047" s="10"/>
    </row>
    <row r="1048" spans="1:2" x14ac:dyDescent="0.2">
      <c r="A1048" s="11"/>
      <c r="B1048" s="10"/>
    </row>
    <row r="1049" spans="1:2" x14ac:dyDescent="0.2">
      <c r="A1049" s="11"/>
      <c r="B1049" s="10"/>
    </row>
    <row r="1050" spans="1:2" x14ac:dyDescent="0.2">
      <c r="A1050" s="11"/>
      <c r="B1050" s="10"/>
    </row>
    <row r="1051" spans="1:2" x14ac:dyDescent="0.2">
      <c r="A1051" s="11"/>
      <c r="B1051" s="10"/>
    </row>
    <row r="1052" spans="1:2" x14ac:dyDescent="0.2">
      <c r="A1052" s="11"/>
      <c r="B1052" s="10"/>
    </row>
    <row r="1053" spans="1:2" x14ac:dyDescent="0.2">
      <c r="A1053" s="11"/>
      <c r="B1053" s="10"/>
    </row>
    <row r="1054" spans="1:2" x14ac:dyDescent="0.2">
      <c r="A1054" s="11"/>
      <c r="B1054" s="10"/>
    </row>
    <row r="1055" spans="1:2" x14ac:dyDescent="0.2">
      <c r="A1055" s="11"/>
      <c r="B1055" s="10"/>
    </row>
    <row r="1056" spans="1:2" x14ac:dyDescent="0.2">
      <c r="A1056" s="11"/>
      <c r="B1056" s="10"/>
    </row>
    <row r="1057" spans="1:2" x14ac:dyDescent="0.2">
      <c r="A1057" s="11"/>
      <c r="B1057" s="10"/>
    </row>
    <row r="1058" spans="1:2" x14ac:dyDescent="0.2">
      <c r="A1058" s="11"/>
      <c r="B1058" s="10"/>
    </row>
    <row r="1059" spans="1:2" x14ac:dyDescent="0.2">
      <c r="A1059" s="11"/>
      <c r="B1059" s="10"/>
    </row>
    <row r="1060" spans="1:2" x14ac:dyDescent="0.2">
      <c r="A1060" s="11"/>
      <c r="B1060" s="10"/>
    </row>
    <row r="1061" spans="1:2" x14ac:dyDescent="0.2">
      <c r="A1061" s="11"/>
      <c r="B1061" s="10"/>
    </row>
    <row r="1062" spans="1:2" x14ac:dyDescent="0.2">
      <c r="A1062" s="11"/>
      <c r="B1062" s="10"/>
    </row>
    <row r="1063" spans="1:2" x14ac:dyDescent="0.2">
      <c r="A1063" s="11"/>
      <c r="B1063" s="10"/>
    </row>
    <row r="1064" spans="1:2" x14ac:dyDescent="0.2">
      <c r="A1064" s="11"/>
      <c r="B1064" s="10"/>
    </row>
    <row r="1065" spans="1:2" x14ac:dyDescent="0.2">
      <c r="A1065" s="11"/>
      <c r="B1065" s="10"/>
    </row>
    <row r="1066" spans="1:2" x14ac:dyDescent="0.2">
      <c r="A1066" s="11"/>
      <c r="B1066" s="10"/>
    </row>
    <row r="1067" spans="1:2" x14ac:dyDescent="0.2">
      <c r="A1067" s="11"/>
      <c r="B1067" s="10"/>
    </row>
    <row r="1068" spans="1:2" x14ac:dyDescent="0.2">
      <c r="A1068" s="11"/>
      <c r="B1068" s="10"/>
    </row>
    <row r="1069" spans="1:2" x14ac:dyDescent="0.2">
      <c r="A1069" s="11"/>
      <c r="B1069" s="10"/>
    </row>
    <row r="1070" spans="1:2" x14ac:dyDescent="0.2">
      <c r="A1070" s="11"/>
      <c r="B1070" s="10"/>
    </row>
    <row r="1071" spans="1:2" x14ac:dyDescent="0.2">
      <c r="A1071" s="11"/>
      <c r="B1071" s="10"/>
    </row>
    <row r="1072" spans="1:2" x14ac:dyDescent="0.2">
      <c r="A1072" s="11"/>
      <c r="B1072" s="10"/>
    </row>
    <row r="1073" spans="1:2" x14ac:dyDescent="0.2">
      <c r="A1073" s="11"/>
      <c r="B1073" s="10"/>
    </row>
    <row r="1074" spans="1:2" x14ac:dyDescent="0.2">
      <c r="A1074" s="11"/>
      <c r="B1074" s="10"/>
    </row>
    <row r="1075" spans="1:2" x14ac:dyDescent="0.2">
      <c r="A1075" s="11"/>
      <c r="B1075" s="10"/>
    </row>
    <row r="1076" spans="1:2" x14ac:dyDescent="0.2">
      <c r="A1076" s="11"/>
      <c r="B1076" s="10"/>
    </row>
    <row r="1077" spans="1:2" x14ac:dyDescent="0.2">
      <c r="A1077" s="11"/>
      <c r="B1077" s="10"/>
    </row>
    <row r="1078" spans="1:2" x14ac:dyDescent="0.2">
      <c r="A1078" s="11"/>
      <c r="B1078" s="10"/>
    </row>
    <row r="1079" spans="1:2" x14ac:dyDescent="0.2">
      <c r="A1079" s="11"/>
      <c r="B1079" s="10"/>
    </row>
    <row r="1080" spans="1:2" x14ac:dyDescent="0.2">
      <c r="A1080" s="11"/>
      <c r="B1080" s="10"/>
    </row>
    <row r="1081" spans="1:2" x14ac:dyDescent="0.2">
      <c r="A1081" s="11"/>
      <c r="B1081" s="10"/>
    </row>
    <row r="1082" spans="1:2" x14ac:dyDescent="0.2">
      <c r="A1082" s="11"/>
      <c r="B1082" s="10"/>
    </row>
    <row r="1083" spans="1:2" x14ac:dyDescent="0.2">
      <c r="A1083" s="11"/>
      <c r="B1083" s="10"/>
    </row>
    <row r="1084" spans="1:2" x14ac:dyDescent="0.2">
      <c r="A1084" s="11"/>
      <c r="B1084" s="10"/>
    </row>
    <row r="1085" spans="1:2" x14ac:dyDescent="0.2">
      <c r="A1085" s="11"/>
      <c r="B1085" s="10"/>
    </row>
    <row r="1086" spans="1:2" x14ac:dyDescent="0.2">
      <c r="A1086" s="11"/>
      <c r="B1086" s="10"/>
    </row>
    <row r="1087" spans="1:2" x14ac:dyDescent="0.2">
      <c r="A1087" s="11"/>
      <c r="B1087" s="10"/>
    </row>
    <row r="1088" spans="1:2" x14ac:dyDescent="0.2">
      <c r="A1088" s="11"/>
      <c r="B1088" s="10"/>
    </row>
    <row r="1089" spans="1:2" x14ac:dyDescent="0.2">
      <c r="A1089" s="11"/>
      <c r="B1089" s="10"/>
    </row>
    <row r="1090" spans="1:2" x14ac:dyDescent="0.2">
      <c r="A1090" s="11"/>
      <c r="B1090" s="10"/>
    </row>
    <row r="1091" spans="1:2" x14ac:dyDescent="0.2">
      <c r="A1091" s="11"/>
      <c r="B1091" s="10"/>
    </row>
    <row r="1092" spans="1:2" x14ac:dyDescent="0.2">
      <c r="A1092" s="11"/>
      <c r="B1092" s="10"/>
    </row>
    <row r="1093" spans="1:2" x14ac:dyDescent="0.2">
      <c r="A1093" s="11"/>
      <c r="B1093" s="10"/>
    </row>
    <row r="1094" spans="1:2" x14ac:dyDescent="0.2">
      <c r="A1094" s="11"/>
      <c r="B1094" s="10"/>
    </row>
    <row r="1095" spans="1:2" x14ac:dyDescent="0.2">
      <c r="A1095" s="11"/>
      <c r="B1095" s="10"/>
    </row>
    <row r="1096" spans="1:2" x14ac:dyDescent="0.2">
      <c r="A1096" s="11"/>
      <c r="B1096" s="10"/>
    </row>
    <row r="1097" spans="1:2" x14ac:dyDescent="0.2">
      <c r="A1097" s="11"/>
      <c r="B1097" s="10"/>
    </row>
    <row r="1098" spans="1:2" x14ac:dyDescent="0.2">
      <c r="A1098" s="11"/>
      <c r="B1098" s="10"/>
    </row>
    <row r="1099" spans="1:2" x14ac:dyDescent="0.2">
      <c r="A1099" s="11"/>
      <c r="B1099" s="10"/>
    </row>
    <row r="1100" spans="1:2" x14ac:dyDescent="0.2">
      <c r="A1100" s="11"/>
      <c r="B1100" s="10"/>
    </row>
    <row r="1101" spans="1:2" x14ac:dyDescent="0.2">
      <c r="A1101" s="11"/>
      <c r="B1101" s="10"/>
    </row>
    <row r="1102" spans="1:2" x14ac:dyDescent="0.2">
      <c r="A1102" s="11"/>
      <c r="B1102" s="10"/>
    </row>
    <row r="1103" spans="1:2" x14ac:dyDescent="0.2">
      <c r="A1103" s="11"/>
      <c r="B1103" s="10"/>
    </row>
    <row r="1104" spans="1:2" x14ac:dyDescent="0.2">
      <c r="A1104" s="11"/>
      <c r="B1104" s="10"/>
    </row>
    <row r="1105" spans="1:2" x14ac:dyDescent="0.2">
      <c r="A1105" s="11"/>
      <c r="B1105" s="10"/>
    </row>
    <row r="1106" spans="1:2" x14ac:dyDescent="0.2">
      <c r="A1106" s="11"/>
      <c r="B1106" s="10"/>
    </row>
    <row r="1107" spans="1:2" x14ac:dyDescent="0.2">
      <c r="A1107" s="11"/>
      <c r="B1107" s="10"/>
    </row>
    <row r="1108" spans="1:2" x14ac:dyDescent="0.2">
      <c r="A1108" s="11"/>
      <c r="B1108" s="10"/>
    </row>
    <row r="1109" spans="1:2" x14ac:dyDescent="0.2">
      <c r="A1109" s="11"/>
      <c r="B1109" s="10"/>
    </row>
    <row r="1110" spans="1:2" x14ac:dyDescent="0.2">
      <c r="A1110" s="11"/>
      <c r="B1110" s="10"/>
    </row>
    <row r="1111" spans="1:2" x14ac:dyDescent="0.2">
      <c r="A1111" s="11"/>
      <c r="B1111" s="10"/>
    </row>
    <row r="1112" spans="1:2" x14ac:dyDescent="0.2">
      <c r="A1112" s="11"/>
      <c r="B1112" s="10"/>
    </row>
    <row r="1113" spans="1:2" x14ac:dyDescent="0.2">
      <c r="A1113" s="11"/>
      <c r="B1113" s="10"/>
    </row>
    <row r="1114" spans="1:2" x14ac:dyDescent="0.2">
      <c r="A1114" s="11"/>
      <c r="B1114" s="10"/>
    </row>
    <row r="1115" spans="1:2" x14ac:dyDescent="0.2">
      <c r="A1115" s="11"/>
      <c r="B1115" s="10"/>
    </row>
    <row r="1116" spans="1:2" x14ac:dyDescent="0.2">
      <c r="A1116" s="11"/>
      <c r="B1116" s="10"/>
    </row>
    <row r="1117" spans="1:2" x14ac:dyDescent="0.2">
      <c r="A1117" s="11"/>
      <c r="B1117" s="10"/>
    </row>
    <row r="1118" spans="1:2" x14ac:dyDescent="0.2">
      <c r="A1118" s="11"/>
      <c r="B1118" s="10"/>
    </row>
    <row r="1119" spans="1:2" x14ac:dyDescent="0.2">
      <c r="A1119" s="11"/>
      <c r="B1119" s="10"/>
    </row>
    <row r="1120" spans="1:2" x14ac:dyDescent="0.2">
      <c r="A1120" s="11"/>
      <c r="B1120" s="10"/>
    </row>
    <row r="1121" spans="1:2" x14ac:dyDescent="0.2">
      <c r="A1121" s="11"/>
      <c r="B1121" s="10"/>
    </row>
    <row r="1122" spans="1:2" x14ac:dyDescent="0.2">
      <c r="A1122" s="11"/>
      <c r="B1122" s="10"/>
    </row>
    <row r="1123" spans="1:2" x14ac:dyDescent="0.2">
      <c r="A1123" s="11"/>
      <c r="B1123" s="10"/>
    </row>
    <row r="1124" spans="1:2" x14ac:dyDescent="0.2">
      <c r="A1124" s="11"/>
      <c r="B1124" s="10"/>
    </row>
    <row r="1125" spans="1:2" x14ac:dyDescent="0.2">
      <c r="A1125" s="11"/>
      <c r="B1125" s="10"/>
    </row>
    <row r="1126" spans="1:2" x14ac:dyDescent="0.2">
      <c r="A1126" s="11"/>
      <c r="B1126" s="10"/>
    </row>
    <row r="1127" spans="1:2" x14ac:dyDescent="0.2">
      <c r="A1127" s="11"/>
      <c r="B1127" s="10"/>
    </row>
    <row r="1128" spans="1:2" x14ac:dyDescent="0.2">
      <c r="A1128" s="11"/>
      <c r="B1128" s="10"/>
    </row>
    <row r="1129" spans="1:2" x14ac:dyDescent="0.2">
      <c r="A1129" s="11"/>
      <c r="B1129" s="10"/>
    </row>
    <row r="1130" spans="1:2" x14ac:dyDescent="0.2">
      <c r="A1130" s="11"/>
      <c r="B1130" s="10"/>
    </row>
    <row r="1131" spans="1:2" x14ac:dyDescent="0.2">
      <c r="A1131" s="11"/>
      <c r="B1131" s="10"/>
    </row>
    <row r="1132" spans="1:2" x14ac:dyDescent="0.2">
      <c r="A1132" s="11"/>
      <c r="B1132" s="10"/>
    </row>
    <row r="1133" spans="1:2" x14ac:dyDescent="0.2">
      <c r="A1133" s="11"/>
      <c r="B1133" s="10"/>
    </row>
    <row r="1134" spans="1:2" x14ac:dyDescent="0.2">
      <c r="A1134" s="11"/>
      <c r="B1134" s="10"/>
    </row>
    <row r="1135" spans="1:2" x14ac:dyDescent="0.2">
      <c r="A1135" s="11"/>
      <c r="B1135" s="10"/>
    </row>
    <row r="1136" spans="1:2" x14ac:dyDescent="0.2">
      <c r="A1136" s="11"/>
      <c r="B1136" s="10"/>
    </row>
    <row r="1137" spans="1:2" x14ac:dyDescent="0.2">
      <c r="A1137" s="11"/>
      <c r="B1137" s="10"/>
    </row>
    <row r="1138" spans="1:2" x14ac:dyDescent="0.2">
      <c r="A1138" s="11"/>
      <c r="B1138" s="10"/>
    </row>
    <row r="1139" spans="1:2" x14ac:dyDescent="0.2">
      <c r="A1139" s="11"/>
      <c r="B1139" s="10"/>
    </row>
    <row r="1140" spans="1:2" x14ac:dyDescent="0.2">
      <c r="A1140" s="11"/>
      <c r="B1140" s="10"/>
    </row>
    <row r="1141" spans="1:2" x14ac:dyDescent="0.2">
      <c r="A1141" s="11"/>
      <c r="B1141" s="10"/>
    </row>
    <row r="1142" spans="1:2" x14ac:dyDescent="0.2">
      <c r="A1142" s="11"/>
      <c r="B1142" s="10"/>
    </row>
    <row r="1143" spans="1:2" x14ac:dyDescent="0.2">
      <c r="A1143" s="11"/>
      <c r="B1143" s="10"/>
    </row>
    <row r="1144" spans="1:2" x14ac:dyDescent="0.2">
      <c r="A1144" s="11"/>
      <c r="B1144" s="10"/>
    </row>
    <row r="1145" spans="1:2" x14ac:dyDescent="0.2">
      <c r="A1145" s="11"/>
      <c r="B1145" s="10"/>
    </row>
    <row r="1146" spans="1:2" x14ac:dyDescent="0.2">
      <c r="A1146" s="11"/>
      <c r="B1146" s="10"/>
    </row>
    <row r="1147" spans="1:2" x14ac:dyDescent="0.2">
      <c r="A1147" s="11"/>
      <c r="B1147" s="10"/>
    </row>
    <row r="1148" spans="1:2" x14ac:dyDescent="0.2">
      <c r="A1148" s="11"/>
      <c r="B1148" s="10"/>
    </row>
    <row r="1149" spans="1:2" x14ac:dyDescent="0.2">
      <c r="A1149" s="11"/>
      <c r="B1149" s="10"/>
    </row>
    <row r="1150" spans="1:2" x14ac:dyDescent="0.2">
      <c r="A1150" s="11"/>
      <c r="B1150" s="10"/>
    </row>
    <row r="1151" spans="1:2" x14ac:dyDescent="0.2">
      <c r="A1151" s="11"/>
      <c r="B1151" s="10"/>
    </row>
    <row r="1152" spans="1:2" x14ac:dyDescent="0.2">
      <c r="A1152" s="11"/>
      <c r="B1152" s="10"/>
    </row>
    <row r="1153" spans="1:2" x14ac:dyDescent="0.2">
      <c r="A1153" s="11"/>
      <c r="B1153" s="10"/>
    </row>
    <row r="1154" spans="1:2" x14ac:dyDescent="0.2">
      <c r="A1154" s="11"/>
      <c r="B1154" s="10"/>
    </row>
    <row r="1155" spans="1:2" x14ac:dyDescent="0.2">
      <c r="A1155" s="11"/>
      <c r="B1155" s="10"/>
    </row>
    <row r="1156" spans="1:2" x14ac:dyDescent="0.2">
      <c r="A1156" s="11"/>
      <c r="B1156" s="10"/>
    </row>
    <row r="1157" spans="1:2" x14ac:dyDescent="0.2">
      <c r="A1157" s="11"/>
      <c r="B1157" s="10"/>
    </row>
    <row r="1158" spans="1:2" x14ac:dyDescent="0.2">
      <c r="A1158" s="11"/>
      <c r="B1158" s="10"/>
    </row>
    <row r="1159" spans="1:2" x14ac:dyDescent="0.2">
      <c r="A1159" s="11"/>
      <c r="B1159" s="10"/>
    </row>
    <row r="1160" spans="1:2" x14ac:dyDescent="0.2">
      <c r="A1160" s="11"/>
      <c r="B1160" s="10"/>
    </row>
    <row r="1161" spans="1:2" x14ac:dyDescent="0.2">
      <c r="A1161" s="11"/>
      <c r="B1161" s="10"/>
    </row>
    <row r="1162" spans="1:2" x14ac:dyDescent="0.2">
      <c r="A1162" s="11"/>
      <c r="B1162" s="10"/>
    </row>
    <row r="1163" spans="1:2" x14ac:dyDescent="0.2">
      <c r="A1163" s="11"/>
      <c r="B1163" s="10"/>
    </row>
    <row r="1164" spans="1:2" x14ac:dyDescent="0.2">
      <c r="A1164" s="11"/>
      <c r="B1164" s="10"/>
    </row>
    <row r="1165" spans="1:2" x14ac:dyDescent="0.2">
      <c r="A1165" s="11"/>
      <c r="B1165" s="10"/>
    </row>
    <row r="1166" spans="1:2" x14ac:dyDescent="0.2">
      <c r="A1166" s="11"/>
      <c r="B1166" s="10"/>
    </row>
    <row r="1167" spans="1:2" x14ac:dyDescent="0.2">
      <c r="A1167" s="11"/>
      <c r="B1167" s="10"/>
    </row>
    <row r="1168" spans="1:2" x14ac:dyDescent="0.2">
      <c r="A1168" s="11"/>
      <c r="B1168" s="10"/>
    </row>
    <row r="1169" spans="1:2" x14ac:dyDescent="0.2">
      <c r="A1169" s="11"/>
      <c r="B1169" s="10"/>
    </row>
    <row r="1170" spans="1:2" x14ac:dyDescent="0.2">
      <c r="A1170" s="11"/>
      <c r="B1170" s="10"/>
    </row>
    <row r="1171" spans="1:2" x14ac:dyDescent="0.2">
      <c r="A1171" s="11"/>
      <c r="B1171" s="10"/>
    </row>
    <row r="1172" spans="1:2" x14ac:dyDescent="0.2">
      <c r="A1172" s="11"/>
      <c r="B1172" s="10"/>
    </row>
    <row r="1173" spans="1:2" x14ac:dyDescent="0.2">
      <c r="A1173" s="11"/>
      <c r="B1173" s="10"/>
    </row>
    <row r="1174" spans="1:2" x14ac:dyDescent="0.2">
      <c r="A1174" s="11"/>
      <c r="B1174" s="10"/>
    </row>
    <row r="1175" spans="1:2" x14ac:dyDescent="0.2">
      <c r="A1175" s="11"/>
      <c r="B1175" s="10"/>
    </row>
    <row r="1176" spans="1:2" x14ac:dyDescent="0.2">
      <c r="A1176" s="11"/>
      <c r="B1176" s="10"/>
    </row>
    <row r="1177" spans="1:2" x14ac:dyDescent="0.2">
      <c r="A1177" s="11"/>
      <c r="B1177" s="10"/>
    </row>
    <row r="1178" spans="1:2" x14ac:dyDescent="0.2">
      <c r="A1178" s="11"/>
      <c r="B1178" s="10"/>
    </row>
    <row r="1179" spans="1:2" x14ac:dyDescent="0.2">
      <c r="A1179" s="11"/>
      <c r="B1179" s="10"/>
    </row>
    <row r="1180" spans="1:2" x14ac:dyDescent="0.2">
      <c r="A1180" s="11"/>
      <c r="B1180" s="10"/>
    </row>
    <row r="1181" spans="1:2" x14ac:dyDescent="0.2">
      <c r="A1181" s="11"/>
      <c r="B1181" s="10"/>
    </row>
    <row r="1182" spans="1:2" x14ac:dyDescent="0.2">
      <c r="A1182" s="11"/>
      <c r="B1182" s="10"/>
    </row>
    <row r="1183" spans="1:2" x14ac:dyDescent="0.2">
      <c r="A1183" s="11"/>
      <c r="B1183" s="10"/>
    </row>
    <row r="1184" spans="1:2" x14ac:dyDescent="0.2">
      <c r="A1184" s="11"/>
      <c r="B1184" s="10"/>
    </row>
    <row r="1185" spans="1:2" x14ac:dyDescent="0.2">
      <c r="A1185" s="11"/>
      <c r="B1185" s="10"/>
    </row>
    <row r="1186" spans="1:2" x14ac:dyDescent="0.2">
      <c r="A1186" s="11"/>
      <c r="B1186" s="10"/>
    </row>
    <row r="1187" spans="1:2" x14ac:dyDescent="0.2">
      <c r="A1187" s="11"/>
      <c r="B1187" s="10"/>
    </row>
    <row r="1188" spans="1:2" x14ac:dyDescent="0.2">
      <c r="A1188" s="11"/>
      <c r="B1188" s="10"/>
    </row>
    <row r="1189" spans="1:2" x14ac:dyDescent="0.2">
      <c r="A1189" s="11"/>
      <c r="B1189" s="10"/>
    </row>
    <row r="1190" spans="1:2" x14ac:dyDescent="0.2">
      <c r="A1190" s="11"/>
      <c r="B1190" s="10"/>
    </row>
    <row r="1191" spans="1:2" x14ac:dyDescent="0.2">
      <c r="A1191" s="11"/>
      <c r="B1191" s="10"/>
    </row>
    <row r="1192" spans="1:2" x14ac:dyDescent="0.2">
      <c r="A1192" s="11"/>
      <c r="B1192" s="10"/>
    </row>
    <row r="1193" spans="1:2" x14ac:dyDescent="0.2">
      <c r="A1193" s="11"/>
      <c r="B1193" s="10"/>
    </row>
    <row r="1194" spans="1:2" x14ac:dyDescent="0.2">
      <c r="A1194" s="11"/>
      <c r="B1194" s="10"/>
    </row>
    <row r="1195" spans="1:2" x14ac:dyDescent="0.2">
      <c r="A1195" s="11"/>
      <c r="B1195" s="10"/>
    </row>
    <row r="1196" spans="1:2" x14ac:dyDescent="0.2">
      <c r="A1196" s="11"/>
      <c r="B1196" s="10"/>
    </row>
    <row r="1197" spans="1:2" x14ac:dyDescent="0.2">
      <c r="A1197" s="11"/>
      <c r="B1197" s="10"/>
    </row>
    <row r="1198" spans="1:2" x14ac:dyDescent="0.2">
      <c r="A1198" s="11"/>
      <c r="B1198" s="10"/>
    </row>
    <row r="1199" spans="1:2" x14ac:dyDescent="0.2">
      <c r="A1199" s="11"/>
      <c r="B1199" s="10"/>
    </row>
    <row r="1200" spans="1:2" x14ac:dyDescent="0.2">
      <c r="A1200" s="11"/>
      <c r="B1200" s="10"/>
    </row>
    <row r="1201" spans="1:2" x14ac:dyDescent="0.2">
      <c r="A1201" s="11"/>
      <c r="B1201" s="10"/>
    </row>
    <row r="1202" spans="1:2" x14ac:dyDescent="0.2">
      <c r="A1202" s="11"/>
      <c r="B1202" s="10"/>
    </row>
    <row r="1203" spans="1:2" x14ac:dyDescent="0.2">
      <c r="A1203" s="11"/>
      <c r="B1203" s="10"/>
    </row>
    <row r="1204" spans="1:2" x14ac:dyDescent="0.2">
      <c r="A1204" s="11"/>
      <c r="B1204" s="10"/>
    </row>
    <row r="1205" spans="1:2" x14ac:dyDescent="0.2">
      <c r="A1205" s="11"/>
      <c r="B1205" s="10"/>
    </row>
    <row r="1206" spans="1:2" x14ac:dyDescent="0.2">
      <c r="A1206" s="11"/>
      <c r="B1206" s="10"/>
    </row>
    <row r="1207" spans="1:2" x14ac:dyDescent="0.2">
      <c r="A1207" s="11"/>
      <c r="B1207" s="10"/>
    </row>
    <row r="1208" spans="1:2" x14ac:dyDescent="0.2">
      <c r="A1208" s="11"/>
      <c r="B1208" s="10"/>
    </row>
    <row r="1209" spans="1:2" x14ac:dyDescent="0.2">
      <c r="A1209" s="11"/>
      <c r="B1209" s="10"/>
    </row>
    <row r="1210" spans="1:2" x14ac:dyDescent="0.2">
      <c r="A1210" s="11"/>
      <c r="B1210" s="10"/>
    </row>
    <row r="1211" spans="1:2" x14ac:dyDescent="0.2">
      <c r="A1211" s="11"/>
      <c r="B1211" s="10"/>
    </row>
    <row r="1212" spans="1:2" x14ac:dyDescent="0.2">
      <c r="A1212" s="11"/>
      <c r="B1212" s="10"/>
    </row>
    <row r="1213" spans="1:2" x14ac:dyDescent="0.2">
      <c r="A1213" s="11"/>
      <c r="B1213" s="10"/>
    </row>
    <row r="1214" spans="1:2" x14ac:dyDescent="0.2">
      <c r="A1214" s="11"/>
      <c r="B1214" s="10"/>
    </row>
    <row r="1215" spans="1:2" x14ac:dyDescent="0.2">
      <c r="A1215" s="11"/>
      <c r="B1215" s="10"/>
    </row>
    <row r="1216" spans="1:2" x14ac:dyDescent="0.2">
      <c r="A1216" s="11"/>
      <c r="B1216" s="10"/>
    </row>
    <row r="1217" spans="1:2" x14ac:dyDescent="0.2">
      <c r="A1217" s="11"/>
      <c r="B1217" s="10"/>
    </row>
    <row r="1218" spans="1:2" x14ac:dyDescent="0.2">
      <c r="A1218" s="11"/>
      <c r="B1218" s="10"/>
    </row>
    <row r="1219" spans="1:2" x14ac:dyDescent="0.2">
      <c r="A1219" s="11"/>
      <c r="B1219" s="10"/>
    </row>
    <row r="1220" spans="1:2" x14ac:dyDescent="0.2">
      <c r="A1220" s="11"/>
      <c r="B1220" s="10"/>
    </row>
    <row r="1221" spans="1:2" x14ac:dyDescent="0.2">
      <c r="A1221" s="11"/>
      <c r="B1221" s="10"/>
    </row>
    <row r="1222" spans="1:2" x14ac:dyDescent="0.2">
      <c r="A1222" s="11"/>
      <c r="B1222" s="10"/>
    </row>
    <row r="1223" spans="1:2" x14ac:dyDescent="0.2">
      <c r="A1223" s="11"/>
      <c r="B1223" s="10"/>
    </row>
    <row r="1224" spans="1:2" x14ac:dyDescent="0.2">
      <c r="A1224" s="11"/>
      <c r="B1224" s="10"/>
    </row>
    <row r="1225" spans="1:2" x14ac:dyDescent="0.2">
      <c r="A1225" s="11"/>
      <c r="B1225" s="10"/>
    </row>
    <row r="1226" spans="1:2" x14ac:dyDescent="0.2">
      <c r="A1226" s="11"/>
      <c r="B1226" s="10"/>
    </row>
    <row r="1227" spans="1:2" x14ac:dyDescent="0.2">
      <c r="A1227" s="11"/>
      <c r="B1227" s="10"/>
    </row>
    <row r="1228" spans="1:2" x14ac:dyDescent="0.2">
      <c r="A1228" s="11"/>
      <c r="B1228" s="10"/>
    </row>
    <row r="1229" spans="1:2" x14ac:dyDescent="0.2">
      <c r="A1229" s="11"/>
      <c r="B1229" s="10"/>
    </row>
    <row r="1230" spans="1:2" x14ac:dyDescent="0.2">
      <c r="A1230" s="11"/>
      <c r="B1230" s="10"/>
    </row>
    <row r="1231" spans="1:2" x14ac:dyDescent="0.2">
      <c r="A1231" s="11"/>
      <c r="B1231" s="10"/>
    </row>
    <row r="1232" spans="1:2" x14ac:dyDescent="0.2">
      <c r="A1232" s="11"/>
      <c r="B1232" s="10"/>
    </row>
    <row r="1233" spans="1:2" x14ac:dyDescent="0.2">
      <c r="A1233" s="11"/>
      <c r="B1233" s="10"/>
    </row>
    <row r="1234" spans="1:2" x14ac:dyDescent="0.2">
      <c r="A1234" s="11"/>
      <c r="B1234" s="10"/>
    </row>
    <row r="1235" spans="1:2" x14ac:dyDescent="0.2">
      <c r="A1235" s="11"/>
      <c r="B1235" s="10"/>
    </row>
    <row r="1236" spans="1:2" x14ac:dyDescent="0.2">
      <c r="A1236" s="11"/>
      <c r="B1236" s="10"/>
    </row>
    <row r="1237" spans="1:2" x14ac:dyDescent="0.2">
      <c r="A1237" s="11"/>
      <c r="B1237" s="10"/>
    </row>
    <row r="1238" spans="1:2" x14ac:dyDescent="0.2">
      <c r="A1238" s="11"/>
      <c r="B1238" s="10"/>
    </row>
    <row r="1239" spans="1:2" x14ac:dyDescent="0.2">
      <c r="A1239" s="11"/>
      <c r="B1239" s="10"/>
    </row>
    <row r="1240" spans="1:2" x14ac:dyDescent="0.2">
      <c r="A1240" s="11"/>
      <c r="B1240" s="10"/>
    </row>
    <row r="1241" spans="1:2" x14ac:dyDescent="0.2">
      <c r="A1241" s="11"/>
      <c r="B1241" s="10"/>
    </row>
    <row r="1242" spans="1:2" x14ac:dyDescent="0.2">
      <c r="A1242" s="11"/>
      <c r="B1242" s="10"/>
    </row>
    <row r="1243" spans="1:2" x14ac:dyDescent="0.2">
      <c r="A1243" s="11"/>
      <c r="B1243" s="10"/>
    </row>
    <row r="1244" spans="1:2" x14ac:dyDescent="0.2">
      <c r="A1244" s="11"/>
      <c r="B1244" s="10"/>
    </row>
    <row r="1245" spans="1:2" x14ac:dyDescent="0.2">
      <c r="A1245" s="11"/>
      <c r="B1245" s="10"/>
    </row>
    <row r="1246" spans="1:2" x14ac:dyDescent="0.2">
      <c r="A1246" s="11"/>
      <c r="B1246" s="10"/>
    </row>
    <row r="1247" spans="1:2" x14ac:dyDescent="0.2">
      <c r="A1247" s="11"/>
      <c r="B1247" s="10"/>
    </row>
    <row r="1248" spans="1:2" x14ac:dyDescent="0.2">
      <c r="A1248" s="11"/>
      <c r="B1248" s="10"/>
    </row>
    <row r="1249" spans="1:2" x14ac:dyDescent="0.2">
      <c r="A1249" s="11"/>
      <c r="B1249" s="10"/>
    </row>
    <row r="1250" spans="1:2" x14ac:dyDescent="0.2">
      <c r="A1250" s="11"/>
      <c r="B1250" s="10"/>
    </row>
    <row r="1251" spans="1:2" x14ac:dyDescent="0.2">
      <c r="A1251" s="11"/>
      <c r="B1251" s="10"/>
    </row>
    <row r="1252" spans="1:2" x14ac:dyDescent="0.2">
      <c r="A1252" s="11"/>
      <c r="B1252" s="10"/>
    </row>
    <row r="1253" spans="1:2" x14ac:dyDescent="0.2">
      <c r="A1253" s="11"/>
      <c r="B1253" s="10"/>
    </row>
    <row r="1254" spans="1:2" x14ac:dyDescent="0.2">
      <c r="A1254" s="11"/>
      <c r="B1254" s="10"/>
    </row>
    <row r="1255" spans="1:2" x14ac:dyDescent="0.2">
      <c r="A1255" s="11"/>
      <c r="B1255" s="10"/>
    </row>
    <row r="1256" spans="1:2" x14ac:dyDescent="0.2">
      <c r="A1256" s="11"/>
      <c r="B1256" s="10"/>
    </row>
    <row r="1257" spans="1:2" x14ac:dyDescent="0.2">
      <c r="A1257" s="11"/>
      <c r="B1257" s="10"/>
    </row>
    <row r="1258" spans="1:2" x14ac:dyDescent="0.2">
      <c r="A1258" s="11"/>
      <c r="B1258" s="10"/>
    </row>
    <row r="1259" spans="1:2" x14ac:dyDescent="0.2">
      <c r="A1259" s="11"/>
      <c r="B1259" s="10"/>
    </row>
    <row r="1260" spans="1:2" x14ac:dyDescent="0.2">
      <c r="A1260" s="11"/>
      <c r="B1260" s="10"/>
    </row>
    <row r="1261" spans="1:2" x14ac:dyDescent="0.2">
      <c r="A1261" s="11"/>
      <c r="B1261" s="10"/>
    </row>
    <row r="1262" spans="1:2" x14ac:dyDescent="0.2">
      <c r="A1262" s="11"/>
      <c r="B1262" s="10"/>
    </row>
    <row r="1263" spans="1:2" x14ac:dyDescent="0.2">
      <c r="A1263" s="11"/>
      <c r="B1263" s="10"/>
    </row>
    <row r="1264" spans="1:2" x14ac:dyDescent="0.2">
      <c r="A1264" s="11"/>
      <c r="B1264" s="10"/>
    </row>
    <row r="1265" spans="1:2" x14ac:dyDescent="0.2">
      <c r="A1265" s="11"/>
      <c r="B1265" s="10"/>
    </row>
    <row r="1266" spans="1:2" x14ac:dyDescent="0.2">
      <c r="A1266" s="11"/>
      <c r="B1266" s="10"/>
    </row>
    <row r="1267" spans="1:2" x14ac:dyDescent="0.2">
      <c r="A1267" s="11"/>
      <c r="B1267" s="10"/>
    </row>
    <row r="1268" spans="1:2" x14ac:dyDescent="0.2">
      <c r="A1268" s="11"/>
      <c r="B1268" s="10"/>
    </row>
    <row r="1269" spans="1:2" x14ac:dyDescent="0.2">
      <c r="A1269" s="11"/>
      <c r="B1269" s="10"/>
    </row>
    <row r="1270" spans="1:2" x14ac:dyDescent="0.2">
      <c r="A1270" s="11"/>
      <c r="B1270" s="10"/>
    </row>
    <row r="1271" spans="1:2" x14ac:dyDescent="0.2">
      <c r="A1271" s="11"/>
      <c r="B1271" s="10"/>
    </row>
    <row r="1272" spans="1:2" x14ac:dyDescent="0.2">
      <c r="A1272" s="11"/>
      <c r="B1272" s="10"/>
    </row>
    <row r="1273" spans="1:2" x14ac:dyDescent="0.2">
      <c r="A1273" s="11"/>
      <c r="B1273" s="10"/>
    </row>
    <row r="1274" spans="1:2" x14ac:dyDescent="0.2">
      <c r="A1274" s="11"/>
      <c r="B1274" s="10"/>
    </row>
    <row r="1275" spans="1:2" x14ac:dyDescent="0.2">
      <c r="A1275" s="11"/>
      <c r="B1275" s="10"/>
    </row>
    <row r="1276" spans="1:2" x14ac:dyDescent="0.2">
      <c r="A1276" s="11"/>
      <c r="B1276" s="10"/>
    </row>
    <row r="1277" spans="1:2" x14ac:dyDescent="0.2">
      <c r="A1277" s="11"/>
      <c r="B1277" s="10"/>
    </row>
    <row r="1278" spans="1:2" x14ac:dyDescent="0.2">
      <c r="A1278" s="11"/>
      <c r="B1278" s="10"/>
    </row>
    <row r="1279" spans="1:2" x14ac:dyDescent="0.2">
      <c r="A1279" s="11"/>
      <c r="B1279" s="10"/>
    </row>
    <row r="1280" spans="1:2" x14ac:dyDescent="0.2">
      <c r="A1280" s="11"/>
      <c r="B1280" s="10"/>
    </row>
    <row r="1281" spans="1:2" x14ac:dyDescent="0.2">
      <c r="A1281" s="11"/>
      <c r="B1281" s="10"/>
    </row>
    <row r="1282" spans="1:2" x14ac:dyDescent="0.2">
      <c r="A1282" s="11"/>
      <c r="B1282" s="10"/>
    </row>
    <row r="1283" spans="1:2" x14ac:dyDescent="0.2">
      <c r="A1283" s="11"/>
      <c r="B1283" s="10"/>
    </row>
    <row r="1284" spans="1:2" x14ac:dyDescent="0.2">
      <c r="A1284" s="11"/>
      <c r="B1284" s="10"/>
    </row>
    <row r="1285" spans="1:2" x14ac:dyDescent="0.2">
      <c r="A1285" s="11"/>
      <c r="B1285" s="10"/>
    </row>
    <row r="1286" spans="1:2" x14ac:dyDescent="0.2">
      <c r="A1286" s="11"/>
      <c r="B1286" s="10"/>
    </row>
    <row r="1287" spans="1:2" x14ac:dyDescent="0.2">
      <c r="A1287" s="11"/>
      <c r="B1287" s="10"/>
    </row>
    <row r="1288" spans="1:2" x14ac:dyDescent="0.2">
      <c r="A1288" s="11"/>
      <c r="B1288" s="10"/>
    </row>
    <row r="1289" spans="1:2" x14ac:dyDescent="0.2">
      <c r="A1289" s="11"/>
      <c r="B1289" s="10"/>
    </row>
    <row r="1290" spans="1:2" x14ac:dyDescent="0.2">
      <c r="A1290" s="11"/>
      <c r="B1290" s="10"/>
    </row>
    <row r="1291" spans="1:2" x14ac:dyDescent="0.2">
      <c r="A1291" s="11"/>
      <c r="B1291" s="10"/>
    </row>
    <row r="1292" spans="1:2" x14ac:dyDescent="0.2">
      <c r="A1292" s="11"/>
      <c r="B1292" s="10"/>
    </row>
    <row r="1293" spans="1:2" x14ac:dyDescent="0.2">
      <c r="A1293" s="11"/>
      <c r="B1293" s="10"/>
    </row>
    <row r="1294" spans="1:2" x14ac:dyDescent="0.2">
      <c r="A1294" s="11"/>
      <c r="B1294" s="10"/>
    </row>
    <row r="1295" spans="1:2" x14ac:dyDescent="0.2">
      <c r="A1295" s="11"/>
      <c r="B1295" s="10"/>
    </row>
    <row r="1296" spans="1:2" x14ac:dyDescent="0.2">
      <c r="A1296" s="11"/>
      <c r="B1296" s="10"/>
    </row>
    <row r="1297" spans="1:2" x14ac:dyDescent="0.2">
      <c r="A1297" s="11"/>
      <c r="B1297" s="10"/>
    </row>
    <row r="1298" spans="1:2" x14ac:dyDescent="0.2">
      <c r="A1298" s="11"/>
      <c r="B1298" s="10"/>
    </row>
    <row r="1299" spans="1:2" x14ac:dyDescent="0.2">
      <c r="A1299" s="11"/>
      <c r="B1299" s="10"/>
    </row>
    <row r="1300" spans="1:2" x14ac:dyDescent="0.2">
      <c r="A1300" s="11"/>
      <c r="B1300" s="10"/>
    </row>
    <row r="1301" spans="1:2" x14ac:dyDescent="0.2">
      <c r="A1301" s="11"/>
      <c r="B1301" s="10"/>
    </row>
    <row r="1302" spans="1:2" x14ac:dyDescent="0.2">
      <c r="A1302" s="11"/>
      <c r="B1302" s="10"/>
    </row>
    <row r="1303" spans="1:2" x14ac:dyDescent="0.2">
      <c r="A1303" s="11"/>
      <c r="B1303" s="10"/>
    </row>
    <row r="1304" spans="1:2" x14ac:dyDescent="0.2">
      <c r="A1304" s="11"/>
      <c r="B1304" s="10"/>
    </row>
    <row r="1305" spans="1:2" x14ac:dyDescent="0.2">
      <c r="A1305" s="11"/>
      <c r="B1305" s="10"/>
    </row>
    <row r="1306" spans="1:2" x14ac:dyDescent="0.2">
      <c r="A1306" s="11"/>
      <c r="B1306" s="10"/>
    </row>
    <row r="1307" spans="1:2" x14ac:dyDescent="0.2">
      <c r="A1307" s="11"/>
      <c r="B1307" s="10"/>
    </row>
    <row r="1308" spans="1:2" x14ac:dyDescent="0.2">
      <c r="A1308" s="11"/>
      <c r="B1308" s="10"/>
    </row>
    <row r="1309" spans="1:2" x14ac:dyDescent="0.2">
      <c r="A1309" s="11"/>
      <c r="B1309" s="10"/>
    </row>
    <row r="1310" spans="1:2" x14ac:dyDescent="0.2">
      <c r="A1310" s="11"/>
      <c r="B1310" s="10"/>
    </row>
    <row r="1311" spans="1:2" x14ac:dyDescent="0.2">
      <c r="A1311" s="11"/>
      <c r="B1311" s="10"/>
    </row>
    <row r="1312" spans="1:2" x14ac:dyDescent="0.2">
      <c r="A1312" s="11"/>
      <c r="B1312" s="10"/>
    </row>
    <row r="1313" spans="1:2" x14ac:dyDescent="0.2">
      <c r="A1313" s="11"/>
      <c r="B1313" s="10"/>
    </row>
    <row r="1314" spans="1:2" x14ac:dyDescent="0.2">
      <c r="A1314" s="11"/>
      <c r="B1314" s="10"/>
    </row>
    <row r="1315" spans="1:2" x14ac:dyDescent="0.2">
      <c r="A1315" s="11"/>
      <c r="B1315" s="10"/>
    </row>
    <row r="1316" spans="1:2" x14ac:dyDescent="0.2">
      <c r="A1316" s="11"/>
      <c r="B1316" s="10"/>
    </row>
    <row r="1317" spans="1:2" x14ac:dyDescent="0.2">
      <c r="A1317" s="11"/>
      <c r="B1317" s="10"/>
    </row>
    <row r="1318" spans="1:2" x14ac:dyDescent="0.2">
      <c r="A1318" s="11"/>
      <c r="B1318" s="10"/>
    </row>
    <row r="1319" spans="1:2" x14ac:dyDescent="0.2">
      <c r="A1319" s="11"/>
      <c r="B1319" s="10"/>
    </row>
    <row r="1320" spans="1:2" x14ac:dyDescent="0.2">
      <c r="A1320" s="11"/>
      <c r="B1320" s="10"/>
    </row>
    <row r="1321" spans="1:2" x14ac:dyDescent="0.2">
      <c r="A1321" s="11"/>
      <c r="B1321" s="10"/>
    </row>
    <row r="1322" spans="1:2" x14ac:dyDescent="0.2">
      <c r="A1322" s="11"/>
      <c r="B1322" s="10"/>
    </row>
    <row r="1323" spans="1:2" x14ac:dyDescent="0.2">
      <c r="A1323" s="11"/>
      <c r="B1323" s="10"/>
    </row>
    <row r="1324" spans="1:2" x14ac:dyDescent="0.2">
      <c r="A1324" s="11"/>
      <c r="B1324" s="10"/>
    </row>
    <row r="1325" spans="1:2" x14ac:dyDescent="0.2">
      <c r="A1325" s="11"/>
      <c r="B1325" s="10"/>
    </row>
    <row r="1326" spans="1:2" x14ac:dyDescent="0.2">
      <c r="A1326" s="11"/>
      <c r="B1326" s="10"/>
    </row>
    <row r="1327" spans="1:2" x14ac:dyDescent="0.2">
      <c r="A1327" s="11"/>
      <c r="B1327" s="10"/>
    </row>
    <row r="1328" spans="1:2" x14ac:dyDescent="0.2">
      <c r="A1328" s="11"/>
      <c r="B1328" s="10"/>
    </row>
    <row r="1329" spans="1:2" x14ac:dyDescent="0.2">
      <c r="A1329" s="11"/>
      <c r="B1329" s="10"/>
    </row>
    <row r="1330" spans="1:2" x14ac:dyDescent="0.2">
      <c r="A1330" s="11"/>
      <c r="B1330" s="10"/>
    </row>
    <row r="1331" spans="1:2" x14ac:dyDescent="0.2">
      <c r="A1331" s="11"/>
      <c r="B1331" s="10"/>
    </row>
    <row r="1332" spans="1:2" x14ac:dyDescent="0.2">
      <c r="A1332" s="11"/>
      <c r="B1332" s="10"/>
    </row>
    <row r="1333" spans="1:2" x14ac:dyDescent="0.2">
      <c r="A1333" s="11"/>
      <c r="B1333" s="10"/>
    </row>
    <row r="1334" spans="1:2" x14ac:dyDescent="0.2">
      <c r="A1334" s="11"/>
      <c r="B1334" s="10"/>
    </row>
    <row r="1335" spans="1:2" x14ac:dyDescent="0.2">
      <c r="A1335" s="11"/>
      <c r="B1335" s="10"/>
    </row>
    <row r="1336" spans="1:2" x14ac:dyDescent="0.2">
      <c r="A1336" s="11"/>
      <c r="B1336" s="10"/>
    </row>
    <row r="1337" spans="1:2" x14ac:dyDescent="0.2">
      <c r="A1337" s="11"/>
      <c r="B1337" s="10"/>
    </row>
    <row r="1338" spans="1:2" x14ac:dyDescent="0.2">
      <c r="A1338" s="11"/>
      <c r="B1338" s="10"/>
    </row>
    <row r="1339" spans="1:2" x14ac:dyDescent="0.2">
      <c r="A1339" s="11"/>
      <c r="B1339" s="10"/>
    </row>
    <row r="1340" spans="1:2" x14ac:dyDescent="0.2">
      <c r="A1340" s="11"/>
      <c r="B1340" s="10"/>
    </row>
    <row r="1341" spans="1:2" x14ac:dyDescent="0.2">
      <c r="A1341" s="11"/>
      <c r="B1341" s="10"/>
    </row>
    <row r="1342" spans="1:2" x14ac:dyDescent="0.2">
      <c r="A1342" s="11"/>
      <c r="B1342" s="10"/>
    </row>
    <row r="1343" spans="1:2" x14ac:dyDescent="0.2">
      <c r="A1343" s="11"/>
      <c r="B1343" s="10"/>
    </row>
    <row r="1344" spans="1:2" x14ac:dyDescent="0.2">
      <c r="A1344" s="11"/>
      <c r="B1344" s="10"/>
    </row>
    <row r="1345" spans="1:2" x14ac:dyDescent="0.2">
      <c r="A1345" s="11"/>
      <c r="B1345" s="10"/>
    </row>
    <row r="1346" spans="1:2" x14ac:dyDescent="0.2">
      <c r="A1346" s="11"/>
      <c r="B1346" s="10"/>
    </row>
    <row r="1347" spans="1:2" x14ac:dyDescent="0.2">
      <c r="A1347" s="11"/>
      <c r="B1347" s="10"/>
    </row>
    <row r="1348" spans="1:2" x14ac:dyDescent="0.2">
      <c r="A1348" s="11"/>
      <c r="B1348" s="10"/>
    </row>
    <row r="1349" spans="1:2" x14ac:dyDescent="0.2">
      <c r="A1349" s="11"/>
      <c r="B1349" s="10"/>
    </row>
    <row r="1350" spans="1:2" x14ac:dyDescent="0.2">
      <c r="A1350" s="11"/>
      <c r="B1350" s="10"/>
    </row>
    <row r="1351" spans="1:2" x14ac:dyDescent="0.2">
      <c r="A1351" s="11"/>
      <c r="B1351" s="10"/>
    </row>
    <row r="1352" spans="1:2" x14ac:dyDescent="0.2">
      <c r="A1352" s="11"/>
      <c r="B1352" s="10"/>
    </row>
    <row r="1353" spans="1:2" x14ac:dyDescent="0.2">
      <c r="A1353" s="11"/>
      <c r="B1353" s="10"/>
    </row>
    <row r="1354" spans="1:2" x14ac:dyDescent="0.2">
      <c r="A1354" s="11"/>
      <c r="B1354" s="10"/>
    </row>
    <row r="1355" spans="1:2" x14ac:dyDescent="0.2">
      <c r="A1355" s="11"/>
      <c r="B1355" s="10"/>
    </row>
    <row r="1356" spans="1:2" x14ac:dyDescent="0.2">
      <c r="A1356" s="11"/>
      <c r="B1356" s="10"/>
    </row>
    <row r="1357" spans="1:2" x14ac:dyDescent="0.2">
      <c r="A1357" s="11"/>
      <c r="B1357" s="10"/>
    </row>
    <row r="1358" spans="1:2" x14ac:dyDescent="0.2">
      <c r="A1358" s="11"/>
      <c r="B1358" s="10"/>
    </row>
    <row r="1359" spans="1:2" x14ac:dyDescent="0.2">
      <c r="A1359" s="11"/>
      <c r="B1359" s="10"/>
    </row>
    <row r="1360" spans="1:2" x14ac:dyDescent="0.2">
      <c r="A1360" s="11"/>
      <c r="B1360" s="10"/>
    </row>
    <row r="1361" spans="1:2" x14ac:dyDescent="0.2">
      <c r="A1361" s="11"/>
      <c r="B1361" s="10"/>
    </row>
    <row r="1362" spans="1:2" x14ac:dyDescent="0.2">
      <c r="A1362" s="11"/>
      <c r="B1362" s="10"/>
    </row>
    <row r="1363" spans="1:2" x14ac:dyDescent="0.2">
      <c r="A1363" s="11"/>
      <c r="B1363" s="10"/>
    </row>
    <row r="1364" spans="1:2" x14ac:dyDescent="0.2">
      <c r="A1364" s="11"/>
      <c r="B1364" s="10"/>
    </row>
    <row r="1365" spans="1:2" x14ac:dyDescent="0.2">
      <c r="A1365" s="11"/>
      <c r="B1365" s="10"/>
    </row>
    <row r="1366" spans="1:2" x14ac:dyDescent="0.2">
      <c r="A1366" s="11"/>
      <c r="B1366" s="10"/>
    </row>
    <row r="1367" spans="1:2" x14ac:dyDescent="0.2">
      <c r="A1367" s="11"/>
      <c r="B1367" s="10"/>
    </row>
    <row r="1368" spans="1:2" x14ac:dyDescent="0.2">
      <c r="A1368" s="11"/>
      <c r="B1368" s="10"/>
    </row>
    <row r="1369" spans="1:2" x14ac:dyDescent="0.2">
      <c r="A1369" s="11"/>
      <c r="B1369" s="10"/>
    </row>
    <row r="1370" spans="1:2" x14ac:dyDescent="0.2">
      <c r="A1370" s="11"/>
      <c r="B1370" s="10"/>
    </row>
    <row r="1371" spans="1:2" x14ac:dyDescent="0.2">
      <c r="A1371" s="11"/>
      <c r="B1371" s="10"/>
    </row>
    <row r="1372" spans="1:2" x14ac:dyDescent="0.2">
      <c r="A1372" s="11"/>
      <c r="B1372" s="10"/>
    </row>
    <row r="1373" spans="1:2" x14ac:dyDescent="0.2">
      <c r="A1373" s="11"/>
      <c r="B1373" s="10"/>
    </row>
    <row r="1374" spans="1:2" x14ac:dyDescent="0.2">
      <c r="A1374" s="11"/>
      <c r="B1374" s="10"/>
    </row>
    <row r="1375" spans="1:2" x14ac:dyDescent="0.2">
      <c r="A1375" s="11"/>
      <c r="B1375" s="10"/>
    </row>
    <row r="1376" spans="1:2" x14ac:dyDescent="0.2">
      <c r="A1376" s="11"/>
      <c r="B1376" s="10"/>
    </row>
    <row r="1377" spans="1:2" x14ac:dyDescent="0.2">
      <c r="A1377" s="11"/>
      <c r="B1377" s="10"/>
    </row>
    <row r="1378" spans="1:2" x14ac:dyDescent="0.2">
      <c r="A1378" s="11"/>
      <c r="B1378" s="10"/>
    </row>
    <row r="1379" spans="1:2" x14ac:dyDescent="0.2">
      <c r="A1379" s="11"/>
      <c r="B1379" s="10"/>
    </row>
    <row r="1380" spans="1:2" x14ac:dyDescent="0.2">
      <c r="A1380" s="11"/>
      <c r="B1380" s="10"/>
    </row>
    <row r="1381" spans="1:2" x14ac:dyDescent="0.2">
      <c r="A1381" s="11"/>
      <c r="B1381" s="10"/>
    </row>
    <row r="1382" spans="1:2" x14ac:dyDescent="0.2">
      <c r="A1382" s="11"/>
      <c r="B1382" s="10"/>
    </row>
    <row r="1383" spans="1:2" x14ac:dyDescent="0.2">
      <c r="A1383" s="11"/>
      <c r="B1383" s="10"/>
    </row>
    <row r="1384" spans="1:2" x14ac:dyDescent="0.2">
      <c r="A1384" s="11"/>
      <c r="B1384" s="10"/>
    </row>
    <row r="1385" spans="1:2" x14ac:dyDescent="0.2">
      <c r="A1385" s="11"/>
      <c r="B1385" s="10"/>
    </row>
    <row r="1386" spans="1:2" x14ac:dyDescent="0.2">
      <c r="A1386" s="11"/>
      <c r="B1386" s="10"/>
    </row>
    <row r="1387" spans="1:2" x14ac:dyDescent="0.2">
      <c r="A1387" s="11"/>
      <c r="B1387" s="10"/>
    </row>
    <row r="1388" spans="1:2" x14ac:dyDescent="0.2">
      <c r="A1388" s="11"/>
      <c r="B1388" s="10"/>
    </row>
    <row r="1389" spans="1:2" x14ac:dyDescent="0.2">
      <c r="A1389" s="11"/>
      <c r="B1389" s="10"/>
    </row>
    <row r="1390" spans="1:2" x14ac:dyDescent="0.2">
      <c r="A1390" s="11"/>
      <c r="B1390" s="10"/>
    </row>
    <row r="1391" spans="1:2" x14ac:dyDescent="0.2">
      <c r="A1391" s="11"/>
      <c r="B1391" s="10"/>
    </row>
    <row r="1392" spans="1:2" x14ac:dyDescent="0.2">
      <c r="A1392" s="11"/>
      <c r="B1392" s="10"/>
    </row>
    <row r="1393" spans="1:2" x14ac:dyDescent="0.2">
      <c r="A1393" s="11"/>
      <c r="B1393" s="10"/>
    </row>
    <row r="1394" spans="1:2" x14ac:dyDescent="0.2">
      <c r="A1394" s="11"/>
      <c r="B1394" s="10"/>
    </row>
    <row r="1395" spans="1:2" x14ac:dyDescent="0.2">
      <c r="A1395" s="11"/>
      <c r="B1395" s="10"/>
    </row>
    <row r="1396" spans="1:2" x14ac:dyDescent="0.2">
      <c r="A1396" s="11"/>
      <c r="B1396" s="10"/>
    </row>
    <row r="1397" spans="1:2" x14ac:dyDescent="0.2">
      <c r="A1397" s="11"/>
      <c r="B1397" s="10"/>
    </row>
    <row r="1398" spans="1:2" x14ac:dyDescent="0.2">
      <c r="A1398" s="11"/>
      <c r="B1398" s="10"/>
    </row>
    <row r="1399" spans="1:2" x14ac:dyDescent="0.2">
      <c r="A1399" s="11"/>
      <c r="B1399" s="10"/>
    </row>
    <row r="1400" spans="1:2" x14ac:dyDescent="0.2">
      <c r="A1400" s="11"/>
      <c r="B1400" s="10"/>
    </row>
    <row r="1401" spans="1:2" x14ac:dyDescent="0.2">
      <c r="A1401" s="11"/>
      <c r="B1401" s="10"/>
    </row>
    <row r="1402" spans="1:2" x14ac:dyDescent="0.2">
      <c r="A1402" s="11"/>
      <c r="B1402" s="10"/>
    </row>
    <row r="1403" spans="1:2" x14ac:dyDescent="0.2">
      <c r="A1403" s="11"/>
      <c r="B1403" s="10"/>
    </row>
    <row r="1404" spans="1:2" x14ac:dyDescent="0.2">
      <c r="A1404" s="11"/>
      <c r="B1404" s="10"/>
    </row>
    <row r="1405" spans="1:2" x14ac:dyDescent="0.2">
      <c r="A1405" s="11"/>
      <c r="B1405" s="10"/>
    </row>
    <row r="1406" spans="1:2" x14ac:dyDescent="0.2">
      <c r="A1406" s="11"/>
      <c r="B1406" s="10"/>
    </row>
    <row r="1407" spans="1:2" x14ac:dyDescent="0.2">
      <c r="A1407" s="11"/>
      <c r="B1407" s="10"/>
    </row>
    <row r="1408" spans="1:2" x14ac:dyDescent="0.2">
      <c r="A1408" s="11"/>
      <c r="B1408" s="10"/>
    </row>
    <row r="1409" spans="1:2" x14ac:dyDescent="0.2">
      <c r="A1409" s="11"/>
      <c r="B1409" s="10"/>
    </row>
    <row r="1410" spans="1:2" x14ac:dyDescent="0.2">
      <c r="A1410" s="11"/>
      <c r="B1410" s="10"/>
    </row>
    <row r="1411" spans="1:2" x14ac:dyDescent="0.2">
      <c r="A1411" s="11"/>
      <c r="B1411" s="10"/>
    </row>
    <row r="1412" spans="1:2" x14ac:dyDescent="0.2">
      <c r="A1412" s="11"/>
      <c r="B1412" s="10"/>
    </row>
    <row r="1413" spans="1:2" x14ac:dyDescent="0.2">
      <c r="A1413" s="11"/>
      <c r="B1413" s="10"/>
    </row>
    <row r="1414" spans="1:2" x14ac:dyDescent="0.2">
      <c r="A1414" s="11"/>
      <c r="B1414" s="10"/>
    </row>
    <row r="1415" spans="1:2" x14ac:dyDescent="0.2">
      <c r="A1415" s="11"/>
      <c r="B1415" s="10"/>
    </row>
    <row r="1416" spans="1:2" x14ac:dyDescent="0.2">
      <c r="A1416" s="11"/>
      <c r="B1416" s="10"/>
    </row>
    <row r="1417" spans="1:2" x14ac:dyDescent="0.2">
      <c r="A1417" s="11"/>
      <c r="B1417" s="10"/>
    </row>
    <row r="1418" spans="1:2" x14ac:dyDescent="0.2">
      <c r="A1418" s="11"/>
      <c r="B1418" s="10"/>
    </row>
    <row r="1419" spans="1:2" x14ac:dyDescent="0.2">
      <c r="A1419" s="11"/>
      <c r="B1419" s="10"/>
    </row>
    <row r="1420" spans="1:2" x14ac:dyDescent="0.2">
      <c r="A1420" s="11"/>
      <c r="B1420" s="10"/>
    </row>
    <row r="1421" spans="1:2" x14ac:dyDescent="0.2">
      <c r="A1421" s="11"/>
      <c r="B1421" s="10"/>
    </row>
    <row r="1422" spans="1:2" x14ac:dyDescent="0.2">
      <c r="A1422" s="11"/>
      <c r="B1422" s="10"/>
    </row>
    <row r="1423" spans="1:2" x14ac:dyDescent="0.2">
      <c r="A1423" s="11"/>
      <c r="B1423" s="10"/>
    </row>
    <row r="1424" spans="1:2" x14ac:dyDescent="0.2">
      <c r="A1424" s="11"/>
      <c r="B1424" s="10"/>
    </row>
    <row r="1425" spans="1:2" x14ac:dyDescent="0.2">
      <c r="A1425" s="11"/>
      <c r="B1425" s="10"/>
    </row>
    <row r="1426" spans="1:2" x14ac:dyDescent="0.2">
      <c r="A1426" s="11"/>
      <c r="B1426" s="10"/>
    </row>
    <row r="1427" spans="1:2" x14ac:dyDescent="0.2">
      <c r="A1427" s="11"/>
      <c r="B1427" s="10"/>
    </row>
    <row r="1428" spans="1:2" x14ac:dyDescent="0.2">
      <c r="A1428" s="11"/>
      <c r="B1428" s="10"/>
    </row>
    <row r="1429" spans="1:2" x14ac:dyDescent="0.2">
      <c r="A1429" s="11"/>
      <c r="B1429" s="10"/>
    </row>
    <row r="1430" spans="1:2" x14ac:dyDescent="0.2">
      <c r="A1430" s="11"/>
      <c r="B1430" s="10"/>
    </row>
    <row r="1431" spans="1:2" x14ac:dyDescent="0.2">
      <c r="A1431" s="11"/>
      <c r="B1431" s="10"/>
    </row>
    <row r="1432" spans="1:2" x14ac:dyDescent="0.2">
      <c r="A1432" s="11"/>
      <c r="B1432" s="10"/>
    </row>
    <row r="1433" spans="1:2" x14ac:dyDescent="0.2">
      <c r="A1433" s="11"/>
      <c r="B1433" s="10"/>
    </row>
    <row r="1434" spans="1:2" x14ac:dyDescent="0.2">
      <c r="A1434" s="11"/>
      <c r="B1434" s="10"/>
    </row>
    <row r="1435" spans="1:2" x14ac:dyDescent="0.2">
      <c r="A1435" s="11"/>
      <c r="B1435" s="10"/>
    </row>
    <row r="1436" spans="1:2" x14ac:dyDescent="0.2">
      <c r="A1436" s="11"/>
      <c r="B1436" s="10"/>
    </row>
    <row r="1437" spans="1:2" x14ac:dyDescent="0.2">
      <c r="A1437" s="11"/>
      <c r="B1437" s="10"/>
    </row>
    <row r="1438" spans="1:2" x14ac:dyDescent="0.2">
      <c r="A1438" s="11"/>
      <c r="B1438" s="10"/>
    </row>
    <row r="1439" spans="1:2" x14ac:dyDescent="0.2">
      <c r="A1439" s="11"/>
      <c r="B1439" s="10"/>
    </row>
    <row r="1440" spans="1:2" x14ac:dyDescent="0.2">
      <c r="A1440" s="11"/>
      <c r="B1440" s="10"/>
    </row>
    <row r="1441" spans="1:2" x14ac:dyDescent="0.2">
      <c r="A1441" s="11"/>
      <c r="B1441" s="10"/>
    </row>
    <row r="1442" spans="1:2" x14ac:dyDescent="0.2">
      <c r="A1442" s="11"/>
      <c r="B1442" s="10"/>
    </row>
    <row r="1443" spans="1:2" x14ac:dyDescent="0.2">
      <c r="A1443" s="11"/>
      <c r="B1443" s="10"/>
    </row>
    <row r="1444" spans="1:2" x14ac:dyDescent="0.2">
      <c r="A1444" s="11"/>
      <c r="B1444" s="10"/>
    </row>
    <row r="1445" spans="1:2" x14ac:dyDescent="0.2">
      <c r="A1445" s="11"/>
      <c r="B1445" s="10"/>
    </row>
    <row r="1446" spans="1:2" x14ac:dyDescent="0.2">
      <c r="A1446" s="11"/>
      <c r="B1446" s="10"/>
    </row>
    <row r="1447" spans="1:2" x14ac:dyDescent="0.2">
      <c r="A1447" s="11"/>
      <c r="B1447" s="10"/>
    </row>
    <row r="1448" spans="1:2" x14ac:dyDescent="0.2">
      <c r="A1448" s="11"/>
      <c r="B1448" s="10"/>
    </row>
    <row r="1449" spans="1:2" x14ac:dyDescent="0.2">
      <c r="A1449" s="11"/>
      <c r="B1449" s="10"/>
    </row>
    <row r="1450" spans="1:2" x14ac:dyDescent="0.2">
      <c r="A1450" s="11"/>
      <c r="B1450" s="10"/>
    </row>
    <row r="1451" spans="1:2" x14ac:dyDescent="0.2">
      <c r="A1451" s="11"/>
      <c r="B1451" s="10"/>
    </row>
    <row r="1452" spans="1:2" x14ac:dyDescent="0.2">
      <c r="A1452" s="11"/>
      <c r="B1452" s="10"/>
    </row>
    <row r="1453" spans="1:2" x14ac:dyDescent="0.2">
      <c r="A1453" s="11"/>
      <c r="B1453" s="10"/>
    </row>
    <row r="1454" spans="1:2" x14ac:dyDescent="0.2">
      <c r="A1454" s="11"/>
      <c r="B1454" s="10"/>
    </row>
    <row r="1455" spans="1:2" x14ac:dyDescent="0.2">
      <c r="A1455" s="11"/>
      <c r="B1455" s="10"/>
    </row>
    <row r="1456" spans="1:2" x14ac:dyDescent="0.2">
      <c r="A1456" s="11"/>
      <c r="B1456" s="10"/>
    </row>
    <row r="1457" spans="1:2" x14ac:dyDescent="0.2">
      <c r="A1457" s="11"/>
      <c r="B1457" s="10"/>
    </row>
    <row r="1458" spans="1:2" x14ac:dyDescent="0.2">
      <c r="A1458" s="11"/>
      <c r="B1458" s="10"/>
    </row>
    <row r="1459" spans="1:2" x14ac:dyDescent="0.2">
      <c r="A1459" s="11"/>
      <c r="B1459" s="10"/>
    </row>
    <row r="1460" spans="1:2" x14ac:dyDescent="0.2">
      <c r="A1460" s="11"/>
      <c r="B1460" s="10"/>
    </row>
    <row r="1461" spans="1:2" x14ac:dyDescent="0.2">
      <c r="A1461" s="11"/>
      <c r="B1461" s="10"/>
    </row>
    <row r="1462" spans="1:2" x14ac:dyDescent="0.2">
      <c r="A1462" s="11"/>
      <c r="B1462" s="10"/>
    </row>
    <row r="1463" spans="1:2" x14ac:dyDescent="0.2">
      <c r="A1463" s="11"/>
      <c r="B1463" s="10"/>
    </row>
    <row r="1464" spans="1:2" x14ac:dyDescent="0.2">
      <c r="A1464" s="11"/>
      <c r="B1464" s="10"/>
    </row>
    <row r="1465" spans="1:2" x14ac:dyDescent="0.2">
      <c r="A1465" s="11"/>
      <c r="B1465" s="10"/>
    </row>
    <row r="1466" spans="1:2" x14ac:dyDescent="0.2">
      <c r="A1466" s="11"/>
      <c r="B1466" s="10"/>
    </row>
    <row r="1467" spans="1:2" x14ac:dyDescent="0.2">
      <c r="A1467" s="11"/>
      <c r="B1467" s="10"/>
    </row>
    <row r="1468" spans="1:2" x14ac:dyDescent="0.2">
      <c r="A1468" s="11"/>
      <c r="B1468" s="10"/>
    </row>
    <row r="1469" spans="1:2" x14ac:dyDescent="0.2">
      <c r="A1469" s="11"/>
      <c r="B1469" s="10"/>
    </row>
    <row r="1470" spans="1:2" x14ac:dyDescent="0.2">
      <c r="A1470" s="11"/>
      <c r="B1470" s="10"/>
    </row>
    <row r="1471" spans="1:2" x14ac:dyDescent="0.2">
      <c r="A1471" s="11"/>
      <c r="B1471" s="10"/>
    </row>
    <row r="1472" spans="1:2" x14ac:dyDescent="0.2">
      <c r="A1472" s="11"/>
      <c r="B1472" s="10"/>
    </row>
    <row r="1473" spans="1:2" x14ac:dyDescent="0.2">
      <c r="A1473" s="11"/>
      <c r="B1473" s="10"/>
    </row>
    <row r="1474" spans="1:2" x14ac:dyDescent="0.2">
      <c r="A1474" s="11"/>
      <c r="B1474" s="10"/>
    </row>
    <row r="1475" spans="1:2" x14ac:dyDescent="0.2">
      <c r="A1475" s="11"/>
      <c r="B1475" s="10"/>
    </row>
    <row r="1476" spans="1:2" x14ac:dyDescent="0.2">
      <c r="A1476" s="11"/>
      <c r="B1476" s="10"/>
    </row>
    <row r="1477" spans="1:2" x14ac:dyDescent="0.2">
      <c r="A1477" s="11"/>
      <c r="B1477" s="10"/>
    </row>
    <row r="1478" spans="1:2" x14ac:dyDescent="0.2">
      <c r="A1478" s="11"/>
      <c r="B1478" s="10"/>
    </row>
    <row r="1479" spans="1:2" x14ac:dyDescent="0.2">
      <c r="A1479" s="11"/>
      <c r="B1479" s="10"/>
    </row>
    <row r="1480" spans="1:2" x14ac:dyDescent="0.2">
      <c r="A1480" s="11"/>
      <c r="B1480" s="10"/>
    </row>
    <row r="1481" spans="1:2" x14ac:dyDescent="0.2">
      <c r="A1481" s="11"/>
      <c r="B1481" s="10"/>
    </row>
    <row r="1482" spans="1:2" x14ac:dyDescent="0.2">
      <c r="A1482" s="11"/>
      <c r="B1482" s="10"/>
    </row>
    <row r="1483" spans="1:2" x14ac:dyDescent="0.2">
      <c r="A1483" s="11"/>
      <c r="B1483" s="10"/>
    </row>
    <row r="1484" spans="1:2" x14ac:dyDescent="0.2">
      <c r="A1484" s="11"/>
      <c r="B1484" s="10"/>
    </row>
    <row r="1485" spans="1:2" x14ac:dyDescent="0.2">
      <c r="A1485" s="11"/>
      <c r="B1485" s="10"/>
    </row>
    <row r="1486" spans="1:2" x14ac:dyDescent="0.2">
      <c r="A1486" s="11"/>
      <c r="B1486" s="10"/>
    </row>
    <row r="1487" spans="1:2" x14ac:dyDescent="0.2">
      <c r="A1487" s="11"/>
      <c r="B1487" s="10"/>
    </row>
    <row r="1488" spans="1:2" x14ac:dyDescent="0.2">
      <c r="A1488" s="11"/>
      <c r="B1488" s="10"/>
    </row>
    <row r="1489" spans="1:2" x14ac:dyDescent="0.2">
      <c r="A1489" s="11"/>
      <c r="B1489" s="10"/>
    </row>
    <row r="1490" spans="1:2" x14ac:dyDescent="0.2">
      <c r="A1490" s="11"/>
      <c r="B1490" s="10"/>
    </row>
    <row r="1491" spans="1:2" x14ac:dyDescent="0.2">
      <c r="A1491" s="11"/>
      <c r="B1491" s="10"/>
    </row>
    <row r="1492" spans="1:2" x14ac:dyDescent="0.2">
      <c r="A1492" s="11"/>
      <c r="B1492" s="10"/>
    </row>
    <row r="1493" spans="1:2" x14ac:dyDescent="0.2">
      <c r="A1493" s="11"/>
      <c r="B1493" s="10"/>
    </row>
    <row r="1494" spans="1:2" x14ac:dyDescent="0.2">
      <c r="A1494" s="11"/>
      <c r="B1494" s="10"/>
    </row>
    <row r="1495" spans="1:2" x14ac:dyDescent="0.2">
      <c r="A1495" s="11"/>
      <c r="B1495" s="10"/>
    </row>
    <row r="1496" spans="1:2" x14ac:dyDescent="0.2">
      <c r="A1496" s="11"/>
      <c r="B1496" s="10"/>
    </row>
    <row r="1497" spans="1:2" x14ac:dyDescent="0.2">
      <c r="A1497" s="11"/>
      <c r="B1497" s="10"/>
    </row>
    <row r="1498" spans="1:2" x14ac:dyDescent="0.2">
      <c r="A1498" s="11"/>
      <c r="B1498" s="10"/>
    </row>
    <row r="1499" spans="1:2" x14ac:dyDescent="0.2">
      <c r="A1499" s="11"/>
      <c r="B1499" s="10"/>
    </row>
    <row r="1500" spans="1:2" x14ac:dyDescent="0.2">
      <c r="A1500" s="11"/>
      <c r="B1500" s="10"/>
    </row>
    <row r="1501" spans="1:2" x14ac:dyDescent="0.2">
      <c r="A1501" s="11"/>
      <c r="B1501" s="10"/>
    </row>
    <row r="1502" spans="1:2" x14ac:dyDescent="0.2">
      <c r="A1502" s="11"/>
      <c r="B1502" s="10"/>
    </row>
    <row r="1503" spans="1:2" x14ac:dyDescent="0.2">
      <c r="A1503" s="11"/>
      <c r="B1503" s="10"/>
    </row>
    <row r="1504" spans="1:2" x14ac:dyDescent="0.2">
      <c r="A1504" s="11"/>
      <c r="B1504" s="10"/>
    </row>
    <row r="1505" spans="1:2" x14ac:dyDescent="0.2">
      <c r="A1505" s="11"/>
      <c r="B1505" s="10"/>
    </row>
    <row r="1506" spans="1:2" x14ac:dyDescent="0.2">
      <c r="A1506" s="11"/>
      <c r="B1506" s="10"/>
    </row>
    <row r="1507" spans="1:2" x14ac:dyDescent="0.2">
      <c r="A1507" s="11"/>
      <c r="B1507" s="10"/>
    </row>
    <row r="1508" spans="1:2" x14ac:dyDescent="0.2">
      <c r="A1508" s="11"/>
      <c r="B1508" s="10"/>
    </row>
    <row r="1509" spans="1:2" x14ac:dyDescent="0.2">
      <c r="A1509" s="11"/>
      <c r="B1509" s="10"/>
    </row>
    <row r="1510" spans="1:2" x14ac:dyDescent="0.2">
      <c r="A1510" s="11"/>
      <c r="B1510" s="10"/>
    </row>
    <row r="1511" spans="1:2" x14ac:dyDescent="0.2">
      <c r="A1511" s="11"/>
      <c r="B1511" s="10"/>
    </row>
    <row r="1512" spans="1:2" x14ac:dyDescent="0.2">
      <c r="A1512" s="11"/>
      <c r="B1512" s="10"/>
    </row>
    <row r="1513" spans="1:2" x14ac:dyDescent="0.2">
      <c r="A1513" s="11"/>
      <c r="B1513" s="10"/>
    </row>
    <row r="1514" spans="1:2" x14ac:dyDescent="0.2">
      <c r="A1514" s="11"/>
      <c r="B1514" s="10"/>
    </row>
    <row r="1515" spans="1:2" x14ac:dyDescent="0.2">
      <c r="A1515" s="11"/>
      <c r="B1515" s="10"/>
    </row>
    <row r="1516" spans="1:2" x14ac:dyDescent="0.2">
      <c r="A1516" s="11"/>
      <c r="B1516" s="10"/>
    </row>
    <row r="1517" spans="1:2" x14ac:dyDescent="0.2">
      <c r="A1517" s="11"/>
      <c r="B1517" s="10"/>
    </row>
    <row r="1518" spans="1:2" x14ac:dyDescent="0.2">
      <c r="A1518" s="11"/>
      <c r="B1518" s="10"/>
    </row>
    <row r="1519" spans="1:2" x14ac:dyDescent="0.2">
      <c r="A1519" s="11"/>
      <c r="B1519" s="10"/>
    </row>
    <row r="1520" spans="1:2" x14ac:dyDescent="0.2">
      <c r="A1520" s="11"/>
      <c r="B1520" s="10"/>
    </row>
    <row r="1521" spans="1:2" x14ac:dyDescent="0.2">
      <c r="A1521" s="11"/>
      <c r="B1521" s="10"/>
    </row>
    <row r="1522" spans="1:2" x14ac:dyDescent="0.2">
      <c r="A1522" s="11"/>
      <c r="B1522" s="10"/>
    </row>
    <row r="1523" spans="1:2" x14ac:dyDescent="0.2">
      <c r="A1523" s="11"/>
      <c r="B1523" s="10"/>
    </row>
    <row r="1524" spans="1:2" x14ac:dyDescent="0.2">
      <c r="A1524" s="11"/>
      <c r="B1524" s="10"/>
    </row>
    <row r="1525" spans="1:2" x14ac:dyDescent="0.2">
      <c r="A1525" s="11"/>
      <c r="B1525" s="10"/>
    </row>
    <row r="1526" spans="1:2" x14ac:dyDescent="0.2">
      <c r="A1526" s="11"/>
      <c r="B1526" s="10"/>
    </row>
    <row r="1527" spans="1:2" x14ac:dyDescent="0.2">
      <c r="A1527" s="11"/>
      <c r="B1527" s="10"/>
    </row>
    <row r="1528" spans="1:2" x14ac:dyDescent="0.2">
      <c r="A1528" s="11"/>
      <c r="B1528" s="10"/>
    </row>
    <row r="1529" spans="1:2" x14ac:dyDescent="0.2">
      <c r="A1529" s="11"/>
      <c r="B1529" s="10"/>
    </row>
    <row r="1530" spans="1:2" x14ac:dyDescent="0.2">
      <c r="A1530" s="11"/>
      <c r="B1530" s="10"/>
    </row>
    <row r="1531" spans="1:2" x14ac:dyDescent="0.2">
      <c r="A1531" s="11"/>
      <c r="B1531" s="10"/>
    </row>
    <row r="1532" spans="1:2" x14ac:dyDescent="0.2">
      <c r="A1532" s="11"/>
      <c r="B1532" s="10"/>
    </row>
    <row r="1533" spans="1:2" x14ac:dyDescent="0.2">
      <c r="A1533" s="11"/>
      <c r="B1533" s="10"/>
    </row>
    <row r="1534" spans="1:2" x14ac:dyDescent="0.2">
      <c r="A1534" s="11"/>
      <c r="B1534" s="10"/>
    </row>
    <row r="1535" spans="1:2" x14ac:dyDescent="0.2">
      <c r="A1535" s="11"/>
      <c r="B1535" s="10"/>
    </row>
    <row r="1536" spans="1:2" x14ac:dyDescent="0.2">
      <c r="A1536" s="11"/>
      <c r="B1536" s="10"/>
    </row>
    <row r="1537" spans="1:2" x14ac:dyDescent="0.2">
      <c r="A1537" s="11"/>
      <c r="B1537" s="10"/>
    </row>
    <row r="1538" spans="1:2" x14ac:dyDescent="0.2">
      <c r="A1538" s="11"/>
      <c r="B1538" s="10"/>
    </row>
    <row r="1539" spans="1:2" x14ac:dyDescent="0.2">
      <c r="A1539" s="11"/>
      <c r="B1539" s="10"/>
    </row>
    <row r="1540" spans="1:2" x14ac:dyDescent="0.2">
      <c r="A1540" s="11"/>
      <c r="B1540" s="10"/>
    </row>
    <row r="1541" spans="1:2" x14ac:dyDescent="0.2">
      <c r="A1541" s="11"/>
      <c r="B1541" s="10"/>
    </row>
    <row r="1542" spans="1:2" x14ac:dyDescent="0.2">
      <c r="A1542" s="11"/>
      <c r="B1542" s="10"/>
    </row>
    <row r="1543" spans="1:2" x14ac:dyDescent="0.2">
      <c r="A1543" s="11"/>
      <c r="B1543" s="10"/>
    </row>
    <row r="1544" spans="1:2" x14ac:dyDescent="0.2">
      <c r="A1544" s="11"/>
      <c r="B1544" s="10"/>
    </row>
    <row r="1545" spans="1:2" x14ac:dyDescent="0.2">
      <c r="A1545" s="11"/>
      <c r="B1545" s="10"/>
    </row>
    <row r="1546" spans="1:2" x14ac:dyDescent="0.2">
      <c r="A1546" s="11"/>
      <c r="B1546" s="10"/>
    </row>
    <row r="1547" spans="1:2" x14ac:dyDescent="0.2">
      <c r="A1547" s="11"/>
      <c r="B1547" s="10"/>
    </row>
    <row r="1548" spans="1:2" x14ac:dyDescent="0.2">
      <c r="A1548" s="11"/>
      <c r="B1548" s="10"/>
    </row>
    <row r="1549" spans="1:2" x14ac:dyDescent="0.2">
      <c r="A1549" s="11"/>
      <c r="B1549" s="10"/>
    </row>
    <row r="1550" spans="1:2" x14ac:dyDescent="0.2">
      <c r="A1550" s="11"/>
      <c r="B1550" s="10"/>
    </row>
    <row r="1551" spans="1:2" x14ac:dyDescent="0.2">
      <c r="A1551" s="11"/>
      <c r="B1551" s="10"/>
    </row>
    <row r="1552" spans="1:2" x14ac:dyDescent="0.2">
      <c r="A1552" s="11"/>
      <c r="B1552" s="10"/>
    </row>
    <row r="1553" spans="1:2" x14ac:dyDescent="0.2">
      <c r="A1553" s="11"/>
      <c r="B1553" s="10"/>
    </row>
    <row r="1554" spans="1:2" x14ac:dyDescent="0.2">
      <c r="A1554" s="11"/>
      <c r="B1554" s="10"/>
    </row>
    <row r="1555" spans="1:2" x14ac:dyDescent="0.2">
      <c r="A1555" s="11"/>
      <c r="B1555" s="10"/>
    </row>
    <row r="1556" spans="1:2" x14ac:dyDescent="0.2">
      <c r="A1556" s="11"/>
      <c r="B1556" s="10"/>
    </row>
    <row r="1557" spans="1:2" x14ac:dyDescent="0.2">
      <c r="A1557" s="11"/>
      <c r="B1557" s="10"/>
    </row>
    <row r="1558" spans="1:2" x14ac:dyDescent="0.2">
      <c r="A1558" s="11"/>
      <c r="B1558" s="10"/>
    </row>
    <row r="1559" spans="1:2" x14ac:dyDescent="0.2">
      <c r="A1559" s="11"/>
      <c r="B1559" s="10"/>
    </row>
    <row r="1560" spans="1:2" x14ac:dyDescent="0.2">
      <c r="A1560" s="11"/>
      <c r="B1560" s="10"/>
    </row>
    <row r="1561" spans="1:2" x14ac:dyDescent="0.2">
      <c r="A1561" s="11"/>
      <c r="B1561" s="10"/>
    </row>
    <row r="1562" spans="1:2" x14ac:dyDescent="0.2">
      <c r="A1562" s="11"/>
      <c r="B1562" s="10"/>
    </row>
    <row r="1563" spans="1:2" x14ac:dyDescent="0.2">
      <c r="A1563" s="11"/>
      <c r="B1563" s="10"/>
    </row>
    <row r="1564" spans="1:2" x14ac:dyDescent="0.2">
      <c r="A1564" s="11"/>
      <c r="B1564" s="10"/>
    </row>
    <row r="1565" spans="1:2" x14ac:dyDescent="0.2">
      <c r="A1565" s="11"/>
      <c r="B1565" s="10"/>
    </row>
    <row r="1566" spans="1:2" x14ac:dyDescent="0.2">
      <c r="A1566" s="11"/>
      <c r="B1566" s="10"/>
    </row>
    <row r="1567" spans="1:2" x14ac:dyDescent="0.2">
      <c r="A1567" s="11"/>
      <c r="B1567" s="10"/>
    </row>
    <row r="1568" spans="1:2" x14ac:dyDescent="0.2">
      <c r="A1568" s="11"/>
      <c r="B1568" s="10"/>
    </row>
    <row r="1569" spans="1:2" x14ac:dyDescent="0.2">
      <c r="A1569" s="11"/>
      <c r="B1569" s="10"/>
    </row>
    <row r="1570" spans="1:2" x14ac:dyDescent="0.2">
      <c r="A1570" s="11"/>
      <c r="B1570" s="10"/>
    </row>
    <row r="1571" spans="1:2" x14ac:dyDescent="0.2">
      <c r="A1571" s="11"/>
      <c r="B1571" s="10"/>
    </row>
    <row r="1572" spans="1:2" x14ac:dyDescent="0.2">
      <c r="A1572" s="11"/>
      <c r="B1572" s="10"/>
    </row>
    <row r="1573" spans="1:2" x14ac:dyDescent="0.2">
      <c r="A1573" s="11"/>
      <c r="B1573" s="10"/>
    </row>
    <row r="1574" spans="1:2" x14ac:dyDescent="0.2">
      <c r="A1574" s="11"/>
      <c r="B1574" s="10"/>
    </row>
    <row r="1575" spans="1:2" x14ac:dyDescent="0.2">
      <c r="A1575" s="11"/>
      <c r="B1575" s="10"/>
    </row>
    <row r="1576" spans="1:2" x14ac:dyDescent="0.2">
      <c r="A1576" s="11"/>
      <c r="B1576" s="10"/>
    </row>
    <row r="1577" spans="1:2" x14ac:dyDescent="0.2">
      <c r="A1577" s="11"/>
      <c r="B1577" s="10"/>
    </row>
    <row r="1578" spans="1:2" x14ac:dyDescent="0.2">
      <c r="A1578" s="11"/>
      <c r="B1578" s="10"/>
    </row>
    <row r="1579" spans="1:2" x14ac:dyDescent="0.2">
      <c r="A1579" s="11"/>
      <c r="B1579" s="10"/>
    </row>
    <row r="1580" spans="1:2" x14ac:dyDescent="0.2">
      <c r="A1580" s="11"/>
      <c r="B1580" s="10"/>
    </row>
    <row r="1581" spans="1:2" x14ac:dyDescent="0.2">
      <c r="A1581" s="11"/>
      <c r="B1581" s="10"/>
    </row>
    <row r="1582" spans="1:2" x14ac:dyDescent="0.2">
      <c r="A1582" s="11"/>
      <c r="B1582" s="10"/>
    </row>
    <row r="1583" spans="1:2" x14ac:dyDescent="0.2">
      <c r="A1583" s="11"/>
      <c r="B1583" s="10"/>
    </row>
    <row r="1584" spans="1:2" x14ac:dyDescent="0.2">
      <c r="A1584" s="11"/>
      <c r="B1584" s="10"/>
    </row>
    <row r="1585" spans="1:2" x14ac:dyDescent="0.2">
      <c r="A1585" s="11"/>
      <c r="B1585" s="10"/>
    </row>
    <row r="1586" spans="1:2" x14ac:dyDescent="0.2">
      <c r="A1586" s="11"/>
      <c r="B1586" s="10"/>
    </row>
    <row r="1587" spans="1:2" x14ac:dyDescent="0.2">
      <c r="A1587" s="11"/>
      <c r="B1587" s="10"/>
    </row>
    <row r="1588" spans="1:2" x14ac:dyDescent="0.2">
      <c r="A1588" s="11"/>
      <c r="B1588" s="10"/>
    </row>
    <row r="1589" spans="1:2" x14ac:dyDescent="0.2">
      <c r="A1589" s="11"/>
      <c r="B1589" s="10"/>
    </row>
    <row r="1590" spans="1:2" x14ac:dyDescent="0.2">
      <c r="A1590" s="11"/>
      <c r="B1590" s="10"/>
    </row>
    <row r="1591" spans="1:2" x14ac:dyDescent="0.2">
      <c r="A1591" s="11"/>
      <c r="B1591" s="10"/>
    </row>
    <row r="1592" spans="1:2" x14ac:dyDescent="0.2">
      <c r="A1592" s="11"/>
      <c r="B1592" s="10"/>
    </row>
    <row r="1593" spans="1:2" x14ac:dyDescent="0.2">
      <c r="A1593" s="11"/>
      <c r="B1593" s="10"/>
    </row>
    <row r="1594" spans="1:2" x14ac:dyDescent="0.2">
      <c r="A1594" s="11"/>
      <c r="B1594" s="10"/>
    </row>
    <row r="1595" spans="1:2" x14ac:dyDescent="0.2">
      <c r="A1595" s="11"/>
      <c r="B1595" s="10"/>
    </row>
    <row r="1596" spans="1:2" x14ac:dyDescent="0.2">
      <c r="A1596" s="11"/>
      <c r="B1596" s="10"/>
    </row>
    <row r="1597" spans="1:2" x14ac:dyDescent="0.2">
      <c r="A1597" s="11"/>
      <c r="B1597" s="10"/>
    </row>
    <row r="1598" spans="1:2" x14ac:dyDescent="0.2">
      <c r="A1598" s="11"/>
      <c r="B1598" s="10"/>
    </row>
    <row r="1599" spans="1:2" x14ac:dyDescent="0.2">
      <c r="A1599" s="11"/>
      <c r="B1599" s="10"/>
    </row>
    <row r="1600" spans="1:2" x14ac:dyDescent="0.2">
      <c r="A1600" s="11"/>
      <c r="B1600" s="10"/>
    </row>
    <row r="1601" spans="1:2" x14ac:dyDescent="0.2">
      <c r="A1601" s="11"/>
      <c r="B1601" s="10"/>
    </row>
    <row r="1602" spans="1:2" x14ac:dyDescent="0.2">
      <c r="A1602" s="11"/>
      <c r="B1602" s="10"/>
    </row>
    <row r="1603" spans="1:2" x14ac:dyDescent="0.2">
      <c r="A1603" s="11"/>
      <c r="B1603" s="10"/>
    </row>
    <row r="1604" spans="1:2" x14ac:dyDescent="0.2">
      <c r="A1604" s="11"/>
      <c r="B1604" s="10"/>
    </row>
    <row r="1605" spans="1:2" x14ac:dyDescent="0.2">
      <c r="A1605" s="11"/>
      <c r="B1605" s="10"/>
    </row>
    <row r="1606" spans="1:2" x14ac:dyDescent="0.2">
      <c r="A1606" s="11"/>
      <c r="B1606" s="10"/>
    </row>
    <row r="1607" spans="1:2" x14ac:dyDescent="0.2">
      <c r="A1607" s="11"/>
      <c r="B1607" s="10"/>
    </row>
    <row r="1608" spans="1:2" x14ac:dyDescent="0.2">
      <c r="A1608" s="11"/>
      <c r="B1608" s="10"/>
    </row>
    <row r="1609" spans="1:2" x14ac:dyDescent="0.2">
      <c r="A1609" s="11"/>
      <c r="B1609" s="10"/>
    </row>
    <row r="1610" spans="1:2" x14ac:dyDescent="0.2">
      <c r="A1610" s="11"/>
      <c r="B1610" s="10"/>
    </row>
    <row r="1611" spans="1:2" x14ac:dyDescent="0.2">
      <c r="A1611" s="11"/>
      <c r="B1611" s="10"/>
    </row>
    <row r="1612" spans="1:2" x14ac:dyDescent="0.2">
      <c r="A1612" s="11"/>
      <c r="B1612" s="10"/>
    </row>
    <row r="1613" spans="1:2" x14ac:dyDescent="0.2">
      <c r="A1613" s="11"/>
      <c r="B1613" s="10"/>
    </row>
    <row r="1614" spans="1:2" x14ac:dyDescent="0.2">
      <c r="A1614" s="11"/>
      <c r="B1614" s="10"/>
    </row>
    <row r="1615" spans="1:2" x14ac:dyDescent="0.2">
      <c r="A1615" s="11"/>
      <c r="B1615" s="10"/>
    </row>
    <row r="1616" spans="1:2" x14ac:dyDescent="0.2">
      <c r="A1616" s="11"/>
      <c r="B1616" s="10"/>
    </row>
    <row r="1617" spans="1:2" x14ac:dyDescent="0.2">
      <c r="A1617" s="11"/>
      <c r="B1617" s="10"/>
    </row>
    <row r="1618" spans="1:2" x14ac:dyDescent="0.2">
      <c r="A1618" s="11"/>
      <c r="B1618" s="10"/>
    </row>
    <row r="1619" spans="1:2" x14ac:dyDescent="0.2">
      <c r="A1619" s="11"/>
      <c r="B1619" s="10"/>
    </row>
    <row r="1620" spans="1:2" x14ac:dyDescent="0.2">
      <c r="A1620" s="11"/>
      <c r="B1620" s="10"/>
    </row>
    <row r="1621" spans="1:2" x14ac:dyDescent="0.2">
      <c r="A1621" s="11"/>
      <c r="B1621" s="10"/>
    </row>
    <row r="1622" spans="1:2" x14ac:dyDescent="0.2">
      <c r="A1622" s="11"/>
      <c r="B1622" s="10"/>
    </row>
    <row r="1623" spans="1:2" x14ac:dyDescent="0.2">
      <c r="A1623" s="11"/>
      <c r="B1623" s="10"/>
    </row>
    <row r="1624" spans="1:2" x14ac:dyDescent="0.2">
      <c r="A1624" s="11"/>
      <c r="B1624" s="10"/>
    </row>
    <row r="1625" spans="1:2" x14ac:dyDescent="0.2">
      <c r="A1625" s="11"/>
      <c r="B1625" s="10"/>
    </row>
    <row r="1626" spans="1:2" x14ac:dyDescent="0.2">
      <c r="A1626" s="11"/>
      <c r="B1626" s="10"/>
    </row>
    <row r="1627" spans="1:2" x14ac:dyDescent="0.2">
      <c r="A1627" s="11"/>
      <c r="B1627" s="10"/>
    </row>
    <row r="1628" spans="1:2" x14ac:dyDescent="0.2">
      <c r="A1628" s="11"/>
      <c r="B1628" s="10"/>
    </row>
    <row r="1629" spans="1:2" x14ac:dyDescent="0.2">
      <c r="A1629" s="11"/>
      <c r="B1629" s="10"/>
    </row>
    <row r="1630" spans="1:2" x14ac:dyDescent="0.2">
      <c r="A1630" s="11"/>
      <c r="B1630" s="10"/>
    </row>
    <row r="1631" spans="1:2" x14ac:dyDescent="0.2">
      <c r="A1631" s="11"/>
      <c r="B1631" s="10"/>
    </row>
    <row r="1632" spans="1:2" x14ac:dyDescent="0.2">
      <c r="A1632" s="11"/>
      <c r="B1632" s="10"/>
    </row>
    <row r="1633" spans="1:2" x14ac:dyDescent="0.2">
      <c r="A1633" s="11"/>
      <c r="B1633" s="10"/>
    </row>
    <row r="1634" spans="1:2" x14ac:dyDescent="0.2">
      <c r="A1634" s="11"/>
      <c r="B1634" s="10"/>
    </row>
    <row r="1635" spans="1:2" x14ac:dyDescent="0.2">
      <c r="A1635" s="11"/>
      <c r="B1635" s="10"/>
    </row>
    <row r="1636" spans="1:2" x14ac:dyDescent="0.2">
      <c r="A1636" s="11"/>
      <c r="B1636" s="10"/>
    </row>
    <row r="1637" spans="1:2" x14ac:dyDescent="0.2">
      <c r="A1637" s="11"/>
      <c r="B1637" s="10"/>
    </row>
    <row r="1638" spans="1:2" x14ac:dyDescent="0.2">
      <c r="A1638" s="11"/>
      <c r="B1638" s="10"/>
    </row>
    <row r="1639" spans="1:2" x14ac:dyDescent="0.2">
      <c r="A1639" s="11"/>
      <c r="B1639" s="10"/>
    </row>
    <row r="1640" spans="1:2" x14ac:dyDescent="0.2">
      <c r="A1640" s="11"/>
      <c r="B1640" s="10"/>
    </row>
    <row r="1641" spans="1:2" x14ac:dyDescent="0.2">
      <c r="A1641" s="11"/>
      <c r="B1641" s="10"/>
    </row>
    <row r="1642" spans="1:2" x14ac:dyDescent="0.2">
      <c r="A1642" s="11" t="str">
        <f t="array" ref="A1642">IF(ISERROR(INDEX(List,MATCH(0,COUNTIF(List,"&lt;"&amp;List)-SUM(COUNTIF(List,$A$831:A1641)),0))),"",INDEX(List,MATCH(0,COUNTIF(List,"&lt;"&amp;List)-SUM(COUNTIF(List,$A$831:A1641),0))))</f>
        <v>[Account (Name)]</v>
      </c>
      <c r="B1642" s="10">
        <f>IF(A1642="","",MAX(B$831:B1641)+1)</f>
        <v>1</v>
      </c>
    </row>
    <row r="1643" spans="1:2" x14ac:dyDescent="0.2">
      <c r="A1643" s="11" t="str">
        <f t="array" ref="A1643">IF(ISERROR(INDEX(List,MATCH(0,COUNTIF(List,"&lt;"&amp;List)-SUM(COUNTIF(List,$A$831:A1642)),0))),"",INDEX(List,MATCH(0,COUNTIF(List,"&lt;"&amp;List)-SUM(COUNTIF(List,$A$831:A1642),0))))</f>
        <v>[Account (Name)]</v>
      </c>
      <c r="B1643" s="10">
        <f>IF(A1643="","",MAX(B$831:B1642)+1)</f>
        <v>2</v>
      </c>
    </row>
    <row r="1644" spans="1:2" x14ac:dyDescent="0.2">
      <c r="A1644" s="11" t="str">
        <f t="array" ref="A1644">IF(ISERROR(INDEX(List,MATCH(0,COUNTIF(List,"&lt;"&amp;List)-SUM(COUNTIF(List,$A$831:A1643)),0))),"",INDEX(List,MATCH(0,COUNTIF(List,"&lt;"&amp;List)-SUM(COUNTIF(List,$A$831:A1643),0))))</f>
        <v>United Nations Development Programme</v>
      </c>
      <c r="B1644" s="10">
        <f>IF(A1644="","",MAX(B$831:B1643)+1)</f>
        <v>3</v>
      </c>
    </row>
    <row r="1645" spans="1:2" x14ac:dyDescent="0.2">
      <c r="A1645" s="11" t="str">
        <f t="array" ref="A1645">IF(ISERROR(INDEX(List,MATCH(0,COUNTIF(List,"&lt;"&amp;List)-SUM(COUNTIF(List,$A$831:A1644)),0))),"",INDEX(List,MATCH(0,COUNTIF(List,"&lt;"&amp;List)-SUM(COUNTIF(List,$A$831:A1644),0))))</f>
        <v/>
      </c>
      <c r="B1645" s="10" t="str">
        <f>IF(A1645="","",MAX(B$831:B1644)+1)</f>
        <v/>
      </c>
    </row>
  </sheetData>
  <sheetProtection algorithmName="SHA-512" hashValue="neACGJ1HHcdH4UvUmoZOliy6FqTVo9kZc4A2n0hUttUwuxl+8jbxylgC4CGcaQJLdch0LOCIbm8HT7oGGhsrhQ==" saltValue="hxH7/CKD4vfgotgiMewLiw==" spinCount="100000" sheet="1" objects="1" scenarios="1" selectLockedCells="1" selectUnlockedCells="1"/>
  <mergeCells count="2">
    <mergeCell ref="A1:D1"/>
    <mergeCell ref="A19:D19"/>
  </mergeCells>
  <dataValidations count="1">
    <dataValidation type="custom" allowBlank="1" showInputMessage="1" showErrorMessage="1" errorTitle="X-Author for Excel" error="Id and Lookup fields are not editable." promptTitle="X-Author for Excel" sqref="D3:D12 D21:D828">
      <formula1>""</formula1>
    </dataValidation>
  </dataValidations>
  <pageMargins left="0.75" right="0.75" top="1" bottom="1" header="0.5" footer="0.5"/>
  <pageSetup orientation="portrait" r:id="rId1"/>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AX25"/>
  <sheetViews>
    <sheetView workbookViewId="0"/>
  </sheetViews>
  <sheetFormatPr defaultColWidth="9" defaultRowHeight="15.75" x14ac:dyDescent="0.25"/>
  <sheetData>
    <row r="1" spans="1:50" x14ac:dyDescent="0.25">
      <c r="A1" s="365" t="s">
        <v>360</v>
      </c>
      <c r="B1" t="s">
        <v>362</v>
      </c>
      <c r="Y1" s="396" t="s">
        <v>420</v>
      </c>
      <c r="Z1" s="396" t="s">
        <v>421</v>
      </c>
      <c r="AA1" t="s">
        <v>363</v>
      </c>
      <c r="AB1" t="s">
        <v>365</v>
      </c>
      <c r="AC1" t="s">
        <v>366</v>
      </c>
      <c r="AD1" t="s">
        <v>371</v>
      </c>
      <c r="AE1" t="s">
        <v>396</v>
      </c>
      <c r="AF1" t="s">
        <v>397</v>
      </c>
      <c r="AG1" t="s">
        <v>399</v>
      </c>
      <c r="AH1" t="s">
        <v>400</v>
      </c>
      <c r="AI1" t="s">
        <v>401</v>
      </c>
      <c r="AJ1" t="s">
        <v>402</v>
      </c>
      <c r="AK1" t="s">
        <v>403</v>
      </c>
      <c r="AL1" t="s">
        <v>404</v>
      </c>
      <c r="AM1" t="s">
        <v>405</v>
      </c>
      <c r="AN1" t="s">
        <v>406</v>
      </c>
      <c r="AO1" t="s">
        <v>407</v>
      </c>
      <c r="AP1" t="s">
        <v>408</v>
      </c>
      <c r="AQ1" t="s">
        <v>409</v>
      </c>
      <c r="AR1" t="s">
        <v>410</v>
      </c>
      <c r="AS1" t="s">
        <v>414</v>
      </c>
      <c r="AT1" t="s">
        <v>418</v>
      </c>
      <c r="AU1" t="s">
        <v>424</v>
      </c>
      <c r="AV1" t="s">
        <v>425</v>
      </c>
      <c r="AW1" t="s">
        <v>426</v>
      </c>
      <c r="AX1" t="s">
        <v>427</v>
      </c>
    </row>
    <row r="2" spans="1:50" x14ac:dyDescent="0.25">
      <c r="Y2" s="396" t="s">
        <v>428</v>
      </c>
      <c r="Z2" s="396" t="s">
        <v>428</v>
      </c>
      <c r="AA2" s="396" t="s">
        <v>364</v>
      </c>
      <c r="AB2" s="396" t="s">
        <v>209</v>
      </c>
      <c r="AC2" s="396" t="s">
        <v>367</v>
      </c>
      <c r="AD2" s="396" t="s">
        <v>372</v>
      </c>
      <c r="AE2" s="396" t="s">
        <v>364</v>
      </c>
      <c r="AF2" s="396" t="s">
        <v>398</v>
      </c>
      <c r="AG2" s="396" t="s">
        <v>372</v>
      </c>
      <c r="AH2" s="396" t="s">
        <v>372</v>
      </c>
      <c r="AI2" s="396" t="s">
        <v>364</v>
      </c>
      <c r="AJ2" s="396" t="s">
        <v>372</v>
      </c>
      <c r="AK2" s="396" t="s">
        <v>398</v>
      </c>
      <c r="AL2" s="396" t="s">
        <v>372</v>
      </c>
      <c r="AM2" s="396" t="s">
        <v>372</v>
      </c>
      <c r="AN2" s="396" t="s">
        <v>364</v>
      </c>
      <c r="AO2" s="396" t="s">
        <v>372</v>
      </c>
      <c r="AP2" s="396" t="s">
        <v>372</v>
      </c>
      <c r="AQ2" s="396" t="s">
        <v>398</v>
      </c>
      <c r="AR2" s="396" t="s">
        <v>411</v>
      </c>
      <c r="AS2" s="396" t="s">
        <v>415</v>
      </c>
      <c r="AT2" s="396" t="s">
        <v>415</v>
      </c>
      <c r="AU2" s="396" t="s">
        <v>415</v>
      </c>
      <c r="AV2" s="396" t="s">
        <v>415</v>
      </c>
      <c r="AW2" s="396" t="s">
        <v>415</v>
      </c>
      <c r="AX2" s="396" t="s">
        <v>415</v>
      </c>
    </row>
    <row r="3" spans="1:50" x14ac:dyDescent="0.25">
      <c r="Y3" s="396" t="s">
        <v>54</v>
      </c>
      <c r="Z3" s="396" t="s">
        <v>54</v>
      </c>
      <c r="AB3" s="396" t="s">
        <v>422</v>
      </c>
      <c r="AC3" s="396" t="s">
        <v>368</v>
      </c>
      <c r="AD3" s="396" t="s">
        <v>373</v>
      </c>
      <c r="AG3" s="396" t="s">
        <v>373</v>
      </c>
      <c r="AH3" s="396" t="s">
        <v>373</v>
      </c>
      <c r="AJ3" s="396" t="s">
        <v>373</v>
      </c>
      <c r="AL3" s="396" t="s">
        <v>373</v>
      </c>
      <c r="AM3" s="396" t="s">
        <v>373</v>
      </c>
      <c r="AO3" s="396" t="s">
        <v>373</v>
      </c>
      <c r="AP3" s="396" t="s">
        <v>373</v>
      </c>
      <c r="AR3" s="396" t="s">
        <v>412</v>
      </c>
      <c r="AS3" s="396" t="s">
        <v>416</v>
      </c>
      <c r="AT3" s="396" t="s">
        <v>416</v>
      </c>
      <c r="AU3" s="396" t="s">
        <v>416</v>
      </c>
      <c r="AV3" s="396" t="s">
        <v>416</v>
      </c>
      <c r="AW3" s="396" t="s">
        <v>416</v>
      </c>
      <c r="AX3" s="396" t="s">
        <v>416</v>
      </c>
    </row>
    <row r="4" spans="1:50" x14ac:dyDescent="0.25">
      <c r="Y4" s="396" t="s">
        <v>1</v>
      </c>
      <c r="Z4" s="396" t="s">
        <v>1</v>
      </c>
      <c r="AC4" s="396" t="s">
        <v>369</v>
      </c>
      <c r="AD4" s="396" t="s">
        <v>374</v>
      </c>
      <c r="AG4" s="396" t="s">
        <v>374</v>
      </c>
      <c r="AH4" s="396" t="s">
        <v>374</v>
      </c>
      <c r="AJ4" s="396" t="s">
        <v>374</v>
      </c>
      <c r="AL4" s="396" t="s">
        <v>374</v>
      </c>
      <c r="AM4" s="396" t="s">
        <v>374</v>
      </c>
      <c r="AO4" s="396" t="s">
        <v>374</v>
      </c>
      <c r="AP4" s="396" t="s">
        <v>374</v>
      </c>
      <c r="AR4" s="396" t="s">
        <v>423</v>
      </c>
      <c r="AS4" s="396" t="s">
        <v>417</v>
      </c>
      <c r="AT4" s="396" t="s">
        <v>417</v>
      </c>
      <c r="AU4" s="396" t="s">
        <v>417</v>
      </c>
      <c r="AV4" s="396" t="s">
        <v>417</v>
      </c>
      <c r="AW4" s="396" t="s">
        <v>417</v>
      </c>
      <c r="AX4" s="396" t="s">
        <v>417</v>
      </c>
    </row>
    <row r="5" spans="1:50" x14ac:dyDescent="0.25">
      <c r="Y5" s="396" t="s">
        <v>429</v>
      </c>
      <c r="Z5" s="396" t="s">
        <v>429</v>
      </c>
      <c r="AC5" s="396" t="s">
        <v>370</v>
      </c>
      <c r="AD5" s="396" t="s">
        <v>375</v>
      </c>
      <c r="AG5" s="396" t="s">
        <v>375</v>
      </c>
      <c r="AH5" s="396" t="s">
        <v>375</v>
      </c>
      <c r="AJ5" s="396" t="s">
        <v>375</v>
      </c>
      <c r="AL5" s="396" t="s">
        <v>375</v>
      </c>
      <c r="AM5" s="396" t="s">
        <v>375</v>
      </c>
      <c r="AO5" s="396" t="s">
        <v>375</v>
      </c>
      <c r="AP5" s="396" t="s">
        <v>375</v>
      </c>
      <c r="AR5" s="396" t="s">
        <v>413</v>
      </c>
      <c r="AT5" s="396" t="s">
        <v>419</v>
      </c>
      <c r="AU5" s="396" t="s">
        <v>419</v>
      </c>
      <c r="AV5" s="396" t="s">
        <v>419</v>
      </c>
      <c r="AW5" s="396" t="s">
        <v>419</v>
      </c>
      <c r="AX5" s="396" t="s">
        <v>419</v>
      </c>
    </row>
    <row r="6" spans="1:50" x14ac:dyDescent="0.25">
      <c r="AD6" s="396" t="s">
        <v>376</v>
      </c>
      <c r="AG6" s="396" t="s">
        <v>376</v>
      </c>
      <c r="AH6" s="396" t="s">
        <v>376</v>
      </c>
      <c r="AJ6" s="396" t="s">
        <v>376</v>
      </c>
      <c r="AL6" s="396" t="s">
        <v>376</v>
      </c>
      <c r="AM6" s="396" t="s">
        <v>376</v>
      </c>
      <c r="AO6" s="396" t="s">
        <v>376</v>
      </c>
      <c r="AP6" s="396" t="s">
        <v>376</v>
      </c>
    </row>
    <row r="7" spans="1:50" x14ac:dyDescent="0.25">
      <c r="AD7" s="396" t="s">
        <v>377</v>
      </c>
      <c r="AG7" s="396" t="s">
        <v>377</v>
      </c>
      <c r="AH7" s="396" t="s">
        <v>377</v>
      </c>
      <c r="AJ7" s="396" t="s">
        <v>377</v>
      </c>
      <c r="AL7" s="396" t="s">
        <v>377</v>
      </c>
      <c r="AM7" s="396" t="s">
        <v>377</v>
      </c>
      <c r="AO7" s="396" t="s">
        <v>377</v>
      </c>
      <c r="AP7" s="396" t="s">
        <v>377</v>
      </c>
    </row>
    <row r="8" spans="1:50" x14ac:dyDescent="0.25">
      <c r="AD8" s="396" t="s">
        <v>378</v>
      </c>
      <c r="AG8" s="396" t="s">
        <v>378</v>
      </c>
      <c r="AH8" s="396" t="s">
        <v>378</v>
      </c>
      <c r="AJ8" s="396" t="s">
        <v>378</v>
      </c>
      <c r="AL8" s="396" t="s">
        <v>378</v>
      </c>
      <c r="AM8" s="396" t="s">
        <v>378</v>
      </c>
      <c r="AO8" s="396" t="s">
        <v>378</v>
      </c>
      <c r="AP8" s="396" t="s">
        <v>378</v>
      </c>
    </row>
    <row r="9" spans="1:50" x14ac:dyDescent="0.25">
      <c r="AD9" s="396" t="s">
        <v>379</v>
      </c>
      <c r="AG9" s="396" t="s">
        <v>379</v>
      </c>
      <c r="AH9" s="396" t="s">
        <v>379</v>
      </c>
      <c r="AJ9" s="396" t="s">
        <v>379</v>
      </c>
      <c r="AL9" s="396" t="s">
        <v>379</v>
      </c>
      <c r="AM9" s="396" t="s">
        <v>379</v>
      </c>
      <c r="AO9" s="396" t="s">
        <v>379</v>
      </c>
      <c r="AP9" s="396" t="s">
        <v>379</v>
      </c>
    </row>
    <row r="10" spans="1:50" x14ac:dyDescent="0.25">
      <c r="AD10" s="396" t="s">
        <v>380</v>
      </c>
      <c r="AG10" s="396" t="s">
        <v>380</v>
      </c>
      <c r="AH10" s="396" t="s">
        <v>380</v>
      </c>
      <c r="AJ10" s="396" t="s">
        <v>380</v>
      </c>
      <c r="AL10" s="396" t="s">
        <v>380</v>
      </c>
      <c r="AM10" s="396" t="s">
        <v>380</v>
      </c>
      <c r="AO10" s="396" t="s">
        <v>380</v>
      </c>
      <c r="AP10" s="396" t="s">
        <v>380</v>
      </c>
    </row>
    <row r="11" spans="1:50" x14ac:dyDescent="0.25">
      <c r="AD11" s="396" t="s">
        <v>381</v>
      </c>
      <c r="AG11" s="396" t="s">
        <v>381</v>
      </c>
      <c r="AH11" s="396" t="s">
        <v>381</v>
      </c>
      <c r="AJ11" s="396" t="s">
        <v>381</v>
      </c>
      <c r="AL11" s="396" t="s">
        <v>381</v>
      </c>
      <c r="AM11" s="396" t="s">
        <v>381</v>
      </c>
      <c r="AO11" s="396" t="s">
        <v>381</v>
      </c>
      <c r="AP11" s="396" t="s">
        <v>381</v>
      </c>
    </row>
    <row r="12" spans="1:50" x14ac:dyDescent="0.25">
      <c r="AD12" s="396" t="s">
        <v>382</v>
      </c>
      <c r="AG12" s="396" t="s">
        <v>382</v>
      </c>
      <c r="AH12" s="396" t="s">
        <v>382</v>
      </c>
      <c r="AJ12" s="396" t="s">
        <v>382</v>
      </c>
      <c r="AL12" s="396" t="s">
        <v>382</v>
      </c>
      <c r="AM12" s="396" t="s">
        <v>382</v>
      </c>
      <c r="AO12" s="396" t="s">
        <v>382</v>
      </c>
      <c r="AP12" s="396" t="s">
        <v>382</v>
      </c>
    </row>
    <row r="13" spans="1:50" x14ac:dyDescent="0.25">
      <c r="AD13" s="396" t="s">
        <v>383</v>
      </c>
      <c r="AG13" s="396" t="s">
        <v>383</v>
      </c>
      <c r="AH13" s="396" t="s">
        <v>383</v>
      </c>
      <c r="AJ13" s="396" t="s">
        <v>383</v>
      </c>
      <c r="AL13" s="396" t="s">
        <v>383</v>
      </c>
      <c r="AM13" s="396" t="s">
        <v>383</v>
      </c>
      <c r="AO13" s="396" t="s">
        <v>383</v>
      </c>
      <c r="AP13" s="396" t="s">
        <v>383</v>
      </c>
    </row>
    <row r="14" spans="1:50" x14ac:dyDescent="0.25">
      <c r="AD14" s="396" t="s">
        <v>384</v>
      </c>
      <c r="AG14" s="396" t="s">
        <v>384</v>
      </c>
      <c r="AH14" s="396" t="s">
        <v>384</v>
      </c>
      <c r="AJ14" s="396" t="s">
        <v>384</v>
      </c>
      <c r="AL14" s="396" t="s">
        <v>384</v>
      </c>
      <c r="AM14" s="396" t="s">
        <v>384</v>
      </c>
      <c r="AO14" s="396" t="s">
        <v>384</v>
      </c>
      <c r="AP14" s="396" t="s">
        <v>384</v>
      </c>
    </row>
    <row r="15" spans="1:50" x14ac:dyDescent="0.25">
      <c r="AD15" s="396" t="s">
        <v>385</v>
      </c>
      <c r="AG15" s="396" t="s">
        <v>385</v>
      </c>
      <c r="AH15" s="396" t="s">
        <v>385</v>
      </c>
      <c r="AJ15" s="396" t="s">
        <v>385</v>
      </c>
      <c r="AL15" s="396" t="s">
        <v>385</v>
      </c>
      <c r="AM15" s="396" t="s">
        <v>385</v>
      </c>
      <c r="AO15" s="396" t="s">
        <v>385</v>
      </c>
      <c r="AP15" s="396" t="s">
        <v>385</v>
      </c>
    </row>
    <row r="16" spans="1:50" x14ac:dyDescent="0.25">
      <c r="AD16" s="396" t="s">
        <v>386</v>
      </c>
      <c r="AG16" s="396" t="s">
        <v>386</v>
      </c>
      <c r="AH16" s="396" t="s">
        <v>386</v>
      </c>
      <c r="AJ16" s="396" t="s">
        <v>386</v>
      </c>
      <c r="AL16" s="396" t="s">
        <v>386</v>
      </c>
      <c r="AM16" s="396" t="s">
        <v>386</v>
      </c>
      <c r="AO16" s="396" t="s">
        <v>386</v>
      </c>
      <c r="AP16" s="396" t="s">
        <v>386</v>
      </c>
    </row>
    <row r="17" spans="30:42" x14ac:dyDescent="0.25">
      <c r="AD17" s="396" t="s">
        <v>387</v>
      </c>
      <c r="AG17" s="396" t="s">
        <v>387</v>
      </c>
      <c r="AH17" s="396" t="s">
        <v>387</v>
      </c>
      <c r="AJ17" s="396" t="s">
        <v>387</v>
      </c>
      <c r="AL17" s="396" t="s">
        <v>387</v>
      </c>
      <c r="AM17" s="396" t="s">
        <v>387</v>
      </c>
      <c r="AO17" s="396" t="s">
        <v>387</v>
      </c>
      <c r="AP17" s="396" t="s">
        <v>387</v>
      </c>
    </row>
    <row r="18" spans="30:42" x14ac:dyDescent="0.25">
      <c r="AD18" s="396" t="s">
        <v>388</v>
      </c>
      <c r="AG18" s="396" t="s">
        <v>388</v>
      </c>
      <c r="AH18" s="396" t="s">
        <v>388</v>
      </c>
      <c r="AJ18" s="396" t="s">
        <v>388</v>
      </c>
      <c r="AL18" s="396" t="s">
        <v>388</v>
      </c>
      <c r="AM18" s="396" t="s">
        <v>388</v>
      </c>
      <c r="AO18" s="396" t="s">
        <v>388</v>
      </c>
      <c r="AP18" s="396" t="s">
        <v>388</v>
      </c>
    </row>
    <row r="19" spans="30:42" x14ac:dyDescent="0.25">
      <c r="AD19" s="396" t="s">
        <v>389</v>
      </c>
      <c r="AG19" s="396" t="s">
        <v>389</v>
      </c>
      <c r="AH19" s="396" t="s">
        <v>389</v>
      </c>
      <c r="AJ19" s="396" t="s">
        <v>389</v>
      </c>
      <c r="AL19" s="396" t="s">
        <v>389</v>
      </c>
      <c r="AM19" s="396" t="s">
        <v>389</v>
      </c>
      <c r="AO19" s="396" t="s">
        <v>389</v>
      </c>
      <c r="AP19" s="396" t="s">
        <v>389</v>
      </c>
    </row>
    <row r="20" spans="30:42" x14ac:dyDescent="0.25">
      <c r="AD20" s="396" t="s">
        <v>390</v>
      </c>
      <c r="AG20" s="396" t="s">
        <v>390</v>
      </c>
      <c r="AH20" s="396" t="s">
        <v>390</v>
      </c>
      <c r="AJ20" s="396" t="s">
        <v>390</v>
      </c>
      <c r="AL20" s="396" t="s">
        <v>390</v>
      </c>
      <c r="AM20" s="396" t="s">
        <v>390</v>
      </c>
      <c r="AO20" s="396" t="s">
        <v>390</v>
      </c>
      <c r="AP20" s="396" t="s">
        <v>390</v>
      </c>
    </row>
    <row r="21" spans="30:42" x14ac:dyDescent="0.25">
      <c r="AD21" s="396" t="s">
        <v>391</v>
      </c>
      <c r="AG21" s="396" t="s">
        <v>391</v>
      </c>
      <c r="AH21" s="396" t="s">
        <v>391</v>
      </c>
      <c r="AJ21" s="396" t="s">
        <v>391</v>
      </c>
      <c r="AL21" s="396" t="s">
        <v>391</v>
      </c>
      <c r="AM21" s="396" t="s">
        <v>391</v>
      </c>
      <c r="AO21" s="396" t="s">
        <v>391</v>
      </c>
      <c r="AP21" s="396" t="s">
        <v>391</v>
      </c>
    </row>
    <row r="22" spans="30:42" x14ac:dyDescent="0.25">
      <c r="AD22" s="396" t="s">
        <v>392</v>
      </c>
      <c r="AG22" s="396" t="s">
        <v>392</v>
      </c>
      <c r="AH22" s="396" t="s">
        <v>392</v>
      </c>
      <c r="AJ22" s="396" t="s">
        <v>392</v>
      </c>
      <c r="AL22" s="396" t="s">
        <v>392</v>
      </c>
      <c r="AM22" s="396" t="s">
        <v>392</v>
      </c>
      <c r="AO22" s="396" t="s">
        <v>392</v>
      </c>
      <c r="AP22" s="396" t="s">
        <v>392</v>
      </c>
    </row>
    <row r="23" spans="30:42" x14ac:dyDescent="0.25">
      <c r="AD23" s="396" t="s">
        <v>393</v>
      </c>
      <c r="AG23" s="396" t="s">
        <v>393</v>
      </c>
      <c r="AH23" s="396" t="s">
        <v>393</v>
      </c>
      <c r="AJ23" s="396" t="s">
        <v>393</v>
      </c>
      <c r="AL23" s="396" t="s">
        <v>393</v>
      </c>
      <c r="AM23" s="396" t="s">
        <v>393</v>
      </c>
      <c r="AO23" s="396" t="s">
        <v>393</v>
      </c>
      <c r="AP23" s="396" t="s">
        <v>393</v>
      </c>
    </row>
    <row r="24" spans="30:42" x14ac:dyDescent="0.25">
      <c r="AD24" s="396" t="s">
        <v>394</v>
      </c>
      <c r="AG24" s="396" t="s">
        <v>394</v>
      </c>
      <c r="AH24" s="396" t="s">
        <v>394</v>
      </c>
      <c r="AJ24" s="396" t="s">
        <v>394</v>
      </c>
      <c r="AL24" s="396" t="s">
        <v>394</v>
      </c>
      <c r="AM24" s="396" t="s">
        <v>394</v>
      </c>
      <c r="AO24" s="396" t="s">
        <v>394</v>
      </c>
      <c r="AP24" s="396" t="s">
        <v>394</v>
      </c>
    </row>
    <row r="25" spans="30:42" x14ac:dyDescent="0.25">
      <c r="AD25" s="396" t="s">
        <v>395</v>
      </c>
      <c r="AG25" s="396" t="s">
        <v>395</v>
      </c>
      <c r="AH25" s="396" t="s">
        <v>395</v>
      </c>
      <c r="AJ25" s="396" t="s">
        <v>395</v>
      </c>
      <c r="AL25" s="396" t="s">
        <v>395</v>
      </c>
      <c r="AM25" s="396" t="s">
        <v>395</v>
      </c>
      <c r="AO25" s="396" t="s">
        <v>395</v>
      </c>
      <c r="AP25" s="396" t="s">
        <v>395</v>
      </c>
    </row>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Packager Shell Object" dvAspect="DVASPECT_ICON" shapeId="11265" r:id="rId4">
          <objectPr defaultSize="0" r:id="rId5">
            <anchor moveWithCells="1">
              <from>
                <xdr:col>0</xdr:col>
                <xdr:colOff>0</xdr:colOff>
                <xdr:row>0</xdr:row>
                <xdr:rowOff>0</xdr:rowOff>
              </from>
              <to>
                <xdr:col>6</xdr:col>
                <xdr:colOff>561975</xdr:colOff>
                <xdr:row>2</xdr:row>
                <xdr:rowOff>123825</xdr:rowOff>
              </to>
            </anchor>
          </objectPr>
        </oleObject>
      </mc:Choice>
      <mc:Fallback>
        <oleObject progId="Packager Shell Object" dvAspect="DVASPECT_ICON" shapeId="11265" r:id="rId4"/>
      </mc:Fallback>
    </mc:AlternateContent>
    <mc:AlternateContent xmlns:mc="http://schemas.openxmlformats.org/markup-compatibility/2006">
      <mc:Choice Requires="x14">
        <oleObject progId="Packager Shell Object" dvAspect="DVASPECT_ICON" shapeId="11274" r:id="rId6">
          <objectPr defaultSize="0" r:id="rId7">
            <anchor moveWithCells="1">
              <from>
                <xdr:col>0</xdr:col>
                <xdr:colOff>0</xdr:colOff>
                <xdr:row>0</xdr:row>
                <xdr:rowOff>0</xdr:rowOff>
              </from>
              <to>
                <xdr:col>0</xdr:col>
                <xdr:colOff>552450</xdr:colOff>
                <xdr:row>2</xdr:row>
                <xdr:rowOff>123825</xdr:rowOff>
              </to>
            </anchor>
          </objectPr>
        </oleObject>
      </mc:Choice>
      <mc:Fallback>
        <oleObject progId="Packager Shell Object" dvAspect="DVASPECT_ICON" shapeId="11274" r:id="rId6"/>
      </mc:Fallback>
    </mc:AlternateContent>
    <mc:AlternateContent xmlns:mc="http://schemas.openxmlformats.org/markup-compatibility/2006">
      <mc:Choice Requires="x14">
        <oleObject progId="Packager Shell Object" dvAspect="DVASPECT_ICON" shapeId="11275" r:id="rId8">
          <objectPr defaultSize="0" r:id="rId9">
            <anchor moveWithCells="1">
              <from>
                <xdr:col>0</xdr:col>
                <xdr:colOff>0</xdr:colOff>
                <xdr:row>0</xdr:row>
                <xdr:rowOff>0</xdr:rowOff>
              </from>
              <to>
                <xdr:col>1</xdr:col>
                <xdr:colOff>314325</xdr:colOff>
                <xdr:row>2</xdr:row>
                <xdr:rowOff>123825</xdr:rowOff>
              </to>
            </anchor>
          </objectPr>
        </oleObject>
      </mc:Choice>
      <mc:Fallback>
        <oleObject progId="Packager Shell Object" dvAspect="DVASPECT_ICON" shapeId="11275" r:id="rId8"/>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2:I704"/>
  <sheetViews>
    <sheetView topLeftCell="A14" zoomScale="80" zoomScaleNormal="80" workbookViewId="0">
      <selection activeCell="C57" sqref="C57"/>
    </sheetView>
  </sheetViews>
  <sheetFormatPr defaultColWidth="8.875" defaultRowHeight="12.75" x14ac:dyDescent="0.2"/>
  <cols>
    <col min="1" max="1" width="25.875" style="1" customWidth="1"/>
    <col min="2" max="2" width="30.625" style="1" customWidth="1"/>
    <col min="3" max="3" width="52.375" style="1" customWidth="1"/>
    <col min="4" max="4" width="23.5" style="1" customWidth="1"/>
    <col min="5" max="5" width="19.625" style="1" customWidth="1"/>
    <col min="6" max="6" width="18.375" style="1" customWidth="1"/>
    <col min="7" max="7" width="10.375" style="1" customWidth="1"/>
    <col min="8" max="11" width="8.875" style="1"/>
    <col min="12" max="12" width="14.625" style="1" bestFit="1" customWidth="1"/>
    <col min="13" max="13" width="15" style="1" bestFit="1" customWidth="1"/>
    <col min="14" max="16384" width="8.875" style="1"/>
  </cols>
  <sheetData>
    <row r="2" spans="2:7" x14ac:dyDescent="0.2">
      <c r="B2" s="2" t="s">
        <v>82</v>
      </c>
    </row>
    <row r="3" spans="2:7" x14ac:dyDescent="0.2">
      <c r="B3" s="536" t="s">
        <v>79</v>
      </c>
      <c r="C3" s="536" t="s">
        <v>196</v>
      </c>
      <c r="D3" s="536" t="s">
        <v>198</v>
      </c>
      <c r="E3" s="536" t="s">
        <v>81</v>
      </c>
      <c r="F3" s="536" t="s">
        <v>127</v>
      </c>
      <c r="G3" s="536" t="s">
        <v>30</v>
      </c>
    </row>
    <row r="4" spans="2:7" hidden="1" x14ac:dyDescent="0.2">
      <c r="B4" s="536" t="s">
        <v>78</v>
      </c>
      <c r="C4" s="539" t="s">
        <v>35</v>
      </c>
      <c r="D4" s="537" t="s">
        <v>197</v>
      </c>
      <c r="E4" s="536" t="s">
        <v>80</v>
      </c>
      <c r="F4" s="536" t="str">
        <f t="array" ref="F4">IFERROR(INDEX($C$4:$C$29, MATCH(0, COUNTIF($F$3:F3, $C$4:$C$29&amp;"") + IF($C$4:$C$29="",1,0), 0)), "")</f>
        <v>--Select--</v>
      </c>
      <c r="G4" s="536" t="s">
        <v>29</v>
      </c>
    </row>
    <row r="5" spans="2:7" s="11" customFormat="1" x14ac:dyDescent="0.2">
      <c r="B5" s="536" t="s">
        <v>2560</v>
      </c>
      <c r="C5" s="539" t="s">
        <v>2561</v>
      </c>
      <c r="D5" s="537"/>
      <c r="E5" s="536" t="s">
        <v>2244</v>
      </c>
      <c r="F5" s="536" t="str">
        <f t="array" ref="F5">IFERROR(INDEX($C$4:$C$29, MATCH(0, COUNTIF($F$3:F4, $C$4:$C$29&amp;"") + IF($C$4:$C$29="",1,0), 0)), "")</f>
        <v>HIV I-3b: Pourcentage des hommes avec syphilis active ayant des rapports sexuels avec d'autres hommes</v>
      </c>
      <c r="G5" s="536" t="s">
        <v>2562</v>
      </c>
    </row>
    <row r="6" spans="2:7" s="11" customFormat="1" x14ac:dyDescent="0.2">
      <c r="B6" s="536" t="s">
        <v>2563</v>
      </c>
      <c r="C6" s="539" t="s">
        <v>2564</v>
      </c>
      <c r="D6" s="537"/>
      <c r="E6" s="536" t="s">
        <v>2244</v>
      </c>
      <c r="F6" s="536" t="str">
        <f t="array" ref="F6">IFERROR(INDEX($C$4:$C$29, MATCH(0, COUNTIF($F$3:F5, $C$4:$C$29&amp;"") + IF($C$4:$C$29="",1,0), 0)), "")</f>
        <v>HIV I-3c: Pourcentage de professionnels du sexe avec syphilis active</v>
      </c>
      <c r="G6" s="536" t="s">
        <v>2565</v>
      </c>
    </row>
    <row r="7" spans="2:7" s="11" customFormat="1" x14ac:dyDescent="0.2">
      <c r="B7" s="536" t="s">
        <v>448</v>
      </c>
      <c r="C7" s="539" t="s">
        <v>2566</v>
      </c>
      <c r="D7" s="537"/>
      <c r="E7" s="536" t="s">
        <v>2244</v>
      </c>
      <c r="F7" s="536" t="str">
        <f t="array" ref="F7">IFERROR(INDEX($C$4:$C$29, MATCH(0, COUNTIF($F$3:F6, $C$4:$C$29&amp;"") + IF($C$4:$C$29="",1,0), 0)), "")</f>
        <v>HIV I-6: Estimation du pourcentage d'infections à VIH parmi les enfants nés de femmes séropositives au VIH ayant accouché au cours des 12 derniers  mois</v>
      </c>
      <c r="G7" s="536" t="s">
        <v>447</v>
      </c>
    </row>
    <row r="8" spans="2:7" s="11" customFormat="1" x14ac:dyDescent="0.2">
      <c r="B8" s="536" t="s">
        <v>2247</v>
      </c>
      <c r="C8" s="539" t="s">
        <v>2248</v>
      </c>
      <c r="D8" s="537" t="s">
        <v>2249</v>
      </c>
      <c r="E8" s="536" t="s">
        <v>2244</v>
      </c>
      <c r="F8" s="536" t="str">
        <f t="array" ref="F8">IFERROR(INDEX($C$4:$C$29, MATCH(0, COUNTIF($F$3:F7, $C$4:$C$29&amp;"") + IF($C$4:$C$29="",1,0), 0)), "")</f>
        <v>HIV I-9a(M): Pourcentage d'hommes ayant des rapports sexuels avec des hommes vivant avec le VIH</v>
      </c>
      <c r="G8" s="536" t="s">
        <v>2567</v>
      </c>
    </row>
    <row r="9" spans="2:7" s="11" customFormat="1" x14ac:dyDescent="0.2">
      <c r="B9" s="536" t="s">
        <v>2254</v>
      </c>
      <c r="C9" s="539" t="s">
        <v>2255</v>
      </c>
      <c r="D9" s="537" t="s">
        <v>2249</v>
      </c>
      <c r="E9" s="536" t="s">
        <v>2244</v>
      </c>
      <c r="F9" s="536" t="str">
        <f t="array" ref="F9">IFERROR(INDEX($C$4:$C$29, MATCH(0, COUNTIF($F$3:F8, $C$4:$C$29&amp;"") + IF($C$4:$C$29="",1,0), 0)), "")</f>
        <v>HIV I-9b(M): Pourcentage de personnes transgenres vivant avec le VIH</v>
      </c>
      <c r="G9" s="536" t="s">
        <v>2568</v>
      </c>
    </row>
    <row r="10" spans="2:7" s="11" customFormat="1" x14ac:dyDescent="0.2">
      <c r="B10" s="536" t="s">
        <v>2258</v>
      </c>
      <c r="C10" s="539" t="s">
        <v>2259</v>
      </c>
      <c r="D10" s="537" t="s">
        <v>2249</v>
      </c>
      <c r="E10" s="536" t="s">
        <v>2244</v>
      </c>
      <c r="F10" s="536" t="str">
        <f t="array" ref="F10">IFERROR(INDEX($C$4:$C$29, MATCH(0, COUNTIF($F$3:F9, $C$4:$C$29&amp;"") + IF($C$4:$C$29="",1,0), 0)), "")</f>
        <v>HIV I-10(M): Pourcentage de professionnels du sexe vivant avec le VIH</v>
      </c>
      <c r="G10" s="536" t="s">
        <v>2569</v>
      </c>
    </row>
    <row r="11" spans="2:7" s="11" customFormat="1" x14ac:dyDescent="0.2">
      <c r="B11" s="536" t="s">
        <v>2262</v>
      </c>
      <c r="C11" s="539" t="s">
        <v>2263</v>
      </c>
      <c r="D11" s="537" t="s">
        <v>2249</v>
      </c>
      <c r="E11" s="536" t="s">
        <v>2244</v>
      </c>
      <c r="F11" s="536" t="str">
        <f t="array" ref="F11">IFERROR(INDEX($C$4:$C$29, MATCH(0, COUNTIF($F$3:F10, $C$4:$C$29&amp;"") + IF($C$4:$C$29="",1,0), 0)), "")</f>
        <v>HIV I-11(M): Pourcentage de consommateurs de drogues injectables vivant avec le VIH</v>
      </c>
      <c r="G11" s="536" t="s">
        <v>2570</v>
      </c>
    </row>
    <row r="12" spans="2:7" s="11" customFormat="1" x14ac:dyDescent="0.2">
      <c r="B12" s="536" t="s">
        <v>2571</v>
      </c>
      <c r="C12" s="539" t="s">
        <v>2572</v>
      </c>
      <c r="D12" s="537"/>
      <c r="E12" s="536" t="s">
        <v>2244</v>
      </c>
      <c r="F12" s="536" t="str">
        <f t="array" ref="F12">IFERROR(INDEX($C$4:$C$29, MATCH(0, COUNTIF($F$3:F11, $C$4:$C$29&amp;"") + IF($C$4:$C$29="",1,0), 0)), "")</f>
        <v>HIV I-12: Pourcentage d'autres populations vulnérables (veuillez préciser) vivant avec le VIH</v>
      </c>
      <c r="G12" s="536" t="s">
        <v>2573</v>
      </c>
    </row>
    <row r="13" spans="2:7" s="11" customFormat="1" x14ac:dyDescent="0.2">
      <c r="B13" s="536" t="s">
        <v>443</v>
      </c>
      <c r="C13" s="539" t="s">
        <v>2574</v>
      </c>
      <c r="D13" s="537"/>
      <c r="E13" s="536" t="s">
        <v>2246</v>
      </c>
      <c r="F13" s="536" t="str">
        <f t="array" ref="F13">IFERROR(INDEX($C$4:$C$29, MATCH(0, COUNTIF($F$3:F12, $C$4:$C$29&amp;"") + IF($C$4:$C$29="",1,0), 0)), "")</f>
        <v>TB I-4(M): Prévalence de TB-RR et/ou TB-MR parmi les nouveaux cas détectés: Proportion de nouveaux cas de tuberculose avec TB-RR et/ou TB-MR</v>
      </c>
      <c r="G13" s="536" t="s">
        <v>442</v>
      </c>
    </row>
    <row r="14" spans="2:7" s="11" customFormat="1" x14ac:dyDescent="0.2">
      <c r="B14" s="536" t="s">
        <v>2283</v>
      </c>
      <c r="C14" s="539" t="s">
        <v>2284</v>
      </c>
      <c r="D14" s="537" t="s">
        <v>2575</v>
      </c>
      <c r="E14" s="536" t="s">
        <v>2244</v>
      </c>
      <c r="F14" s="536" t="str">
        <f t="array" ref="F14">IFERROR(INDEX($C$4:$C$29, MATCH(0, COUNTIF($F$3:F13, $C$4:$C$29&amp;"") + IF($C$4:$C$29="",1,0), 0)), "")</f>
        <v>HIV I-4: Nombre de décès liés au SIDA pour 100,000 habitants</v>
      </c>
      <c r="G14" s="536" t="s">
        <v>2576</v>
      </c>
    </row>
    <row r="15" spans="2:7" s="11" customFormat="1" x14ac:dyDescent="0.2">
      <c r="B15" s="536" t="s">
        <v>2577</v>
      </c>
      <c r="C15" s="539" t="s">
        <v>2578</v>
      </c>
      <c r="D15" s="537"/>
      <c r="E15" s="536" t="s">
        <v>2246</v>
      </c>
      <c r="F15" s="536" t="str">
        <f t="array" ref="F15">IFERROR(INDEX($C$4:$C$29, MATCH(0, COUNTIF($F$3:F14, $C$4:$C$29&amp;"") + IF($C$4:$C$29="",1,0), 0)), "")</f>
        <v>TB I-1: Taux de prévalence de la tuberculose (pour 100 000 habitants)</v>
      </c>
      <c r="G15" s="536" t="s">
        <v>2579</v>
      </c>
    </row>
    <row r="16" spans="2:7" s="11" customFormat="1" x14ac:dyDescent="0.2">
      <c r="B16" s="536" t="s">
        <v>2580</v>
      </c>
      <c r="C16" s="539" t="s">
        <v>2581</v>
      </c>
      <c r="D16" s="537"/>
      <c r="E16" s="536" t="s">
        <v>2246</v>
      </c>
      <c r="F16" s="536" t="str">
        <f t="array" ref="F16">IFERROR(INDEX($C$4:$C$29, MATCH(0, COUNTIF($F$3:F15, $C$4:$C$29&amp;"") + IF($C$4:$C$29="",1,0), 0)), "")</f>
        <v>TB I-2: Taux d'incidence de la tuberculose (pour 100 000 habitants)</v>
      </c>
      <c r="G16" s="536" t="s">
        <v>2582</v>
      </c>
    </row>
    <row r="17" spans="2:7" s="11" customFormat="1" x14ac:dyDescent="0.2">
      <c r="B17" s="536" t="s">
        <v>438</v>
      </c>
      <c r="C17" s="539" t="s">
        <v>2583</v>
      </c>
      <c r="D17" s="537"/>
      <c r="E17" s="536" t="s">
        <v>2246</v>
      </c>
      <c r="F17" s="536" t="str">
        <f t="array" ref="F17">IFERROR(INDEX($C$4:$C$29, MATCH(0, COUNTIF($F$3:F16, $C$4:$C$29&amp;"") + IF($C$4:$C$29="",1,0), 0)), "")</f>
        <v>TB I-3(M): Taux de mortalité par tuberculose (pour 100 000 habitants)</v>
      </c>
      <c r="G17" s="536" t="s">
        <v>437</v>
      </c>
    </row>
    <row r="18" spans="2:7" s="11" customFormat="1" x14ac:dyDescent="0.2">
      <c r="B18" s="536" t="s">
        <v>2584</v>
      </c>
      <c r="C18" s="539" t="s">
        <v>2585</v>
      </c>
      <c r="D18" s="537"/>
      <c r="E18" s="536" t="s">
        <v>2244</v>
      </c>
      <c r="F18" s="536" t="str">
        <f t="array" ref="F18">IFERROR(INDEX($C$4:$C$29, MATCH(0, COUNTIF($F$3:F17, $C$4:$C$29&amp;"") + IF($C$4:$C$29="",1,0), 0)), "")</f>
        <v>TB/HIV I-1: Taux de mortalité par tuberculose/VIH (pour 100 000 habitants)</v>
      </c>
      <c r="G18" s="536" t="s">
        <v>2586</v>
      </c>
    </row>
    <row r="19" spans="2:7" s="11" customFormat="1" x14ac:dyDescent="0.2">
      <c r="B19" s="536" t="s">
        <v>2584</v>
      </c>
      <c r="C19" s="539" t="s">
        <v>2585</v>
      </c>
      <c r="D19" s="537"/>
      <c r="E19" s="536" t="s">
        <v>2246</v>
      </c>
      <c r="F19" s="536" t="str">
        <f t="array" ref="F19">IFERROR(INDEX($C$4:$C$29, MATCH(0, COUNTIF($F$3:F18, $C$4:$C$29&amp;"") + IF($C$4:$C$29="",1,0), 0)), "")</f>
        <v>HSS I-1: Taux de mortalité infantile pour 1 000 naissances vivantes</v>
      </c>
      <c r="G19" s="536" t="s">
        <v>2586</v>
      </c>
    </row>
    <row r="20" spans="2:7" s="11" customFormat="1" x14ac:dyDescent="0.2">
      <c r="B20" s="536" t="s">
        <v>2587</v>
      </c>
      <c r="C20" s="539" t="s">
        <v>2588</v>
      </c>
      <c r="D20" s="537"/>
      <c r="E20" s="536" t="s">
        <v>2244</v>
      </c>
      <c r="F20" s="536" t="str">
        <f t="array" ref="F20">IFERROR(INDEX($C$4:$C$29, MATCH(0, COUNTIF($F$3:F19, $C$4:$C$29&amp;"") + IF($C$4:$C$29="",1,0), 0)), "")</f>
        <v>HSS I-2: Taux de mortalité néonatal (pour 100 000 habitants)</v>
      </c>
      <c r="G20" s="536" t="s">
        <v>2589</v>
      </c>
    </row>
    <row r="21" spans="2:7" s="11" customFormat="1" x14ac:dyDescent="0.2">
      <c r="B21" s="536" t="s">
        <v>2587</v>
      </c>
      <c r="C21" s="539" t="s">
        <v>2588</v>
      </c>
      <c r="D21" s="537"/>
      <c r="E21" s="536" t="s">
        <v>2246</v>
      </c>
      <c r="F21" s="536" t="str">
        <f t="array" ref="F21">IFERROR(INDEX($C$4:$C$29, MATCH(0, COUNTIF($F$3:F20, $C$4:$C$29&amp;"") + IF($C$4:$C$29="",1,0), 0)), "")</f>
        <v>HSS I-3: Taux de mortalité maternelle (pour 100 000 habitants)</v>
      </c>
      <c r="G21" s="536" t="s">
        <v>2589</v>
      </c>
    </row>
    <row r="22" spans="2:7" s="11" customFormat="1" x14ac:dyDescent="0.2">
      <c r="B22" s="536" t="s">
        <v>2590</v>
      </c>
      <c r="C22" s="539" t="s">
        <v>2591</v>
      </c>
      <c r="D22" s="537"/>
      <c r="E22" s="536" t="s">
        <v>2244</v>
      </c>
      <c r="F22" s="536" t="str">
        <f t="array" ref="F22">IFERROR(INDEX($C$4:$C$29, MATCH(0, COUNTIF($F$3:F21, $C$4:$C$29&amp;"") + IF($C$4:$C$29="",1,0), 0)), "")</f>
        <v>HIV I-14: Nombre de nouvelles infections par le VIH pour 1000 habitants non-infectés</v>
      </c>
      <c r="G22" s="536" t="s">
        <v>2592</v>
      </c>
    </row>
    <row r="23" spans="2:7" s="11" customFormat="1" x14ac:dyDescent="0.2">
      <c r="B23" s="536" t="s">
        <v>2590</v>
      </c>
      <c r="C23" s="539" t="s">
        <v>2591</v>
      </c>
      <c r="D23" s="537"/>
      <c r="E23" s="536" t="s">
        <v>2246</v>
      </c>
      <c r="F23" s="536" t="str">
        <f t="array" ref="F23">IFERROR(INDEX($C$4:$C$29, MATCH(0, COUNTIF($F$3:F22, $C$4:$C$29&amp;"") + IF($C$4:$C$29="",1,0), 0)), "")</f>
        <v>HIV I-3.1a: Pourcentage d'individus séropositifs pour la syphilis</v>
      </c>
      <c r="G23" s="536" t="s">
        <v>2592</v>
      </c>
    </row>
    <row r="24" spans="2:7" s="11" customFormat="1" x14ac:dyDescent="0.2">
      <c r="B24" s="536" t="s">
        <v>2593</v>
      </c>
      <c r="C24" s="539" t="s">
        <v>2594</v>
      </c>
      <c r="D24" s="537"/>
      <c r="E24" s="536" t="s">
        <v>2244</v>
      </c>
      <c r="F24" s="536" t="str">
        <f t="array" ref="F24">IFERROR(INDEX($C$4:$C$29, MATCH(0, COUNTIF($F$3:F23, $C$4:$C$29&amp;"") + IF($C$4:$C$29="",1,0), 0)), "")</f>
        <v>HIV I-13: Nombre et % de personnes vivant avec le VIH</v>
      </c>
      <c r="G24" s="536" t="s">
        <v>2595</v>
      </c>
    </row>
    <row r="25" spans="2:7" s="11" customFormat="1" x14ac:dyDescent="0.2">
      <c r="B25" s="536" t="s">
        <v>2593</v>
      </c>
      <c r="C25" s="539" t="s">
        <v>2594</v>
      </c>
      <c r="D25" s="537"/>
      <c r="E25" s="536" t="s">
        <v>2246</v>
      </c>
      <c r="F25" s="536" t="str">
        <f t="array" ref="F25">IFERROR(INDEX($C$4:$C$29, MATCH(0, COUNTIF($F$3:F24, $C$4:$C$29&amp;"") + IF($C$4:$C$29="",1,0), 0)), "")</f>
        <v/>
      </c>
      <c r="G25" s="536" t="s">
        <v>2595</v>
      </c>
    </row>
    <row r="26" spans="2:7" s="11" customFormat="1" x14ac:dyDescent="0.2">
      <c r="B26" s="536" t="s">
        <v>2324</v>
      </c>
      <c r="C26" s="539" t="s">
        <v>2325</v>
      </c>
      <c r="D26" s="537" t="s">
        <v>2596</v>
      </c>
      <c r="E26" s="536" t="s">
        <v>2244</v>
      </c>
      <c r="F26" s="536" t="str">
        <f t="array" ref="F26">IFERROR(INDEX($C$4:$C$29, MATCH(0, COUNTIF($F$3:F25, $C$4:$C$29&amp;"") + IF($C$4:$C$29="",1,0), 0)), "")</f>
        <v/>
      </c>
      <c r="G26" s="536" t="s">
        <v>2597</v>
      </c>
    </row>
    <row r="27" spans="2:7" s="11" customFormat="1" x14ac:dyDescent="0.2">
      <c r="B27" s="536" t="s">
        <v>2598</v>
      </c>
      <c r="C27" s="539" t="s">
        <v>2599</v>
      </c>
      <c r="D27" s="537"/>
      <c r="E27" s="536" t="s">
        <v>2244</v>
      </c>
      <c r="F27" s="536" t="str">
        <f t="array" ref="F27">IFERROR(INDEX($C$4:$C$29, MATCH(0, COUNTIF($F$3:F26, $C$4:$C$29&amp;"") + IF($C$4:$C$29="",1,0), 0)), "")</f>
        <v/>
      </c>
      <c r="G27" s="536" t="s">
        <v>2600</v>
      </c>
    </row>
    <row r="28" spans="2:7" s="11" customFormat="1" x14ac:dyDescent="0.2">
      <c r="B28" s="536" t="s">
        <v>2345</v>
      </c>
      <c r="C28" s="539" t="s">
        <v>2346</v>
      </c>
      <c r="D28" s="537" t="s">
        <v>2601</v>
      </c>
      <c r="E28" s="536" t="s">
        <v>2244</v>
      </c>
      <c r="F28" s="536" t="str">
        <f t="array" ref="F28">IFERROR(INDEX($C$4:$C$29, MATCH(0, COUNTIF($F$3:F27, $C$4:$C$29&amp;"") + IF($C$4:$C$29="",1,0), 0)), "")</f>
        <v/>
      </c>
      <c r="G28" s="536" t="s">
        <v>2602</v>
      </c>
    </row>
    <row r="30" spans="2:7" x14ac:dyDescent="0.2">
      <c r="B30" s="2" t="s">
        <v>83</v>
      </c>
    </row>
    <row r="31" spans="2:7" x14ac:dyDescent="0.2">
      <c r="B31" s="536" t="s">
        <v>79</v>
      </c>
      <c r="C31" s="536" t="s">
        <v>196</v>
      </c>
      <c r="D31" s="536" t="s">
        <v>198</v>
      </c>
      <c r="E31" s="536" t="s">
        <v>81</v>
      </c>
      <c r="F31" s="536" t="s">
        <v>127</v>
      </c>
      <c r="G31" s="536" t="s">
        <v>30</v>
      </c>
    </row>
    <row r="32" spans="2:7" hidden="1" x14ac:dyDescent="0.2">
      <c r="B32" s="536" t="s">
        <v>78</v>
      </c>
      <c r="C32" s="539" t="s">
        <v>35</v>
      </c>
      <c r="D32" s="537" t="s">
        <v>197</v>
      </c>
      <c r="E32" s="536" t="s">
        <v>80</v>
      </c>
      <c r="F32" s="536" t="str">
        <f t="array" ref="F32">IFERROR(INDEX($C$32:$C$57, MATCH(0, COUNTIF($F$31:F31, $C$32:$C$57&amp;"") + IF($C$32:$C$57="",1,0), 0)), "")</f>
        <v>--Select--</v>
      </c>
      <c r="G32" s="536" t="s">
        <v>29</v>
      </c>
    </row>
    <row r="33" spans="2:7" s="11" customFormat="1" x14ac:dyDescent="0.2">
      <c r="B33" s="536" t="s">
        <v>2603</v>
      </c>
      <c r="C33" s="539" t="s">
        <v>2604</v>
      </c>
      <c r="D33" s="537"/>
      <c r="E33" s="536" t="s">
        <v>2244</v>
      </c>
      <c r="F33" s="536" t="str">
        <f t="array" ref="F33">IFERROR(INDEX($C$32:$C$57, MATCH(0, COUNTIF($F$31:F32, $C$32:$C$57&amp;"") + IF($C$32:$C$57="",1,0), 0)), "")</f>
        <v>HSS O-3: Part des dépenses des ménages consacrée à la santé par rapport aux dépenses totales de santé</v>
      </c>
      <c r="G33" s="536" t="s">
        <v>2605</v>
      </c>
    </row>
    <row r="34" spans="2:7" s="11" customFormat="1" x14ac:dyDescent="0.2">
      <c r="B34" s="536" t="s">
        <v>2603</v>
      </c>
      <c r="C34" s="539" t="s">
        <v>2604</v>
      </c>
      <c r="D34" s="537"/>
      <c r="E34" s="536" t="s">
        <v>2246</v>
      </c>
      <c r="F34" s="536" t="str">
        <f t="array" ref="F34">IFERROR(INDEX($C$32:$C$57, MATCH(0, COUNTIF($F$31:F33, $C$32:$C$57&amp;"") + IF($C$32:$C$57="",1,0), 0)), "")</f>
        <v>HIV O-1(M): Pourcentage d'adultes et d'enfants vivant avec le VIH et sous traitement 12 mois après le début du traitement antirétroviral</v>
      </c>
      <c r="G34" s="536" t="s">
        <v>2605</v>
      </c>
    </row>
    <row r="35" spans="2:7" s="11" customFormat="1" x14ac:dyDescent="0.2">
      <c r="B35" s="536" t="s">
        <v>933</v>
      </c>
      <c r="C35" s="539" t="s">
        <v>2355</v>
      </c>
      <c r="D35" s="537" t="s">
        <v>2606</v>
      </c>
      <c r="E35" s="536" t="s">
        <v>2244</v>
      </c>
      <c r="F35" s="536" t="str">
        <f t="array" ref="F35">IFERROR(INDEX($C$32:$C$57, MATCH(0, COUNTIF($F$31:F34, $C$32:$C$57&amp;"") + IF($C$32:$C$57="",1,0), 0)), "")</f>
        <v>HIV O-4a(M): Pourcentage d'hommes ayant déclaré avoir utilisé un préservatif lors de leur dernier rapport anal avec un partenaire de sexe masculin</v>
      </c>
      <c r="G35" s="536" t="s">
        <v>932</v>
      </c>
    </row>
    <row r="36" spans="2:7" s="11" customFormat="1" x14ac:dyDescent="0.2">
      <c r="B36" s="536" t="s">
        <v>2367</v>
      </c>
      <c r="C36" s="539" t="s">
        <v>2368</v>
      </c>
      <c r="D36" s="537" t="s">
        <v>2249</v>
      </c>
      <c r="E36" s="536" t="s">
        <v>2244</v>
      </c>
      <c r="F36" s="536" t="str">
        <f t="array" ref="F36">IFERROR(INDEX($C$32:$C$57, MATCH(0, COUNTIF($F$31:F35, $C$32:$C$57&amp;"") + IF($C$32:$C$57="",1,0), 0)), "")</f>
        <v>HIV O-5(M): Pourcentage de professionnels du sexe ayant déclaré avoir utilisé un préservatif avec leur dernier client</v>
      </c>
      <c r="G36" s="536" t="s">
        <v>2607</v>
      </c>
    </row>
    <row r="37" spans="2:7" s="11" customFormat="1" x14ac:dyDescent="0.2">
      <c r="B37" s="536" t="s">
        <v>2371</v>
      </c>
      <c r="C37" s="539" t="s">
        <v>2372</v>
      </c>
      <c r="D37" s="537" t="s">
        <v>2608</v>
      </c>
      <c r="E37" s="536" t="s">
        <v>2244</v>
      </c>
      <c r="F37" s="536" t="str">
        <f t="array" ref="F37">IFERROR(INDEX($C$32:$C$57, MATCH(0, COUNTIF($F$31:F36, $C$32:$C$57&amp;"") + IF($C$32:$C$57="",1,0), 0)), "")</f>
        <v>HIV O-6(M): Pourcentage de consommateurs de drogues injectables ayant déclaré avoir utilisé du matériel d'injection stérile lors de leur dernière prise de drogue</v>
      </c>
      <c r="G37" s="536" t="s">
        <v>2609</v>
      </c>
    </row>
    <row r="38" spans="2:7" s="11" customFormat="1" x14ac:dyDescent="0.2">
      <c r="B38" s="536" t="s">
        <v>2377</v>
      </c>
      <c r="C38" s="539" t="s">
        <v>2378</v>
      </c>
      <c r="D38" s="537" t="s">
        <v>2608</v>
      </c>
      <c r="E38" s="536" t="s">
        <v>2244</v>
      </c>
      <c r="F38" s="536" t="str">
        <f t="array" ref="F38">IFERROR(INDEX($C$32:$C$57, MATCH(0, COUNTIF($F$31:F37, $C$32:$C$57&amp;"") + IF($C$32:$C$57="",1,0), 0)), "")</f>
        <v>HIV O-7: Pourcentage d'autres populations vulnérables ayant déclaré avoir utilisé un préservatif lors du dernier rapport sexuel</v>
      </c>
      <c r="G38" s="536" t="s">
        <v>2610</v>
      </c>
    </row>
    <row r="39" spans="2:7" s="11" customFormat="1" x14ac:dyDescent="0.2">
      <c r="B39" s="536" t="s">
        <v>2611</v>
      </c>
      <c r="C39" s="539" t="s">
        <v>2612</v>
      </c>
      <c r="D39" s="537"/>
      <c r="E39" s="536" t="s">
        <v>2244</v>
      </c>
      <c r="F39" s="536" t="str">
        <f t="array" ref="F39">IFERROR(INDEX($C$32:$C$57, MATCH(0, COUNTIF($F$31:F38, $C$32:$C$57&amp;"") + IF($C$32:$C$57="",1,0), 0)), "")</f>
        <v>TB O-2a: Taux de succès thérapeutique, toutes formes confondues- bactériologiquement confirmés et cliniquement diagnostiqués, nouveaux cas et récidives</v>
      </c>
      <c r="G39" s="536" t="s">
        <v>2613</v>
      </c>
    </row>
    <row r="40" spans="2:7" s="11" customFormat="1" x14ac:dyDescent="0.2">
      <c r="B40" s="536" t="s">
        <v>2614</v>
      </c>
      <c r="C40" s="539" t="s">
        <v>2615</v>
      </c>
      <c r="D40" s="537"/>
      <c r="E40" s="536" t="s">
        <v>2246</v>
      </c>
      <c r="F40" s="536" t="str">
        <f t="array" ref="F40">IFERROR(INDEX($C$32:$C$57, MATCH(0, COUNTIF($F$31:F39, $C$32:$C$57&amp;"") + IF($C$32:$C$57="",1,0), 0)), "")</f>
        <v>TB O-4(M): Taux de succès thérapeutique de TB-RR et/ou TB-MR : pourcentage de cas de tuberculose résistante à la rifampicine et/ou tuberculose multirésistante traités avec succès</v>
      </c>
      <c r="G40" s="536" t="s">
        <v>2616</v>
      </c>
    </row>
    <row r="41" spans="2:7" s="11" customFormat="1" x14ac:dyDescent="0.2">
      <c r="B41" s="536" t="s">
        <v>927</v>
      </c>
      <c r="C41" s="539" t="s">
        <v>2383</v>
      </c>
      <c r="D41" s="537" t="s">
        <v>2311</v>
      </c>
      <c r="E41" s="536" t="s">
        <v>2246</v>
      </c>
      <c r="F41" s="536" t="str">
        <f t="array" ref="F41">IFERROR(INDEX($C$32:$C$57, MATCH(0, COUNTIF($F$31:F40, $C$32:$C$57&amp;"") + IF($C$32:$C$57="",1,0), 0)), "")</f>
        <v>HSS O-1: Pourcentage de femmes bénéficiant de soins prénatals</v>
      </c>
      <c r="G41" s="536" t="s">
        <v>926</v>
      </c>
    </row>
    <row r="42" spans="2:7" s="11" customFormat="1" x14ac:dyDescent="0.2">
      <c r="B42" s="536" t="s">
        <v>2617</v>
      </c>
      <c r="C42" s="539" t="s">
        <v>2618</v>
      </c>
      <c r="D42" s="537"/>
      <c r="E42" s="536" t="s">
        <v>2244</v>
      </c>
      <c r="F42" s="536" t="str">
        <f t="array" ref="F42">IFERROR(INDEX($C$32:$C$57, MATCH(0, COUNTIF($F$31:F41, $C$32:$C$57&amp;"") + IF($C$32:$C$57="",1,0), 0)), "")</f>
        <v>HSS O-2: Pourcentage de naissances bénéficiant de l’assistance d’un professionnel de la santé</v>
      </c>
      <c r="G42" s="536" t="s">
        <v>2619</v>
      </c>
    </row>
    <row r="43" spans="2:7" s="11" customFormat="1" x14ac:dyDescent="0.2">
      <c r="B43" s="536" t="s">
        <v>2617</v>
      </c>
      <c r="C43" s="539" t="s">
        <v>2618</v>
      </c>
      <c r="D43" s="537"/>
      <c r="E43" s="536" t="s">
        <v>2246</v>
      </c>
      <c r="F43" s="536" t="str">
        <f t="array" ref="F43">IFERROR(INDEX($C$32:$C$57, MATCH(0, COUNTIF($F$31:F42, $C$32:$C$57&amp;"") + IF($C$32:$C$57="",1,0), 0)), "")</f>
        <v>TB O-1a: Taux de déclaration des cas de tuberculose, toutes formes confondues, bactériologiquement confirmés et cliniquement diagnostiqués, pour 100 000 habitants, cas nouveaux et récidives</v>
      </c>
      <c r="G43" s="536" t="s">
        <v>2619</v>
      </c>
    </row>
    <row r="44" spans="2:7" s="11" customFormat="1" x14ac:dyDescent="0.2">
      <c r="B44" s="536" t="s">
        <v>2620</v>
      </c>
      <c r="C44" s="539" t="s">
        <v>2621</v>
      </c>
      <c r="D44" s="537"/>
      <c r="E44" s="536" t="s">
        <v>2244</v>
      </c>
      <c r="F44" s="536" t="str">
        <f t="array" ref="F44">IFERROR(INDEX($C$32:$C$57, MATCH(0, COUNTIF($F$31:F43, $C$32:$C$57&amp;"") + IF($C$32:$C$57="",1,0), 0)), "")</f>
        <v>HIV O-10: Pourcentage de femmes et d'hommes ayant eu un partenaire non-régulier au cours des 12 derniers mois  qui rapportent l'usage d'un préservatif durant leur dernier rapport sexuel</v>
      </c>
      <c r="G44" s="536" t="s">
        <v>2622</v>
      </c>
    </row>
    <row r="45" spans="2:7" s="11" customFormat="1" x14ac:dyDescent="0.2">
      <c r="B45" s="536" t="s">
        <v>2620</v>
      </c>
      <c r="C45" s="539" t="s">
        <v>2621</v>
      </c>
      <c r="D45" s="537"/>
      <c r="E45" s="536" t="s">
        <v>2246</v>
      </c>
      <c r="F45" s="536" t="str">
        <f t="array" ref="F45">IFERROR(INDEX($C$32:$C$57, MATCH(0, COUNTIF($F$31:F44, $C$32:$C$57&amp;"") + IF($C$32:$C$57="",1,0), 0)), "")</f>
        <v>HIV O-4.1b(M): Pourcentage de personnes transgenres qui rapportent l'utilisation de préservatif  lors de leur dernier rapport sexuel</v>
      </c>
      <c r="G45" s="536" t="s">
        <v>2622</v>
      </c>
    </row>
    <row r="46" spans="2:7" s="11" customFormat="1" x14ac:dyDescent="0.2">
      <c r="B46" s="536" t="s">
        <v>2623</v>
      </c>
      <c r="C46" s="539" t="s">
        <v>2624</v>
      </c>
      <c r="D46" s="537"/>
      <c r="E46" s="536" t="s">
        <v>2246</v>
      </c>
      <c r="F46" s="536" t="str">
        <f t="array" ref="F46">IFERROR(INDEX($C$32:$C$57, MATCH(0, COUNTIF($F$31:F45, $C$32:$C$57&amp;"") + IF($C$32:$C$57="",1,0), 0)), "")</f>
        <v>HIV O-9: Pourcentage de consommateurs de drogues injectables qui rapportent l'utilisation de préservatif lors de leur dernier rapport sexuel</v>
      </c>
      <c r="G46" s="536" t="s">
        <v>2625</v>
      </c>
    </row>
    <row r="47" spans="2:7" s="11" customFormat="1" x14ac:dyDescent="0.2">
      <c r="B47" s="536" t="s">
        <v>2626</v>
      </c>
      <c r="C47" s="539" t="s">
        <v>2627</v>
      </c>
      <c r="D47" s="537"/>
      <c r="E47" s="536" t="s">
        <v>2244</v>
      </c>
      <c r="F47" s="536" t="str">
        <f t="array" ref="F47">IFERROR(INDEX($C$32:$C$57, MATCH(0, COUNTIF($F$31:F46, $C$32:$C$57&amp;"") + IF($C$32:$C$57="",1,0), 0)), "")</f>
        <v>HIV O-11: Pourcentage de personnes (estimées)  vivant avec le VIH  qui ont été dépistées positives au VIH</v>
      </c>
      <c r="G47" s="536" t="s">
        <v>2628</v>
      </c>
    </row>
    <row r="48" spans="2:7" s="11" customFormat="1" x14ac:dyDescent="0.2">
      <c r="B48" s="536" t="s">
        <v>2394</v>
      </c>
      <c r="C48" s="539" t="s">
        <v>2395</v>
      </c>
      <c r="D48" s="537" t="s">
        <v>2249</v>
      </c>
      <c r="E48" s="536" t="s">
        <v>2244</v>
      </c>
      <c r="F48" s="536" t="str">
        <f t="array" ref="F48">IFERROR(INDEX($C$32:$C$57, MATCH(0, COUNTIF($F$31:F47, $C$32:$C$57&amp;"") + IF($C$32:$C$57="",1,0), 0)), "")</f>
        <v>HIV O-12: Pourcentage de personnes vivant avec le VIH sous ARV qui ont une charge virale indétectable (parmi tous ceux actuellement sous traitement qui font l'objet de mesure de la charge virale independamment de quand ils ont commencé le traitement ARV)</v>
      </c>
      <c r="G48" s="536" t="s">
        <v>2629</v>
      </c>
    </row>
    <row r="49" spans="1:7" s="11" customFormat="1" x14ac:dyDescent="0.2">
      <c r="B49" s="536" t="s">
        <v>2398</v>
      </c>
      <c r="C49" s="539" t="s">
        <v>2399</v>
      </c>
      <c r="D49" s="537" t="s">
        <v>2608</v>
      </c>
      <c r="E49" s="536" t="s">
        <v>2244</v>
      </c>
      <c r="F49" s="536" t="str">
        <f t="array" ref="F49">IFERROR(INDEX($C$32:$C$57, MATCH(0, COUNTIF($F$31:F48, $C$32:$C$57&amp;"") + IF($C$32:$C$57="",1,0), 0)), "")</f>
        <v>HIV O-13: Proportion de femmes qui  ont été/sont mariées ou en concubinage agées de 15-49 ans ayant subit des violences physiques ou sexuelles de la part d'un partenaire masculin intime lors des 12 derniers mois</v>
      </c>
      <c r="G49" s="536" t="s">
        <v>2630</v>
      </c>
    </row>
    <row r="50" spans="1:7" s="11" customFormat="1" x14ac:dyDescent="0.2">
      <c r="B50" s="536" t="s">
        <v>2404</v>
      </c>
      <c r="C50" s="539" t="s">
        <v>2405</v>
      </c>
      <c r="D50" s="537" t="s">
        <v>2278</v>
      </c>
      <c r="E50" s="536" t="s">
        <v>2244</v>
      </c>
      <c r="F50" s="536" t="str">
        <f t="array" ref="F50">IFERROR(INDEX($C$32:$C$57, MATCH(0, COUNTIF($F$31:F49, $C$32:$C$57&amp;"") + IF($C$32:$C$57="",1,0), 0)), "")</f>
        <v>HIV O-14: Pourcentage de femmes et d'hommes agés de 15-49 ans rapportant des attitudes discriminatoires envers les personnes vivant avec le VIH</v>
      </c>
      <c r="G50" s="536" t="s">
        <v>2631</v>
      </c>
    </row>
    <row r="51" spans="1:7" s="11" customFormat="1" x14ac:dyDescent="0.2">
      <c r="B51" s="536" t="s">
        <v>2632</v>
      </c>
      <c r="C51" s="539" t="s">
        <v>2633</v>
      </c>
      <c r="D51" s="537"/>
      <c r="E51" s="536" t="s">
        <v>2244</v>
      </c>
      <c r="F51" s="536" t="str">
        <f t="array" ref="F51">IFERROR(INDEX($C$32:$C$57, MATCH(0, COUNTIF($F$31:F50, $C$32:$C$57&amp;"") + IF($C$32:$C$57="",1,0), 0)), "")</f>
        <v>HIV O-15: Pourcentage de personnes vivant avec le VIH rapportant avoir récemment subi une discrimination dans les services de santé</v>
      </c>
      <c r="G51" s="536" t="s">
        <v>2634</v>
      </c>
    </row>
    <row r="52" spans="1:7" s="11" customFormat="1" x14ac:dyDescent="0.2">
      <c r="B52" s="536" t="s">
        <v>2635</v>
      </c>
      <c r="C52" s="539" t="s">
        <v>2636</v>
      </c>
      <c r="D52" s="537"/>
      <c r="E52" s="536" t="s">
        <v>2244</v>
      </c>
      <c r="F52" s="536" t="str">
        <f t="array" ref="F52">IFERROR(INDEX($C$32:$C$57, MATCH(0, COUNTIF($F$31:F51, $C$32:$C$57&amp;"") + IF($C$32:$C$57="",1,0), 0)), "")</f>
        <v>TB O-6: Notification des cas de TB-RR et/ou TB-MR  - Pourcentage de cas notifiés bactériologiquement confirmés, résistants aux médicaments TB-RR et/ou TB-MR** en tant que proportion de tous les cas estimés TB-RR et/ou TB-MR</v>
      </c>
      <c r="G52" s="536" t="s">
        <v>2637</v>
      </c>
    </row>
    <row r="53" spans="1:7" s="11" customFormat="1" x14ac:dyDescent="0.2">
      <c r="B53" s="536" t="s">
        <v>2638</v>
      </c>
      <c r="C53" s="539" t="s">
        <v>2639</v>
      </c>
      <c r="D53" s="537"/>
      <c r="E53" s="536" t="s">
        <v>2244</v>
      </c>
      <c r="F53" s="536" t="str">
        <f t="array" ref="F53">IFERROR(INDEX($C$32:$C$57, MATCH(0, COUNTIF($F$31:F52, $C$32:$C$57&amp;"") + IF($C$32:$C$57="",1,0), 0)), "")</f>
        <v>TB O-5(M): Couverture de traitement de la TB: Pourcentage de nouveaux cas et rechutes qui ont été notifiés et traités parmi le nombre estimé de cas de TB dans la même année</v>
      </c>
      <c r="G53" s="536" t="s">
        <v>2640</v>
      </c>
    </row>
    <row r="54" spans="1:7" s="11" customFormat="1" x14ac:dyDescent="0.2">
      <c r="B54" s="536" t="s">
        <v>2641</v>
      </c>
      <c r="C54" s="539" t="s">
        <v>2642</v>
      </c>
      <c r="D54" s="537"/>
      <c r="E54" s="536" t="s">
        <v>2244</v>
      </c>
      <c r="F54" s="536" t="str">
        <f t="array" ref="F54">IFERROR(INDEX($C$32:$C$57, MATCH(0, COUNTIF($F$31:F53, $C$32:$C$57&amp;"") + IF($C$32:$C$57="",1,0), 0)), "")</f>
        <v/>
      </c>
      <c r="G54" s="536" t="s">
        <v>2643</v>
      </c>
    </row>
    <row r="55" spans="1:7" s="11" customFormat="1" x14ac:dyDescent="0.2">
      <c r="B55" s="536" t="s">
        <v>2644</v>
      </c>
      <c r="C55" s="539" t="s">
        <v>2645</v>
      </c>
      <c r="D55" s="537"/>
      <c r="E55" s="536" t="s">
        <v>2246</v>
      </c>
      <c r="F55" s="536" t="str">
        <f t="array" ref="F55">IFERROR(INDEX($C$32:$C$57, MATCH(0, COUNTIF($F$31:F54, $C$32:$C$57&amp;"") + IF($C$32:$C$57="",1,0), 0)), "")</f>
        <v/>
      </c>
      <c r="G55" s="536" t="s">
        <v>2646</v>
      </c>
    </row>
    <row r="56" spans="1:7" s="11" customFormat="1" x14ac:dyDescent="0.2">
      <c r="B56" s="536" t="s">
        <v>2647</v>
      </c>
      <c r="C56" s="539" t="s">
        <v>5928</v>
      </c>
      <c r="D56" s="537"/>
      <c r="E56" s="536" t="s">
        <v>2246</v>
      </c>
      <c r="F56" s="536" t="str">
        <f t="array" ref="F56">IFERROR(INDEX($C$32:$C$57, MATCH(0, COUNTIF($F$31:F55, $C$32:$C$57&amp;"") + IF($C$32:$C$57="",1,0), 0)), "")</f>
        <v/>
      </c>
      <c r="G56" s="536" t="s">
        <v>2649</v>
      </c>
    </row>
    <row r="58" spans="1:7" x14ac:dyDescent="0.2">
      <c r="B58" s="2" t="s">
        <v>117</v>
      </c>
    </row>
    <row r="59" spans="1:7" x14ac:dyDescent="0.2">
      <c r="A59" s="543" t="s">
        <v>1</v>
      </c>
      <c r="B59" s="544" t="s">
        <v>94</v>
      </c>
      <c r="C59" s="544" t="s">
        <v>196</v>
      </c>
      <c r="D59" s="544" t="s">
        <v>198</v>
      </c>
      <c r="E59" s="544" t="s">
        <v>90</v>
      </c>
      <c r="F59" s="544" t="s">
        <v>91</v>
      </c>
      <c r="G59" s="544" t="s">
        <v>30</v>
      </c>
    </row>
    <row r="60" spans="1:7" hidden="1" x14ac:dyDescent="0.2">
      <c r="A60" s="544" t="s">
        <v>89</v>
      </c>
      <c r="B60" s="545" t="s">
        <v>68</v>
      </c>
      <c r="C60" s="546" t="s">
        <v>35</v>
      </c>
      <c r="D60" s="545" t="s">
        <v>197</v>
      </c>
      <c r="E60" s="544"/>
      <c r="F60" s="544"/>
      <c r="G60" s="544" t="s">
        <v>29</v>
      </c>
    </row>
    <row r="61" spans="1:7" s="11" customFormat="1" x14ac:dyDescent="0.2">
      <c r="A61" s="544" t="s">
        <v>2663</v>
      </c>
      <c r="B61" s="545" t="s">
        <v>2736</v>
      </c>
      <c r="C61" s="546" t="s">
        <v>2737</v>
      </c>
      <c r="D61" s="545"/>
      <c r="E61" s="544"/>
      <c r="F61" s="544"/>
      <c r="G61" s="544" t="s">
        <v>2738</v>
      </c>
    </row>
    <row r="62" spans="1:7" s="11" customFormat="1" x14ac:dyDescent="0.2">
      <c r="A62" s="544" t="s">
        <v>2663</v>
      </c>
      <c r="B62" s="545" t="s">
        <v>2739</v>
      </c>
      <c r="C62" s="546" t="s">
        <v>2740</v>
      </c>
      <c r="D62" s="545"/>
      <c r="E62" s="544"/>
      <c r="F62" s="544"/>
      <c r="G62" s="544" t="s">
        <v>2741</v>
      </c>
    </row>
    <row r="63" spans="1:7" s="11" customFormat="1" x14ac:dyDescent="0.2">
      <c r="A63" s="544" t="s">
        <v>2663</v>
      </c>
      <c r="B63" s="545" t="s">
        <v>2742</v>
      </c>
      <c r="C63" s="546" t="s">
        <v>2743</v>
      </c>
      <c r="D63" s="545"/>
      <c r="E63" s="544"/>
      <c r="F63" s="544"/>
      <c r="G63" s="544" t="s">
        <v>2744</v>
      </c>
    </row>
    <row r="64" spans="1:7" s="11" customFormat="1" x14ac:dyDescent="0.2">
      <c r="A64" s="544" t="s">
        <v>2651</v>
      </c>
      <c r="B64" s="545" t="s">
        <v>2745</v>
      </c>
      <c r="C64" s="546" t="s">
        <v>2746</v>
      </c>
      <c r="D64" s="545"/>
      <c r="E64" s="544"/>
      <c r="F64" s="544"/>
      <c r="G64" s="544" t="s">
        <v>2747</v>
      </c>
    </row>
    <row r="65" spans="1:7" s="11" customFormat="1" x14ac:dyDescent="0.2">
      <c r="A65" s="544" t="s">
        <v>2651</v>
      </c>
      <c r="B65" s="545" t="s">
        <v>2748</v>
      </c>
      <c r="C65" s="546" t="s">
        <v>2749</v>
      </c>
      <c r="D65" s="545"/>
      <c r="E65" s="544"/>
      <c r="F65" s="544"/>
      <c r="G65" s="544" t="s">
        <v>2750</v>
      </c>
    </row>
    <row r="66" spans="1:7" s="11" customFormat="1" x14ac:dyDescent="0.2">
      <c r="A66" s="544" t="s">
        <v>2651</v>
      </c>
      <c r="B66" s="545" t="s">
        <v>2751</v>
      </c>
      <c r="C66" s="546" t="s">
        <v>2752</v>
      </c>
      <c r="D66" s="545"/>
      <c r="E66" s="544"/>
      <c r="F66" s="544"/>
      <c r="G66" s="544" t="s">
        <v>2753</v>
      </c>
    </row>
    <row r="67" spans="1:7" s="11" customFormat="1" x14ac:dyDescent="0.2">
      <c r="A67" s="544" t="s">
        <v>2655</v>
      </c>
      <c r="B67" s="545" t="s">
        <v>2754</v>
      </c>
      <c r="C67" s="546" t="s">
        <v>2755</v>
      </c>
      <c r="D67" s="545"/>
      <c r="E67" s="544"/>
      <c r="F67" s="544"/>
      <c r="G67" s="544" t="s">
        <v>2756</v>
      </c>
    </row>
    <row r="68" spans="1:7" s="11" customFormat="1" x14ac:dyDescent="0.2">
      <c r="A68" s="544" t="s">
        <v>2655</v>
      </c>
      <c r="B68" s="545" t="s">
        <v>2757</v>
      </c>
      <c r="C68" s="546" t="s">
        <v>2758</v>
      </c>
      <c r="D68" s="545"/>
      <c r="E68" s="544"/>
      <c r="F68" s="544"/>
      <c r="G68" s="544" t="s">
        <v>2759</v>
      </c>
    </row>
    <row r="69" spans="1:7" s="11" customFormat="1" x14ac:dyDescent="0.2">
      <c r="A69" s="544" t="s">
        <v>2655</v>
      </c>
      <c r="B69" s="545" t="s">
        <v>2760</v>
      </c>
      <c r="C69" s="546" t="s">
        <v>2761</v>
      </c>
      <c r="D69" s="545"/>
      <c r="E69" s="544"/>
      <c r="F69" s="544"/>
      <c r="G69" s="544" t="s">
        <v>2762</v>
      </c>
    </row>
    <row r="70" spans="1:7" s="11" customFormat="1" x14ac:dyDescent="0.2">
      <c r="A70" s="544" t="s">
        <v>2655</v>
      </c>
      <c r="B70" s="545" t="s">
        <v>2763</v>
      </c>
      <c r="C70" s="546" t="s">
        <v>2764</v>
      </c>
      <c r="D70" s="545"/>
      <c r="E70" s="544"/>
      <c r="F70" s="544"/>
      <c r="G70" s="544" t="s">
        <v>2765</v>
      </c>
    </row>
    <row r="71" spans="1:7" s="11" customFormat="1" x14ac:dyDescent="0.2">
      <c r="A71" s="544" t="s">
        <v>2659</v>
      </c>
      <c r="B71" s="545" t="s">
        <v>2766</v>
      </c>
      <c r="C71" s="546" t="s">
        <v>2767</v>
      </c>
      <c r="D71" s="545"/>
      <c r="E71" s="544"/>
      <c r="F71" s="544"/>
      <c r="G71" s="544" t="s">
        <v>2768</v>
      </c>
    </row>
    <row r="72" spans="1:7" s="11" customFormat="1" x14ac:dyDescent="0.2">
      <c r="A72" s="544" t="s">
        <v>2659</v>
      </c>
      <c r="B72" s="545" t="s">
        <v>2769</v>
      </c>
      <c r="C72" s="546" t="s">
        <v>2770</v>
      </c>
      <c r="D72" s="545"/>
      <c r="E72" s="544"/>
      <c r="F72" s="544"/>
      <c r="G72" s="544" t="s">
        <v>2771</v>
      </c>
    </row>
    <row r="73" spans="1:7" s="11" customFormat="1" x14ac:dyDescent="0.2">
      <c r="A73" s="544" t="s">
        <v>592</v>
      </c>
      <c r="B73" s="545" t="s">
        <v>2772</v>
      </c>
      <c r="C73" s="546" t="s">
        <v>2773</v>
      </c>
      <c r="D73" s="545"/>
      <c r="E73" s="544"/>
      <c r="F73" s="544"/>
      <c r="G73" s="544" t="s">
        <v>2774</v>
      </c>
    </row>
    <row r="74" spans="1:7" s="11" customFormat="1" x14ac:dyDescent="0.2">
      <c r="A74" s="544" t="s">
        <v>592</v>
      </c>
      <c r="B74" s="545" t="s">
        <v>2775</v>
      </c>
      <c r="C74" s="546" t="s">
        <v>2776</v>
      </c>
      <c r="D74" s="545"/>
      <c r="E74" s="544"/>
      <c r="F74" s="544"/>
      <c r="G74" s="544" t="s">
        <v>2777</v>
      </c>
    </row>
    <row r="75" spans="1:7" s="11" customFormat="1" x14ac:dyDescent="0.2">
      <c r="A75" s="544" t="s">
        <v>592</v>
      </c>
      <c r="B75" s="545" t="s">
        <v>2532</v>
      </c>
      <c r="C75" s="546" t="s">
        <v>2533</v>
      </c>
      <c r="D75" s="545" t="s">
        <v>2778</v>
      </c>
      <c r="E75" s="544"/>
      <c r="F75" s="544"/>
      <c r="G75" s="544" t="s">
        <v>2779</v>
      </c>
    </row>
    <row r="76" spans="1:7" s="11" customFormat="1" x14ac:dyDescent="0.2">
      <c r="A76" s="544" t="s">
        <v>592</v>
      </c>
      <c r="B76" s="545" t="s">
        <v>2780</v>
      </c>
      <c r="C76" s="546" t="s">
        <v>2781</v>
      </c>
      <c r="D76" s="545"/>
      <c r="E76" s="544"/>
      <c r="F76" s="544"/>
      <c r="G76" s="544" t="s">
        <v>2782</v>
      </c>
    </row>
    <row r="77" spans="1:7" s="11" customFormat="1" x14ac:dyDescent="0.2">
      <c r="A77" s="544" t="s">
        <v>601</v>
      </c>
      <c r="B77" s="545" t="s">
        <v>2783</v>
      </c>
      <c r="C77" s="546" t="s">
        <v>2784</v>
      </c>
      <c r="D77" s="545"/>
      <c r="E77" s="544"/>
      <c r="F77" s="544"/>
      <c r="G77" s="544" t="s">
        <v>2785</v>
      </c>
    </row>
    <row r="78" spans="1:7" s="11" customFormat="1" x14ac:dyDescent="0.2">
      <c r="A78" s="544" t="s">
        <v>601</v>
      </c>
      <c r="B78" s="545" t="s">
        <v>2786</v>
      </c>
      <c r="C78" s="546" t="s">
        <v>2787</v>
      </c>
      <c r="D78" s="545"/>
      <c r="E78" s="544"/>
      <c r="F78" s="544"/>
      <c r="G78" s="544" t="s">
        <v>2788</v>
      </c>
    </row>
    <row r="79" spans="1:7" s="11" customFormat="1" x14ac:dyDescent="0.2">
      <c r="A79" s="544" t="s">
        <v>601</v>
      </c>
      <c r="B79" s="545" t="s">
        <v>968</v>
      </c>
      <c r="C79" s="546" t="s">
        <v>2789</v>
      </c>
      <c r="D79" s="545"/>
      <c r="E79" s="544"/>
      <c r="F79" s="544"/>
      <c r="G79" s="544" t="s">
        <v>967</v>
      </c>
    </row>
    <row r="80" spans="1:7" s="11" customFormat="1" x14ac:dyDescent="0.2">
      <c r="A80" s="544" t="s">
        <v>598</v>
      </c>
      <c r="B80" s="545" t="s">
        <v>972</v>
      </c>
      <c r="C80" s="546" t="s">
        <v>2485</v>
      </c>
      <c r="D80" s="545" t="s">
        <v>2790</v>
      </c>
      <c r="E80" s="544"/>
      <c r="F80" s="544"/>
      <c r="G80" s="544" t="s">
        <v>971</v>
      </c>
    </row>
    <row r="81" spans="1:7" s="11" customFormat="1" x14ac:dyDescent="0.2">
      <c r="A81" s="544" t="s">
        <v>598</v>
      </c>
      <c r="B81" s="545" t="s">
        <v>2506</v>
      </c>
      <c r="C81" s="546" t="s">
        <v>2507</v>
      </c>
      <c r="D81" s="545" t="s">
        <v>2278</v>
      </c>
      <c r="E81" s="544"/>
      <c r="F81" s="544"/>
      <c r="G81" s="544" t="s">
        <v>2791</v>
      </c>
    </row>
    <row r="82" spans="1:7" s="11" customFormat="1" x14ac:dyDescent="0.2">
      <c r="A82" s="544" t="s">
        <v>598</v>
      </c>
      <c r="B82" s="545" t="s">
        <v>2792</v>
      </c>
      <c r="C82" s="546" t="s">
        <v>2793</v>
      </c>
      <c r="D82" s="545"/>
      <c r="E82" s="544"/>
      <c r="F82" s="544"/>
      <c r="G82" s="544" t="s">
        <v>2794</v>
      </c>
    </row>
    <row r="83" spans="1:7" s="11" customFormat="1" x14ac:dyDescent="0.2">
      <c r="A83" s="544" t="s">
        <v>598</v>
      </c>
      <c r="B83" s="545" t="s">
        <v>2795</v>
      </c>
      <c r="C83" s="546" t="s">
        <v>2796</v>
      </c>
      <c r="D83" s="545"/>
      <c r="E83" s="544"/>
      <c r="F83" s="544"/>
      <c r="G83" s="544" t="s">
        <v>2797</v>
      </c>
    </row>
    <row r="84" spans="1:7" s="11" customFormat="1" x14ac:dyDescent="0.2">
      <c r="A84" s="544" t="s">
        <v>598</v>
      </c>
      <c r="B84" s="545" t="s">
        <v>975</v>
      </c>
      <c r="C84" s="546" t="s">
        <v>2555</v>
      </c>
      <c r="D84" s="545" t="s">
        <v>2291</v>
      </c>
      <c r="E84" s="544"/>
      <c r="F84" s="544"/>
      <c r="G84" s="544" t="s">
        <v>974</v>
      </c>
    </row>
    <row r="85" spans="1:7" s="11" customFormat="1" x14ac:dyDescent="0.2">
      <c r="A85" s="544" t="s">
        <v>577</v>
      </c>
      <c r="B85" s="545" t="s">
        <v>951</v>
      </c>
      <c r="C85" s="546" t="s">
        <v>2510</v>
      </c>
      <c r="D85" s="545" t="s">
        <v>2798</v>
      </c>
      <c r="E85" s="544"/>
      <c r="F85" s="544"/>
      <c r="G85" s="544" t="s">
        <v>950</v>
      </c>
    </row>
    <row r="86" spans="1:7" s="11" customFormat="1" x14ac:dyDescent="0.2">
      <c r="A86" s="544" t="s">
        <v>577</v>
      </c>
      <c r="B86" s="545" t="s">
        <v>954</v>
      </c>
      <c r="C86" s="546" t="s">
        <v>2524</v>
      </c>
      <c r="D86" s="545" t="s">
        <v>2799</v>
      </c>
      <c r="E86" s="544"/>
      <c r="F86" s="544"/>
      <c r="G86" s="544" t="s">
        <v>953</v>
      </c>
    </row>
    <row r="87" spans="1:7" s="11" customFormat="1" x14ac:dyDescent="0.2">
      <c r="A87" s="544" t="s">
        <v>577</v>
      </c>
      <c r="B87" s="545" t="s">
        <v>2800</v>
      </c>
      <c r="C87" s="546" t="s">
        <v>2801</v>
      </c>
      <c r="D87" s="545"/>
      <c r="E87" s="544"/>
      <c r="F87" s="544"/>
      <c r="G87" s="544" t="s">
        <v>2802</v>
      </c>
    </row>
    <row r="88" spans="1:7" s="11" customFormat="1" x14ac:dyDescent="0.2">
      <c r="A88" s="544" t="s">
        <v>577</v>
      </c>
      <c r="B88" s="545" t="s">
        <v>2803</v>
      </c>
      <c r="C88" s="546" t="s">
        <v>2804</v>
      </c>
      <c r="D88" s="545"/>
      <c r="E88" s="544"/>
      <c r="F88" s="544"/>
      <c r="G88" s="544" t="s">
        <v>2805</v>
      </c>
    </row>
    <row r="89" spans="1:7" s="11" customFormat="1" x14ac:dyDescent="0.2">
      <c r="A89" s="544" t="s">
        <v>577</v>
      </c>
      <c r="B89" s="545" t="s">
        <v>2806</v>
      </c>
      <c r="C89" s="546" t="s">
        <v>2807</v>
      </c>
      <c r="D89" s="545"/>
      <c r="E89" s="544"/>
      <c r="F89" s="544"/>
      <c r="G89" s="544" t="s">
        <v>2808</v>
      </c>
    </row>
    <row r="90" spans="1:7" s="11" customFormat="1" x14ac:dyDescent="0.2">
      <c r="A90" s="544" t="s">
        <v>577</v>
      </c>
      <c r="B90" s="545" t="s">
        <v>2809</v>
      </c>
      <c r="C90" s="546" t="s">
        <v>2810</v>
      </c>
      <c r="D90" s="545"/>
      <c r="E90" s="544"/>
      <c r="F90" s="544"/>
      <c r="G90" s="544" t="s">
        <v>2811</v>
      </c>
    </row>
    <row r="91" spans="1:7" s="11" customFormat="1" x14ac:dyDescent="0.2">
      <c r="A91" s="544" t="s">
        <v>577</v>
      </c>
      <c r="B91" s="545" t="s">
        <v>2547</v>
      </c>
      <c r="C91" s="546" t="s">
        <v>2548</v>
      </c>
      <c r="D91" s="545" t="s">
        <v>2432</v>
      </c>
      <c r="E91" s="544"/>
      <c r="F91" s="544"/>
      <c r="G91" s="544" t="s">
        <v>2812</v>
      </c>
    </row>
    <row r="92" spans="1:7" s="11" customFormat="1" x14ac:dyDescent="0.2">
      <c r="A92" s="544" t="s">
        <v>577</v>
      </c>
      <c r="B92" s="545" t="s">
        <v>2813</v>
      </c>
      <c r="C92" s="546" t="s">
        <v>2814</v>
      </c>
      <c r="D92" s="545"/>
      <c r="E92" s="544"/>
      <c r="F92" s="544"/>
      <c r="G92" s="544" t="s">
        <v>2815</v>
      </c>
    </row>
    <row r="93" spans="1:7" s="11" customFormat="1" x14ac:dyDescent="0.2">
      <c r="A93" s="544" t="s">
        <v>577</v>
      </c>
      <c r="B93" s="545" t="s">
        <v>2816</v>
      </c>
      <c r="C93" s="546" t="s">
        <v>2817</v>
      </c>
      <c r="D93" s="545"/>
      <c r="E93" s="544"/>
      <c r="F93" s="544"/>
      <c r="G93" s="544" t="s">
        <v>2818</v>
      </c>
    </row>
    <row r="94" spans="1:7" s="11" customFormat="1" x14ac:dyDescent="0.2">
      <c r="A94" s="544" t="s">
        <v>577</v>
      </c>
      <c r="B94" s="545" t="s">
        <v>2819</v>
      </c>
      <c r="C94" s="546" t="s">
        <v>2820</v>
      </c>
      <c r="D94" s="545"/>
      <c r="E94" s="544"/>
      <c r="F94" s="544"/>
      <c r="G94" s="544" t="s">
        <v>2821</v>
      </c>
    </row>
    <row r="95" spans="1:7" s="11" customFormat="1" x14ac:dyDescent="0.2">
      <c r="A95" s="544" t="s">
        <v>577</v>
      </c>
      <c r="B95" s="545" t="s">
        <v>2822</v>
      </c>
      <c r="C95" s="546" t="s">
        <v>2823</v>
      </c>
      <c r="D95" s="545"/>
      <c r="E95" s="544"/>
      <c r="F95" s="544"/>
      <c r="G95" s="544" t="s">
        <v>2824</v>
      </c>
    </row>
    <row r="96" spans="1:7" s="11" customFormat="1" x14ac:dyDescent="0.2">
      <c r="A96" s="544" t="s">
        <v>604</v>
      </c>
      <c r="B96" s="545" t="s">
        <v>2825</v>
      </c>
      <c r="C96" s="546" t="s">
        <v>2826</v>
      </c>
      <c r="D96" s="545"/>
      <c r="E96" s="544"/>
      <c r="F96" s="544"/>
      <c r="G96" s="544" t="s">
        <v>2827</v>
      </c>
    </row>
    <row r="97" spans="1:7" s="11" customFormat="1" x14ac:dyDescent="0.2">
      <c r="A97" s="544" t="s">
        <v>604</v>
      </c>
      <c r="B97" s="545" t="s">
        <v>964</v>
      </c>
      <c r="C97" s="546" t="s">
        <v>2828</v>
      </c>
      <c r="D97" s="545"/>
      <c r="E97" s="544"/>
      <c r="F97" s="544"/>
      <c r="G97" s="544" t="s">
        <v>963</v>
      </c>
    </row>
    <row r="98" spans="1:7" s="11" customFormat="1" x14ac:dyDescent="0.2">
      <c r="A98" s="544" t="s">
        <v>604</v>
      </c>
      <c r="B98" s="545" t="s">
        <v>2829</v>
      </c>
      <c r="C98" s="546" t="s">
        <v>2830</v>
      </c>
      <c r="D98" s="545"/>
      <c r="E98" s="544"/>
      <c r="F98" s="544"/>
      <c r="G98" s="544" t="s">
        <v>2831</v>
      </c>
    </row>
    <row r="99" spans="1:7" s="11" customFormat="1" x14ac:dyDescent="0.2">
      <c r="A99" s="544" t="s">
        <v>604</v>
      </c>
      <c r="B99" s="545" t="s">
        <v>2832</v>
      </c>
      <c r="C99" s="546" t="s">
        <v>2833</v>
      </c>
      <c r="D99" s="545"/>
      <c r="E99" s="544"/>
      <c r="F99" s="544"/>
      <c r="G99" s="544" t="s">
        <v>2834</v>
      </c>
    </row>
    <row r="100" spans="1:7" s="11" customFormat="1" x14ac:dyDescent="0.2">
      <c r="A100" s="544" t="s">
        <v>607</v>
      </c>
      <c r="B100" s="545" t="s">
        <v>2835</v>
      </c>
      <c r="C100" s="546" t="s">
        <v>2836</v>
      </c>
      <c r="D100" s="545"/>
      <c r="E100" s="544"/>
      <c r="F100" s="544"/>
      <c r="G100" s="544" t="s">
        <v>2837</v>
      </c>
    </row>
    <row r="101" spans="1:7" s="11" customFormat="1" x14ac:dyDescent="0.2">
      <c r="A101" s="544" t="s">
        <v>607</v>
      </c>
      <c r="B101" s="545" t="s">
        <v>957</v>
      </c>
      <c r="C101" s="546" t="s">
        <v>2415</v>
      </c>
      <c r="D101" s="545" t="s">
        <v>2608</v>
      </c>
      <c r="E101" s="544"/>
      <c r="F101" s="544"/>
      <c r="G101" s="544" t="s">
        <v>956</v>
      </c>
    </row>
    <row r="102" spans="1:7" s="11" customFormat="1" x14ac:dyDescent="0.2">
      <c r="A102" s="544" t="s">
        <v>607</v>
      </c>
      <c r="B102" s="545" t="s">
        <v>960</v>
      </c>
      <c r="C102" s="546" t="s">
        <v>2420</v>
      </c>
      <c r="D102" s="545" t="s">
        <v>2838</v>
      </c>
      <c r="E102" s="544"/>
      <c r="F102" s="544"/>
      <c r="G102" s="544" t="s">
        <v>959</v>
      </c>
    </row>
    <row r="103" spans="1:7" s="11" customFormat="1" x14ac:dyDescent="0.2">
      <c r="A103" s="544" t="s">
        <v>607</v>
      </c>
      <c r="B103" s="545" t="s">
        <v>2839</v>
      </c>
      <c r="C103" s="546" t="s">
        <v>2840</v>
      </c>
      <c r="D103" s="545"/>
      <c r="E103" s="544"/>
      <c r="F103" s="544"/>
      <c r="G103" s="544" t="s">
        <v>2841</v>
      </c>
    </row>
    <row r="104" spans="1:7" s="11" customFormat="1" x14ac:dyDescent="0.2">
      <c r="A104" s="544" t="s">
        <v>607</v>
      </c>
      <c r="B104" s="545" t="s">
        <v>2842</v>
      </c>
      <c r="C104" s="546" t="s">
        <v>2843</v>
      </c>
      <c r="D104" s="545"/>
      <c r="E104" s="544"/>
      <c r="F104" s="544"/>
      <c r="G104" s="544" t="s">
        <v>2844</v>
      </c>
    </row>
    <row r="105" spans="1:7" s="11" customFormat="1" x14ac:dyDescent="0.2">
      <c r="A105" s="544" t="s">
        <v>607</v>
      </c>
      <c r="B105" s="545" t="s">
        <v>2845</v>
      </c>
      <c r="C105" s="546" t="s">
        <v>2846</v>
      </c>
      <c r="D105" s="545"/>
      <c r="E105" s="544"/>
      <c r="F105" s="544"/>
      <c r="G105" s="544" t="s">
        <v>2847</v>
      </c>
    </row>
    <row r="106" spans="1:7" s="11" customFormat="1" x14ac:dyDescent="0.2">
      <c r="A106" s="544" t="s">
        <v>607</v>
      </c>
      <c r="B106" s="545" t="s">
        <v>2848</v>
      </c>
      <c r="C106" s="546" t="s">
        <v>2849</v>
      </c>
      <c r="D106" s="545"/>
      <c r="E106" s="544"/>
      <c r="F106" s="544"/>
      <c r="G106" s="544" t="s">
        <v>2850</v>
      </c>
    </row>
    <row r="107" spans="1:7" s="11" customFormat="1" x14ac:dyDescent="0.2">
      <c r="A107" s="544" t="s">
        <v>607</v>
      </c>
      <c r="B107" s="545" t="s">
        <v>2851</v>
      </c>
      <c r="C107" s="546" t="s">
        <v>2852</v>
      </c>
      <c r="D107" s="545"/>
      <c r="E107" s="544"/>
      <c r="F107" s="544"/>
      <c r="G107" s="544" t="s">
        <v>2853</v>
      </c>
    </row>
    <row r="108" spans="1:7" s="11" customFormat="1" x14ac:dyDescent="0.2">
      <c r="A108" s="544" t="s">
        <v>2675</v>
      </c>
      <c r="B108" s="545" t="s">
        <v>2854</v>
      </c>
      <c r="C108" s="546" t="s">
        <v>2855</v>
      </c>
      <c r="D108" s="545"/>
      <c r="E108" s="544"/>
      <c r="F108" s="544"/>
      <c r="G108" s="544" t="s">
        <v>2856</v>
      </c>
    </row>
    <row r="109" spans="1:7" s="11" customFormat="1" x14ac:dyDescent="0.2">
      <c r="A109" s="544" t="s">
        <v>2675</v>
      </c>
      <c r="B109" s="545" t="s">
        <v>2857</v>
      </c>
      <c r="C109" s="546" t="s">
        <v>2858</v>
      </c>
      <c r="D109" s="545"/>
      <c r="E109" s="544"/>
      <c r="F109" s="544"/>
      <c r="G109" s="544" t="s">
        <v>2859</v>
      </c>
    </row>
    <row r="110" spans="1:7" s="11" customFormat="1" x14ac:dyDescent="0.2">
      <c r="A110" s="544" t="s">
        <v>2679</v>
      </c>
      <c r="B110" s="545" t="s">
        <v>2860</v>
      </c>
      <c r="C110" s="546" t="s">
        <v>2861</v>
      </c>
      <c r="D110" s="545"/>
      <c r="E110" s="544"/>
      <c r="F110" s="544"/>
      <c r="G110" s="544" t="s">
        <v>2862</v>
      </c>
    </row>
    <row r="111" spans="1:7" s="11" customFormat="1" x14ac:dyDescent="0.2">
      <c r="A111" s="544" t="s">
        <v>2679</v>
      </c>
      <c r="B111" s="545" t="s">
        <v>2863</v>
      </c>
      <c r="C111" s="546" t="s">
        <v>2864</v>
      </c>
      <c r="D111" s="545"/>
      <c r="E111" s="544"/>
      <c r="F111" s="544"/>
      <c r="G111" s="544" t="s">
        <v>2865</v>
      </c>
    </row>
    <row r="112" spans="1:7" s="11" customFormat="1" x14ac:dyDescent="0.2">
      <c r="A112" s="544" t="s">
        <v>2679</v>
      </c>
      <c r="B112" s="545" t="s">
        <v>2866</v>
      </c>
      <c r="C112" s="546" t="s">
        <v>2867</v>
      </c>
      <c r="D112" s="545"/>
      <c r="E112" s="544"/>
      <c r="F112" s="544"/>
      <c r="G112" s="544" t="s">
        <v>2868</v>
      </c>
    </row>
    <row r="113" spans="1:7" s="11" customFormat="1" x14ac:dyDescent="0.2">
      <c r="A113" s="544" t="s">
        <v>2679</v>
      </c>
      <c r="B113" s="545" t="s">
        <v>2869</v>
      </c>
      <c r="C113" s="546" t="s">
        <v>2870</v>
      </c>
      <c r="D113" s="545"/>
      <c r="E113" s="544"/>
      <c r="F113" s="544"/>
      <c r="G113" s="544" t="s">
        <v>2871</v>
      </c>
    </row>
    <row r="114" spans="1:7" s="11" customFormat="1" x14ac:dyDescent="0.2">
      <c r="A114" s="544" t="s">
        <v>2679</v>
      </c>
      <c r="B114" s="545" t="s">
        <v>2872</v>
      </c>
      <c r="C114" s="546" t="s">
        <v>2873</v>
      </c>
      <c r="D114" s="545"/>
      <c r="E114" s="544"/>
      <c r="F114" s="544"/>
      <c r="G114" s="544" t="s">
        <v>2874</v>
      </c>
    </row>
    <row r="115" spans="1:7" s="11" customFormat="1" x14ac:dyDescent="0.2">
      <c r="A115" s="544" t="s">
        <v>2683</v>
      </c>
      <c r="B115" s="545" t="s">
        <v>2875</v>
      </c>
      <c r="C115" s="546" t="s">
        <v>2876</v>
      </c>
      <c r="D115" s="545"/>
      <c r="E115" s="544"/>
      <c r="F115" s="544"/>
      <c r="G115" s="544" t="s">
        <v>2877</v>
      </c>
    </row>
    <row r="116" spans="1:7" s="11" customFormat="1" x14ac:dyDescent="0.2">
      <c r="A116" s="544" t="s">
        <v>2683</v>
      </c>
      <c r="B116" s="545" t="s">
        <v>2878</v>
      </c>
      <c r="C116" s="546" t="s">
        <v>2879</v>
      </c>
      <c r="D116" s="545"/>
      <c r="E116" s="544"/>
      <c r="F116" s="544"/>
      <c r="G116" s="544" t="s">
        <v>2880</v>
      </c>
    </row>
    <row r="117" spans="1:7" s="11" customFormat="1" x14ac:dyDescent="0.2">
      <c r="A117" s="544" t="s">
        <v>2687</v>
      </c>
      <c r="B117" s="545" t="s">
        <v>2881</v>
      </c>
      <c r="C117" s="546" t="s">
        <v>2882</v>
      </c>
      <c r="D117" s="545"/>
      <c r="E117" s="544"/>
      <c r="F117" s="544"/>
      <c r="G117" s="544" t="s">
        <v>2883</v>
      </c>
    </row>
    <row r="118" spans="1:7" s="11" customFormat="1" x14ac:dyDescent="0.2">
      <c r="A118" s="544" t="s">
        <v>580</v>
      </c>
      <c r="B118" s="545" t="s">
        <v>2884</v>
      </c>
      <c r="C118" s="546" t="s">
        <v>2885</v>
      </c>
      <c r="D118" s="545"/>
      <c r="E118" s="544"/>
      <c r="F118" s="544"/>
      <c r="G118" s="544" t="s">
        <v>2886</v>
      </c>
    </row>
    <row r="119" spans="1:7" s="11" customFormat="1" x14ac:dyDescent="0.2">
      <c r="A119" s="544" t="s">
        <v>580</v>
      </c>
      <c r="B119" s="545" t="s">
        <v>2887</v>
      </c>
      <c r="C119" s="546" t="s">
        <v>2888</v>
      </c>
      <c r="D119" s="545"/>
      <c r="E119" s="544"/>
      <c r="F119" s="544"/>
      <c r="G119" s="544" t="s">
        <v>2889</v>
      </c>
    </row>
    <row r="120" spans="1:7" s="11" customFormat="1" x14ac:dyDescent="0.2">
      <c r="A120" s="544" t="s">
        <v>580</v>
      </c>
      <c r="B120" s="545" t="s">
        <v>2890</v>
      </c>
      <c r="C120" s="546" t="s">
        <v>2891</v>
      </c>
      <c r="D120" s="545"/>
      <c r="E120" s="544"/>
      <c r="F120" s="544"/>
      <c r="G120" s="544" t="s">
        <v>2892</v>
      </c>
    </row>
    <row r="121" spans="1:7" s="11" customFormat="1" x14ac:dyDescent="0.2">
      <c r="A121" s="544" t="s">
        <v>2701</v>
      </c>
      <c r="B121" s="545" t="s">
        <v>2893</v>
      </c>
      <c r="C121" s="546" t="s">
        <v>2894</v>
      </c>
      <c r="D121" s="545"/>
      <c r="E121" s="544"/>
      <c r="F121" s="544"/>
      <c r="G121" s="544" t="s">
        <v>2895</v>
      </c>
    </row>
    <row r="122" spans="1:7" s="11" customFormat="1" x14ac:dyDescent="0.2">
      <c r="A122" s="544" t="s">
        <v>2701</v>
      </c>
      <c r="B122" s="545" t="s">
        <v>2896</v>
      </c>
      <c r="C122" s="546" t="s">
        <v>2897</v>
      </c>
      <c r="D122" s="545"/>
      <c r="E122" s="544"/>
      <c r="F122" s="544"/>
      <c r="G122" s="544" t="s">
        <v>2898</v>
      </c>
    </row>
    <row r="123" spans="1:7" s="11" customFormat="1" x14ac:dyDescent="0.2">
      <c r="A123" s="544" t="s">
        <v>2701</v>
      </c>
      <c r="B123" s="545" t="s">
        <v>2899</v>
      </c>
      <c r="C123" s="546" t="s">
        <v>2900</v>
      </c>
      <c r="D123" s="545"/>
      <c r="E123" s="544"/>
      <c r="F123" s="544"/>
      <c r="G123" s="544" t="s">
        <v>2901</v>
      </c>
    </row>
    <row r="124" spans="1:7" s="11" customFormat="1" x14ac:dyDescent="0.2">
      <c r="A124" s="544" t="s">
        <v>595</v>
      </c>
      <c r="B124" s="545" t="s">
        <v>978</v>
      </c>
      <c r="C124" s="546" t="s">
        <v>2542</v>
      </c>
      <c r="D124" s="545" t="s">
        <v>2902</v>
      </c>
      <c r="E124" s="544"/>
      <c r="F124" s="544"/>
      <c r="G124" s="544" t="s">
        <v>977</v>
      </c>
    </row>
    <row r="125" spans="1:7" s="11" customFormat="1" x14ac:dyDescent="0.2">
      <c r="A125" s="544" t="s">
        <v>2724</v>
      </c>
      <c r="B125" s="545" t="s">
        <v>2903</v>
      </c>
      <c r="C125" s="546" t="s">
        <v>2904</v>
      </c>
      <c r="D125" s="545"/>
      <c r="E125" s="544"/>
      <c r="F125" s="544"/>
      <c r="G125" s="544" t="s">
        <v>2905</v>
      </c>
    </row>
    <row r="126" spans="1:7" s="11" customFormat="1" x14ac:dyDescent="0.2">
      <c r="A126" s="544" t="s">
        <v>2724</v>
      </c>
      <c r="B126" s="545" t="s">
        <v>2906</v>
      </c>
      <c r="C126" s="546" t="s">
        <v>2907</v>
      </c>
      <c r="D126" s="545"/>
      <c r="E126" s="544"/>
      <c r="F126" s="544"/>
      <c r="G126" s="544" t="s">
        <v>2908</v>
      </c>
    </row>
    <row r="127" spans="1:7" s="11" customFormat="1" x14ac:dyDescent="0.2">
      <c r="A127" s="544" t="s">
        <v>2724</v>
      </c>
      <c r="B127" s="545" t="s">
        <v>2909</v>
      </c>
      <c r="C127" s="546" t="s">
        <v>2910</v>
      </c>
      <c r="D127" s="545"/>
      <c r="E127" s="544"/>
      <c r="F127" s="544"/>
      <c r="G127" s="544" t="s">
        <v>2911</v>
      </c>
    </row>
    <row r="129" spans="2:8" x14ac:dyDescent="0.2">
      <c r="B129" s="2" t="s">
        <v>88</v>
      </c>
    </row>
    <row r="130" spans="2:8" x14ac:dyDescent="0.2">
      <c r="B130" s="11" t="s">
        <v>25</v>
      </c>
      <c r="C130" s="536" t="s">
        <v>43</v>
      </c>
      <c r="D130" s="536" t="s">
        <v>199</v>
      </c>
      <c r="E130" s="536" t="s">
        <v>81</v>
      </c>
      <c r="F130" s="536" t="s">
        <v>310</v>
      </c>
      <c r="G130" s="536" t="s">
        <v>30</v>
      </c>
      <c r="H130" s="536" t="s">
        <v>101</v>
      </c>
    </row>
    <row r="131" spans="2:8" hidden="1" x14ac:dyDescent="0.2">
      <c r="B131" s="1" t="str">
        <f t="array" ref="B131">IFERROR(INDEX($C$131:$C$166, MATCH(0, COUNTIF($B$130:B130, $C$131:$C$166&amp;"") + IF($C$131:$C$166="",1,0), 0)), "")</f>
        <v>[Name - FR]</v>
      </c>
      <c r="C131" s="539" t="s">
        <v>195</v>
      </c>
      <c r="D131" s="536" t="s">
        <v>84</v>
      </c>
      <c r="E131" s="536" t="s">
        <v>80</v>
      </c>
      <c r="F131" s="536" t="str">
        <f>C131</f>
        <v>[Name - FR]</v>
      </c>
      <c r="G131" s="536" t="s">
        <v>29</v>
      </c>
      <c r="H131" s="541" t="s">
        <v>100</v>
      </c>
    </row>
    <row r="132" spans="2:8" s="11" customFormat="1" x14ac:dyDescent="0.2">
      <c r="B132" s="7" t="str">
        <f t="array" ref="B132">IFERROR(INDEX($C$131:$C$166, MATCH(0, COUNTIF($B$130:B131, $C$131:$C$166&amp;"") + IF($C$131:$C$166="",1,0), 0)), "")</f>
        <v>Programmes de prévention complets destinés aux professionnels du sexe et à leurs clients</v>
      </c>
      <c r="C132" s="539" t="s">
        <v>2650</v>
      </c>
      <c r="D132" s="536" t="s">
        <v>2651</v>
      </c>
      <c r="E132" s="536" t="s">
        <v>2244</v>
      </c>
      <c r="F132" s="536" t="str">
        <f t="shared" ref="F132:F165" si="0">C132</f>
        <v>Programmes de prévention complets destinés aux professionnels du sexe et à leurs clients</v>
      </c>
      <c r="G132" s="536" t="s">
        <v>2652</v>
      </c>
      <c r="H132" s="542" t="s">
        <v>2653</v>
      </c>
    </row>
    <row r="133" spans="2:8" s="11" customFormat="1" x14ac:dyDescent="0.2">
      <c r="B133" s="7" t="str">
        <f t="array" ref="B133">IFERROR(INDEX($C$131:$C$166, MATCH(0, COUNTIF($B$130:B132, $C$131:$C$166&amp;"") + IF($C$131:$C$166="",1,0), 0)), "")</f>
        <v>Programmes de prévention complets destinés aux consommateurs de drogues injectables et à leurs partenaires</v>
      </c>
      <c r="C133" s="539" t="s">
        <v>2654</v>
      </c>
      <c r="D133" s="536" t="s">
        <v>2655</v>
      </c>
      <c r="E133" s="536" t="s">
        <v>2244</v>
      </c>
      <c r="F133" s="536" t="str">
        <f t="shared" si="0"/>
        <v>Programmes de prévention complets destinés aux consommateurs de drogues injectables et à leurs partenaires</v>
      </c>
      <c r="G133" s="536" t="s">
        <v>2656</v>
      </c>
      <c r="H133" s="542" t="s">
        <v>2657</v>
      </c>
    </row>
    <row r="134" spans="2:8" s="11" customFormat="1" x14ac:dyDescent="0.2">
      <c r="B134" s="7" t="str">
        <f t="array" ref="B134">IFERROR(INDEX($C$131:$C$166, MATCH(0, COUNTIF($B$130:B133, $C$131:$C$166&amp;"") + IF($C$131:$C$166="",1,0), 0)), "")</f>
        <v>Programmes de prévention destinés aux autres populations vulnérables</v>
      </c>
      <c r="C134" s="539" t="s">
        <v>2658</v>
      </c>
      <c r="D134" s="536" t="s">
        <v>2659</v>
      </c>
      <c r="E134" s="536" t="s">
        <v>2244</v>
      </c>
      <c r="F134" s="536" t="str">
        <f t="shared" si="0"/>
        <v>Programmes de prévention destinés aux autres populations vulnérables</v>
      </c>
      <c r="G134" s="536" t="s">
        <v>2660</v>
      </c>
      <c r="H134" s="542" t="s">
        <v>2661</v>
      </c>
    </row>
    <row r="135" spans="2:8" s="11" customFormat="1" x14ac:dyDescent="0.2">
      <c r="B135" s="7" t="str">
        <f t="array" ref="B135">IFERROR(INDEX($C$131:$C$166, MATCH(0, COUNTIF($B$130:B134, $C$131:$C$166&amp;"") + IF($C$131:$C$166="",1,0), 0)), "")</f>
        <v>Programmes de prévention destinés à la population générale</v>
      </c>
      <c r="C135" s="539" t="s">
        <v>2662</v>
      </c>
      <c r="D135" s="536" t="s">
        <v>2663</v>
      </c>
      <c r="E135" s="536" t="s">
        <v>2244</v>
      </c>
      <c r="F135" s="536" t="str">
        <f t="shared" si="0"/>
        <v>Programmes de prévention destinés à la population générale</v>
      </c>
      <c r="G135" s="536" t="s">
        <v>2664</v>
      </c>
      <c r="H135" s="542" t="s">
        <v>2665</v>
      </c>
    </row>
    <row r="136" spans="2:8" s="11" customFormat="1" x14ac:dyDescent="0.2">
      <c r="B136" s="7" t="str">
        <f t="array" ref="B136">IFERROR(INDEX($C$131:$C$166, MATCH(0, COUNTIF($B$130:B135, $C$131:$C$166&amp;"") + IF($C$131:$C$166="",1,0), 0)), "")</f>
        <v>Programmes de prévention destinés aux adolescents et aux jeunes, scolarisés ou non</v>
      </c>
      <c r="C136" s="539" t="s">
        <v>2666</v>
      </c>
      <c r="D136" s="536" t="s">
        <v>592</v>
      </c>
      <c r="E136" s="536" t="s">
        <v>2244</v>
      </c>
      <c r="F136" s="536" t="str">
        <f t="shared" si="0"/>
        <v>Programmes de prévention destinés aux adolescents et aux jeunes, scolarisés ou non</v>
      </c>
      <c r="G136" s="536" t="s">
        <v>2667</v>
      </c>
      <c r="H136" s="542" t="s">
        <v>594</v>
      </c>
    </row>
    <row r="137" spans="2:8" s="11" customFormat="1" x14ac:dyDescent="0.2">
      <c r="B137" s="7" t="str">
        <f t="array" ref="B137">IFERROR(INDEX($C$131:$C$166, MATCH(0, COUNTIF($B$130:B136, $C$131:$C$166&amp;"") + IF($C$131:$C$166="",1,0), 0)), "")</f>
        <v>Prévention de la transmission de la mère à l'enfant (PTME)</v>
      </c>
      <c r="C137" s="539" t="s">
        <v>2668</v>
      </c>
      <c r="D137" s="536" t="s">
        <v>601</v>
      </c>
      <c r="E137" s="536" t="s">
        <v>2244</v>
      </c>
      <c r="F137" s="536" t="str">
        <f t="shared" si="0"/>
        <v>Prévention de la transmission de la mère à l'enfant (PTME)</v>
      </c>
      <c r="G137" s="536" t="s">
        <v>2669</v>
      </c>
      <c r="H137" s="542" t="s">
        <v>603</v>
      </c>
    </row>
    <row r="138" spans="2:8" s="11" customFormat="1" x14ac:dyDescent="0.2">
      <c r="B138" s="7" t="str">
        <f t="array" ref="B138">IFERROR(INDEX($C$131:$C$166, MATCH(0, COUNTIF($B$130:B137, $C$131:$C$166&amp;"") + IF($C$131:$C$166="",1,0), 0)), "")</f>
        <v>Traitement, prise en charge et soutien</v>
      </c>
      <c r="C138" s="539" t="s">
        <v>2670</v>
      </c>
      <c r="D138" s="536" t="s">
        <v>598</v>
      </c>
      <c r="E138" s="536" t="s">
        <v>2244</v>
      </c>
      <c r="F138" s="536" t="str">
        <f t="shared" si="0"/>
        <v>Traitement, prise en charge et soutien</v>
      </c>
      <c r="G138" s="536" t="s">
        <v>2671</v>
      </c>
      <c r="H138" s="542" t="s">
        <v>600</v>
      </c>
    </row>
    <row r="139" spans="2:8" s="11" customFormat="1" x14ac:dyDescent="0.2">
      <c r="B139" s="7" t="str">
        <f t="array" ref="B139">IFERROR(INDEX($C$131:$C$166, MATCH(0, COUNTIF($B$130:B138, $C$131:$C$166&amp;"") + IF($C$131:$C$166="",1,0), 0)), "")</f>
        <v>Tuberculose/VIH</v>
      </c>
      <c r="C139" s="539" t="s">
        <v>2672</v>
      </c>
      <c r="D139" s="536" t="s">
        <v>604</v>
      </c>
      <c r="E139" s="536" t="s">
        <v>2244</v>
      </c>
      <c r="F139" s="536" t="str">
        <f t="shared" si="0"/>
        <v>Tuberculose/VIH</v>
      </c>
      <c r="G139" s="536" t="s">
        <v>2673</v>
      </c>
      <c r="H139" s="542" t="s">
        <v>606</v>
      </c>
    </row>
    <row r="140" spans="2:8" s="11" customFormat="1" x14ac:dyDescent="0.2">
      <c r="B140" s="7" t="str">
        <f t="array" ref="B140">IFERROR(INDEX($C$131:$C$166, MATCH(0, COUNTIF($B$130:B139, $C$131:$C$166&amp;"") + IF($C$131:$C$166="",1,0), 0)), "")</f>
        <v>Systèmes de santé résilients et pérennes : prestation de services intégrés et amélioration de la qualité</v>
      </c>
      <c r="C140" s="539" t="s">
        <v>2674</v>
      </c>
      <c r="D140" s="536" t="s">
        <v>2675</v>
      </c>
      <c r="E140" s="536" t="s">
        <v>2244</v>
      </c>
      <c r="F140" s="536" t="str">
        <f t="shared" si="0"/>
        <v>Systèmes de santé résilients et pérennes : prestation de services intégrés et amélioration de la qualité</v>
      </c>
      <c r="G140" s="536" t="s">
        <v>2676</v>
      </c>
      <c r="H140" s="542" t="s">
        <v>2677</v>
      </c>
    </row>
    <row r="141" spans="2:8" s="11" customFormat="1" x14ac:dyDescent="0.2">
      <c r="B141" s="7" t="str">
        <f t="array" ref="B141">IFERROR(INDEX($C$131:$C$166, MATCH(0, COUNTIF($B$130:B140, $C$131:$C$166&amp;"") + IF($C$131:$C$166="",1,0), 0)), "")</f>
        <v>Systèmes de santé résilients et pérennes : ressources humaines pour la santé, y compris agents de santé communautaires</v>
      </c>
      <c r="C141" s="539" t="s">
        <v>2678</v>
      </c>
      <c r="D141" s="536" t="s">
        <v>2679</v>
      </c>
      <c r="E141" s="536" t="s">
        <v>2244</v>
      </c>
      <c r="F141" s="536" t="str">
        <f t="shared" si="0"/>
        <v>Systèmes de santé résilients et pérennes : ressources humaines pour la santé, y compris agents de santé communautaires</v>
      </c>
      <c r="G141" s="536" t="s">
        <v>2680</v>
      </c>
      <c r="H141" s="542" t="s">
        <v>2681</v>
      </c>
    </row>
    <row r="142" spans="2:8" s="11" customFormat="1" x14ac:dyDescent="0.2">
      <c r="B142" s="7" t="str">
        <f t="array" ref="B142">IFERROR(INDEX($C$131:$C$166, MATCH(0, COUNTIF($B$130:B141, $C$131:$C$166&amp;"") + IF($C$131:$C$166="",1,0), 0)), "")</f>
        <v>Systèmes de santé résilients et pérennes : systèmes de gestion des achats et de la chaîne d'approvisionnement</v>
      </c>
      <c r="C142" s="539" t="s">
        <v>2682</v>
      </c>
      <c r="D142" s="536" t="s">
        <v>2683</v>
      </c>
      <c r="E142" s="536" t="s">
        <v>2244</v>
      </c>
      <c r="F142" s="536" t="str">
        <f t="shared" si="0"/>
        <v>Systèmes de santé résilients et pérennes : systèmes de gestion des achats et de la chaîne d'approvisionnement</v>
      </c>
      <c r="G142" s="536" t="s">
        <v>2684</v>
      </c>
      <c r="H142" s="542" t="s">
        <v>2685</v>
      </c>
    </row>
    <row r="143" spans="2:8" s="11" customFormat="1" x14ac:dyDescent="0.2">
      <c r="B143" s="7" t="str">
        <f t="array" ref="B143">IFERROR(INDEX($C$131:$C$166, MATCH(0, COUNTIF($B$130:B142, $C$131:$C$166&amp;"") + IF($C$131:$C$166="",1,0), 0)), "")</f>
        <v>Systèmes de santé résilients et pérennes : système de gestion financière</v>
      </c>
      <c r="C143" s="539" t="s">
        <v>2686</v>
      </c>
      <c r="D143" s="536" t="s">
        <v>2687</v>
      </c>
      <c r="E143" s="536" t="s">
        <v>2244</v>
      </c>
      <c r="F143" s="536" t="str">
        <f t="shared" si="0"/>
        <v>Systèmes de santé résilients et pérennes : système de gestion financière</v>
      </c>
      <c r="G143" s="536" t="s">
        <v>2688</v>
      </c>
      <c r="H143" s="542" t="s">
        <v>2689</v>
      </c>
    </row>
    <row r="144" spans="2:8" s="11" customFormat="1" x14ac:dyDescent="0.2">
      <c r="B144" s="7" t="str">
        <f t="array" ref="B144">IFERROR(INDEX($C$131:$C$166, MATCH(0, COUNTIF($B$130:B143, $C$131:$C$166&amp;"") + IF($C$131:$C$166="",1,0), 0)), "")</f>
        <v>Systèmes de santé résilients et pérennes : ripostes et systèmes communautaires</v>
      </c>
      <c r="C144" s="539" t="s">
        <v>2690</v>
      </c>
      <c r="D144" s="536" t="s">
        <v>584</v>
      </c>
      <c r="E144" s="536" t="s">
        <v>2244</v>
      </c>
      <c r="F144" s="536" t="str">
        <f t="shared" si="0"/>
        <v>Systèmes de santé résilients et pérennes : ripostes et systèmes communautaires</v>
      </c>
      <c r="G144" s="536" t="s">
        <v>2691</v>
      </c>
      <c r="H144" s="542" t="s">
        <v>586</v>
      </c>
    </row>
    <row r="145" spans="2:8" s="11" customFormat="1" x14ac:dyDescent="0.2">
      <c r="B145" s="7" t="str">
        <f t="array" ref="B145">IFERROR(INDEX($C$131:$C$166, MATCH(0, COUNTIF($B$130:B144, $C$131:$C$166&amp;"") + IF($C$131:$C$166="",1,0), 0)), "")</f>
        <v>Systèmes de santé résilients et pérennes : système de gestion de l'information sanitaire et suivi et évaluation</v>
      </c>
      <c r="C145" s="539" t="s">
        <v>2692</v>
      </c>
      <c r="D145" s="536" t="s">
        <v>580</v>
      </c>
      <c r="E145" s="536" t="s">
        <v>2244</v>
      </c>
      <c r="F145" s="536" t="str">
        <f t="shared" si="0"/>
        <v>Systèmes de santé résilients et pérennes : système de gestion de l'information sanitaire et suivi et évaluation</v>
      </c>
      <c r="G145" s="536" t="s">
        <v>2693</v>
      </c>
      <c r="H145" s="542" t="s">
        <v>582</v>
      </c>
    </row>
    <row r="146" spans="2:8" s="11" customFormat="1" x14ac:dyDescent="0.2">
      <c r="B146" s="7" t="str">
        <f t="array" ref="B146">IFERROR(INDEX($C$131:$C$166, MATCH(0, COUNTIF($B$130:B145, $C$131:$C$166&amp;"") + IF($C$131:$C$166="",1,0), 0)), "")</f>
        <v>Gestion de programme</v>
      </c>
      <c r="C146" s="539" t="s">
        <v>2694</v>
      </c>
      <c r="D146" s="536" t="s">
        <v>587</v>
      </c>
      <c r="E146" s="536" t="s">
        <v>2244</v>
      </c>
      <c r="F146" s="536" t="str">
        <f t="shared" si="0"/>
        <v>Gestion de programme</v>
      </c>
      <c r="G146" s="536" t="s">
        <v>2695</v>
      </c>
      <c r="H146" s="542" t="s">
        <v>589</v>
      </c>
    </row>
    <row r="147" spans="2:8" s="11" customFormat="1" x14ac:dyDescent="0.2">
      <c r="B147" s="7" t="str">
        <f t="array" ref="B147">IFERROR(INDEX($C$131:$C$166, MATCH(0, COUNTIF($B$130:B146, $C$131:$C$166&amp;"") + IF($C$131:$C$166="",1,0), 0)), "")</f>
        <v>Financement basé sur les résultats</v>
      </c>
      <c r="C147" s="539" t="s">
        <v>2696</v>
      </c>
      <c r="D147" s="536" t="s">
        <v>2697</v>
      </c>
      <c r="E147" s="536" t="s">
        <v>2244</v>
      </c>
      <c r="F147" s="536" t="str">
        <f t="shared" si="0"/>
        <v>Financement basé sur les résultats</v>
      </c>
      <c r="G147" s="536" t="s">
        <v>2698</v>
      </c>
      <c r="H147" s="542" t="s">
        <v>2699</v>
      </c>
    </row>
    <row r="148" spans="2:8" s="11" customFormat="1" x14ac:dyDescent="0.2">
      <c r="B148" s="7" t="str">
        <f t="array" ref="B148">IFERROR(INDEX($C$131:$C$166, MATCH(0, COUNTIF($B$130:B147, $C$131:$C$166&amp;"") + IF($C$131:$C$166="",1,0), 0)), "")</f>
        <v>Programmes de prévention complets destinés aux personnes transgenres</v>
      </c>
      <c r="C148" s="539" t="s">
        <v>2700</v>
      </c>
      <c r="D148" s="536" t="s">
        <v>2701</v>
      </c>
      <c r="E148" s="536" t="s">
        <v>2244</v>
      </c>
      <c r="F148" s="536" t="str">
        <f t="shared" si="0"/>
        <v>Programmes de prévention complets destinés aux personnes transgenres</v>
      </c>
      <c r="G148" s="536" t="s">
        <v>2702</v>
      </c>
      <c r="H148" s="542" t="s">
        <v>2703</v>
      </c>
    </row>
    <row r="149" spans="2:8" s="11" customFormat="1" x14ac:dyDescent="0.2">
      <c r="B149" s="7" t="str">
        <f t="array" ref="B149">IFERROR(INDEX($C$131:$C$166, MATCH(0, COUNTIF($B$130:B148, $C$131:$C$166&amp;"") + IF($C$131:$C$166="",1,0), 0)), "")</f>
        <v>Programmes complets destinés aux personnes en détention ou se trouvant dans d’autres lieux fermés</v>
      </c>
      <c r="C149" s="539" t="s">
        <v>2704</v>
      </c>
      <c r="D149" s="536" t="s">
        <v>2705</v>
      </c>
      <c r="E149" s="536" t="s">
        <v>2244</v>
      </c>
      <c r="F149" s="536" t="str">
        <f t="shared" si="0"/>
        <v>Programmes complets destinés aux personnes en détention ou se trouvant dans d’autres lieux fermés</v>
      </c>
      <c r="G149" s="536" t="s">
        <v>2706</v>
      </c>
      <c r="H149" s="542" t="s">
        <v>2707</v>
      </c>
    </row>
    <row r="150" spans="2:8" s="11" customFormat="1" x14ac:dyDescent="0.2">
      <c r="B150" s="7" t="str">
        <f t="array" ref="B150">IFERROR(INDEX($C$131:$C$166, MATCH(0, COUNTIF($B$130:B149, $C$131:$C$166&amp;"") + IF($C$131:$C$166="",1,0), 0)), "")</f>
        <v>Services de dépistage du VIH</v>
      </c>
      <c r="C150" s="539" t="s">
        <v>2708</v>
      </c>
      <c r="D150" s="536" t="s">
        <v>595</v>
      </c>
      <c r="E150" s="536" t="s">
        <v>2244</v>
      </c>
      <c r="F150" s="536" t="str">
        <f t="shared" si="0"/>
        <v>Services de dépistage du VIH</v>
      </c>
      <c r="G150" s="536" t="s">
        <v>2709</v>
      </c>
      <c r="H150" s="542" t="s">
        <v>597</v>
      </c>
    </row>
    <row r="151" spans="2:8" s="11" customFormat="1" x14ac:dyDescent="0.2">
      <c r="B151" s="7" t="str">
        <f t="array" ref="B151">IFERROR(INDEX($C$131:$C$166, MATCH(0, COUNTIF($B$130:B150, $C$131:$C$166&amp;"") + IF($C$131:$C$166="",1,0), 0)), "")</f>
        <v>Prise en charge et prévention de la tuberculose</v>
      </c>
      <c r="C151" s="539" t="s">
        <v>2710</v>
      </c>
      <c r="D151" s="536" t="s">
        <v>577</v>
      </c>
      <c r="E151" s="536" t="s">
        <v>2246</v>
      </c>
      <c r="F151" s="536" t="str">
        <f t="shared" si="0"/>
        <v>Prise en charge et prévention de la tuberculose</v>
      </c>
      <c r="G151" s="536" t="s">
        <v>2711</v>
      </c>
      <c r="H151" s="542" t="s">
        <v>579</v>
      </c>
    </row>
    <row r="152" spans="2:8" s="11" customFormat="1" x14ac:dyDescent="0.2">
      <c r="B152" s="7" t="str">
        <f t="array" ref="B152">IFERROR(INDEX($C$131:$C$166, MATCH(0, COUNTIF($B$130:B151, $C$131:$C$166&amp;"") + IF($C$131:$C$166="",1,0), 0)), "")</f>
        <v>Tuberculose multirésistante</v>
      </c>
      <c r="C152" s="539" t="s">
        <v>2672</v>
      </c>
      <c r="D152" s="536" t="s">
        <v>604</v>
      </c>
      <c r="E152" s="536" t="s">
        <v>2246</v>
      </c>
      <c r="F152" s="536" t="str">
        <f t="shared" si="0"/>
        <v>Tuberculose/VIH</v>
      </c>
      <c r="G152" s="536" t="s">
        <v>2712</v>
      </c>
      <c r="H152" s="542" t="s">
        <v>606</v>
      </c>
    </row>
    <row r="153" spans="2:8" s="11" customFormat="1" x14ac:dyDescent="0.2">
      <c r="B153" s="7" t="str">
        <f t="array" ref="B153">IFERROR(INDEX($C$131:$C$166, MATCH(0, COUNTIF($B$130:B152, $C$131:$C$166&amp;"") + IF($C$131:$C$166="",1,0), 0)), "")</f>
        <v>Programmes de prévention complets destinés aux hommes ayant des rapports sexuels avec des hommes (HSH)</v>
      </c>
      <c r="C153" s="539" t="s">
        <v>2713</v>
      </c>
      <c r="D153" s="536" t="s">
        <v>607</v>
      </c>
      <c r="E153" s="536" t="s">
        <v>2246</v>
      </c>
      <c r="F153" s="536" t="str">
        <f t="shared" si="0"/>
        <v>Tuberculose multirésistante</v>
      </c>
      <c r="G153" s="536" t="s">
        <v>2714</v>
      </c>
      <c r="H153" s="542" t="s">
        <v>609</v>
      </c>
    </row>
    <row r="154" spans="2:8" s="11" customFormat="1" x14ac:dyDescent="0.2">
      <c r="B154" s="7" t="str">
        <f t="array" ref="B154">IFERROR(INDEX($C$131:$C$166, MATCH(0, COUNTIF($B$130:B153, $C$131:$C$166&amp;"") + IF($C$131:$C$166="",1,0), 0)), "")</f>
        <v>Programmes visant à réduire les obstacles liés aux droits humains qui entravent l’accès aux services VIH</v>
      </c>
      <c r="C154" s="539" t="s">
        <v>2674</v>
      </c>
      <c r="D154" s="536" t="s">
        <v>2675</v>
      </c>
      <c r="E154" s="536" t="s">
        <v>2246</v>
      </c>
      <c r="F154" s="536" t="str">
        <f t="shared" si="0"/>
        <v>Systèmes de santé résilients et pérennes : prestation de services intégrés et amélioration de la qualité</v>
      </c>
      <c r="G154" s="536" t="s">
        <v>2715</v>
      </c>
      <c r="H154" s="542" t="s">
        <v>2677</v>
      </c>
    </row>
    <row r="155" spans="2:8" s="11" customFormat="1" x14ac:dyDescent="0.2">
      <c r="B155" s="7" t="str">
        <f t="array" ref="B155">IFERROR(INDEX($C$131:$C$166, MATCH(0, COUNTIF($B$130:B154, $C$131:$C$166&amp;"") + IF($C$131:$C$166="",1,0), 0)), "")</f>
        <v>Systèmes de santé résilients et pérennes  : stratégies nationales de santé</v>
      </c>
      <c r="C155" s="539" t="s">
        <v>2678</v>
      </c>
      <c r="D155" s="536" t="s">
        <v>2679</v>
      </c>
      <c r="E155" s="536" t="s">
        <v>2246</v>
      </c>
      <c r="F155" s="536" t="str">
        <f t="shared" si="0"/>
        <v>Systèmes de santé résilients et pérennes : ressources humaines pour la santé, y compris agents de santé communautaires</v>
      </c>
      <c r="G155" s="536" t="s">
        <v>2716</v>
      </c>
      <c r="H155" s="542" t="s">
        <v>2681</v>
      </c>
    </row>
    <row r="156" spans="2:8" s="11" customFormat="1" x14ac:dyDescent="0.2">
      <c r="B156" s="7" t="str">
        <f t="array" ref="B156">IFERROR(INDEX($C$131:$C$166, MATCH(0, COUNTIF($B$130:B155, $C$131:$C$166&amp;"") + IF($C$131:$C$166="",1,0), 0)), "")</f>
        <v/>
      </c>
      <c r="C156" s="539" t="s">
        <v>2682</v>
      </c>
      <c r="D156" s="536" t="s">
        <v>2683</v>
      </c>
      <c r="E156" s="536" t="s">
        <v>2246</v>
      </c>
      <c r="F156" s="536" t="str">
        <f t="shared" si="0"/>
        <v>Systèmes de santé résilients et pérennes : systèmes de gestion des achats et de la chaîne d'approvisionnement</v>
      </c>
      <c r="G156" s="536" t="s">
        <v>2717</v>
      </c>
      <c r="H156" s="542" t="s">
        <v>2685</v>
      </c>
    </row>
    <row r="157" spans="2:8" s="11" customFormat="1" x14ac:dyDescent="0.2">
      <c r="B157" s="7" t="str">
        <f t="array" ref="B157">IFERROR(INDEX($C$131:$C$166, MATCH(0, COUNTIF($B$130:B156, $C$131:$C$166&amp;"") + IF($C$131:$C$166="",1,0), 0)), "")</f>
        <v/>
      </c>
      <c r="C157" s="539" t="s">
        <v>2686</v>
      </c>
      <c r="D157" s="536" t="s">
        <v>2687</v>
      </c>
      <c r="E157" s="536" t="s">
        <v>2246</v>
      </c>
      <c r="F157" s="536" t="str">
        <f t="shared" si="0"/>
        <v>Systèmes de santé résilients et pérennes : système de gestion financière</v>
      </c>
      <c r="G157" s="536" t="s">
        <v>2718</v>
      </c>
      <c r="H157" s="542" t="s">
        <v>2689</v>
      </c>
    </row>
    <row r="158" spans="2:8" s="11" customFormat="1" x14ac:dyDescent="0.2">
      <c r="B158" s="7" t="str">
        <f t="array" ref="B158">IFERROR(INDEX($C$131:$C$166, MATCH(0, COUNTIF($B$130:B157, $C$131:$C$166&amp;"") + IF($C$131:$C$166="",1,0), 0)), "")</f>
        <v/>
      </c>
      <c r="C158" s="539" t="s">
        <v>2694</v>
      </c>
      <c r="D158" s="536" t="s">
        <v>587</v>
      </c>
      <c r="E158" s="536" t="s">
        <v>2246</v>
      </c>
      <c r="F158" s="536" t="str">
        <f t="shared" si="0"/>
        <v>Gestion de programme</v>
      </c>
      <c r="G158" s="536" t="s">
        <v>2719</v>
      </c>
      <c r="H158" s="542" t="s">
        <v>589</v>
      </c>
    </row>
    <row r="159" spans="2:8" s="11" customFormat="1" x14ac:dyDescent="0.2">
      <c r="B159" s="7" t="str">
        <f t="array" ref="B159">IFERROR(INDEX($C$131:$C$166, MATCH(0, COUNTIF($B$130:B158, $C$131:$C$166&amp;"") + IF($C$131:$C$166="",1,0), 0)), "")</f>
        <v/>
      </c>
      <c r="C159" s="539" t="s">
        <v>2696</v>
      </c>
      <c r="D159" s="536" t="s">
        <v>2697</v>
      </c>
      <c r="E159" s="536" t="s">
        <v>2246</v>
      </c>
      <c r="F159" s="536" t="str">
        <f t="shared" si="0"/>
        <v>Financement basé sur les résultats</v>
      </c>
      <c r="G159" s="536" t="s">
        <v>2720</v>
      </c>
      <c r="H159" s="542" t="s">
        <v>2699</v>
      </c>
    </row>
    <row r="160" spans="2:8" s="11" customFormat="1" x14ac:dyDescent="0.2">
      <c r="B160" s="7" t="str">
        <f t="array" ref="B160">IFERROR(INDEX($C$131:$C$166, MATCH(0, COUNTIF($B$130:B159, $C$131:$C$166&amp;"") + IF($C$131:$C$166="",1,0), 0)), "")</f>
        <v/>
      </c>
      <c r="C160" s="539" t="s">
        <v>2690</v>
      </c>
      <c r="D160" s="536" t="s">
        <v>584</v>
      </c>
      <c r="E160" s="536" t="s">
        <v>2246</v>
      </c>
      <c r="F160" s="536" t="str">
        <f t="shared" si="0"/>
        <v>Systèmes de santé résilients et pérennes : ripostes et systèmes communautaires</v>
      </c>
      <c r="G160" s="536" t="s">
        <v>2721</v>
      </c>
      <c r="H160" s="542" t="s">
        <v>586</v>
      </c>
    </row>
    <row r="161" spans="1:9" s="11" customFormat="1" x14ac:dyDescent="0.2">
      <c r="B161" s="7" t="str">
        <f t="array" ref="B161">IFERROR(INDEX($C$131:$C$166, MATCH(0, COUNTIF($B$130:B160, $C$131:$C$166&amp;"") + IF($C$131:$C$166="",1,0), 0)), "")</f>
        <v/>
      </c>
      <c r="C161" s="539" t="s">
        <v>2692</v>
      </c>
      <c r="D161" s="536" t="s">
        <v>580</v>
      </c>
      <c r="E161" s="536" t="s">
        <v>2246</v>
      </c>
      <c r="F161" s="536" t="str">
        <f t="shared" si="0"/>
        <v>Systèmes de santé résilients et pérennes : système de gestion de l'information sanitaire et suivi et évaluation</v>
      </c>
      <c r="G161" s="536" t="s">
        <v>2722</v>
      </c>
      <c r="H161" s="542" t="s">
        <v>582</v>
      </c>
    </row>
    <row r="162" spans="1:9" s="11" customFormat="1" x14ac:dyDescent="0.2">
      <c r="B162" s="7" t="str">
        <f t="array" ref="B162">IFERROR(INDEX($C$131:$C$166, MATCH(0, COUNTIF($B$130:B161, $C$131:$C$166&amp;"") + IF($C$131:$C$166="",1,0), 0)), "")</f>
        <v/>
      </c>
      <c r="C162" s="539" t="s">
        <v>2723</v>
      </c>
      <c r="D162" s="536" t="s">
        <v>2724</v>
      </c>
      <c r="E162" s="536" t="s">
        <v>2244</v>
      </c>
      <c r="F162" s="536" t="str">
        <f t="shared" si="0"/>
        <v>Programmes de prévention complets destinés aux hommes ayant des rapports sexuels avec des hommes (HSH)</v>
      </c>
      <c r="G162" s="536" t="s">
        <v>2725</v>
      </c>
      <c r="H162" s="542" t="s">
        <v>2726</v>
      </c>
    </row>
    <row r="163" spans="1:9" s="11" customFormat="1" x14ac:dyDescent="0.2">
      <c r="B163" s="7" t="str">
        <f t="array" ref="B163">IFERROR(INDEX($C$131:$C$166, MATCH(0, COUNTIF($B$130:B162, $C$131:$C$166&amp;"") + IF($C$131:$C$166="",1,0), 0)), "")</f>
        <v/>
      </c>
      <c r="C163" s="539" t="s">
        <v>2727</v>
      </c>
      <c r="D163" s="536" t="s">
        <v>2728</v>
      </c>
      <c r="E163" s="536" t="s">
        <v>2244</v>
      </c>
      <c r="F163" s="536" t="str">
        <f t="shared" si="0"/>
        <v>Programmes visant à réduire les obstacles liés aux droits humains qui entravent l’accès aux services VIH</v>
      </c>
      <c r="G163" s="536" t="s">
        <v>2729</v>
      </c>
      <c r="H163" s="542" t="s">
        <v>2730</v>
      </c>
    </row>
    <row r="164" spans="1:9" s="11" customFormat="1" x14ac:dyDescent="0.2">
      <c r="B164" s="7" t="str">
        <f t="array" ref="B164">IFERROR(INDEX($C$131:$C$166, MATCH(0, COUNTIF($B$130:B163, $C$131:$C$166&amp;"") + IF($C$131:$C$166="",1,0), 0)), "")</f>
        <v/>
      </c>
      <c r="C164" s="539" t="s">
        <v>2731</v>
      </c>
      <c r="D164" s="536" t="s">
        <v>2732</v>
      </c>
      <c r="E164" s="536" t="s">
        <v>2244</v>
      </c>
      <c r="F164" s="536" t="str">
        <f t="shared" si="0"/>
        <v>Systèmes de santé résilients et pérennes  : stratégies nationales de santé</v>
      </c>
      <c r="G164" s="536" t="s">
        <v>2733</v>
      </c>
      <c r="H164" s="542" t="s">
        <v>2734</v>
      </c>
    </row>
    <row r="165" spans="1:9" s="11" customFormat="1" x14ac:dyDescent="0.2">
      <c r="B165" s="7" t="str">
        <f t="array" ref="B165">IFERROR(INDEX($C$131:$C$166, MATCH(0, COUNTIF($B$130:B164, $C$131:$C$166&amp;"") + IF($C$131:$C$166="",1,0), 0)), "")</f>
        <v/>
      </c>
      <c r="C165" s="539" t="s">
        <v>2731</v>
      </c>
      <c r="D165" s="536" t="s">
        <v>2732</v>
      </c>
      <c r="E165" s="536" t="s">
        <v>2246</v>
      </c>
      <c r="F165" s="536" t="str">
        <f t="shared" si="0"/>
        <v>Systèmes de santé résilients et pérennes  : stratégies nationales de santé</v>
      </c>
      <c r="G165" s="536" t="s">
        <v>2735</v>
      </c>
      <c r="H165" s="542" t="s">
        <v>2734</v>
      </c>
    </row>
    <row r="167" spans="1:9" x14ac:dyDescent="0.2">
      <c r="A167" s="2" t="s">
        <v>42</v>
      </c>
    </row>
    <row r="168" spans="1:9" x14ac:dyDescent="0.2">
      <c r="A168" s="536" t="s">
        <v>1</v>
      </c>
      <c r="B168" s="536" t="s">
        <v>94</v>
      </c>
      <c r="C168" s="536" t="s">
        <v>54</v>
      </c>
      <c r="D168" s="536" t="s">
        <v>27</v>
      </c>
      <c r="E168" s="536" t="s">
        <v>30</v>
      </c>
      <c r="F168" s="1" t="s">
        <v>90</v>
      </c>
      <c r="G168" s="1" t="s">
        <v>91</v>
      </c>
      <c r="H168" s="7" t="s">
        <v>92</v>
      </c>
      <c r="I168" s="7" t="s">
        <v>93</v>
      </c>
    </row>
    <row r="169" spans="1:9" hidden="1" x14ac:dyDescent="0.2">
      <c r="A169" s="536" t="s">
        <v>89</v>
      </c>
      <c r="B169" s="537" t="s">
        <v>68</v>
      </c>
      <c r="C169" s="539" t="s">
        <v>195</v>
      </c>
      <c r="D169" s="537" t="s">
        <v>26</v>
      </c>
      <c r="E169" s="536" t="s">
        <v>29</v>
      </c>
      <c r="H169" s="7"/>
      <c r="I169" s="7"/>
    </row>
    <row r="170" spans="1:9" s="11" customFormat="1" x14ac:dyDescent="0.2">
      <c r="A170" s="536" t="s">
        <v>2663</v>
      </c>
      <c r="B170" s="537" t="s">
        <v>2912</v>
      </c>
      <c r="C170" s="539" t="s">
        <v>2913</v>
      </c>
      <c r="D170" s="537"/>
      <c r="E170" s="536" t="s">
        <v>2914</v>
      </c>
      <c r="H170" s="7"/>
      <c r="I170" s="7"/>
    </row>
    <row r="171" spans="1:9" s="11" customFormat="1" x14ac:dyDescent="0.2">
      <c r="A171" s="536" t="s">
        <v>2663</v>
      </c>
      <c r="B171" s="537" t="s">
        <v>2915</v>
      </c>
      <c r="C171" s="539" t="s">
        <v>2916</v>
      </c>
      <c r="D171" s="537"/>
      <c r="E171" s="536" t="s">
        <v>2917</v>
      </c>
      <c r="H171" s="7"/>
      <c r="I171" s="7"/>
    </row>
    <row r="172" spans="1:9" s="11" customFormat="1" x14ac:dyDescent="0.2">
      <c r="A172" s="536" t="s">
        <v>2663</v>
      </c>
      <c r="B172" s="537" t="s">
        <v>2918</v>
      </c>
      <c r="C172" s="539" t="s">
        <v>2919</v>
      </c>
      <c r="D172" s="537"/>
      <c r="E172" s="536" t="s">
        <v>2920</v>
      </c>
      <c r="H172" s="7"/>
      <c r="I172" s="7"/>
    </row>
    <row r="173" spans="1:9" s="11" customFormat="1" x14ac:dyDescent="0.2">
      <c r="A173" s="536" t="s">
        <v>2663</v>
      </c>
      <c r="B173" s="537" t="s">
        <v>2921</v>
      </c>
      <c r="C173" s="539" t="s">
        <v>2922</v>
      </c>
      <c r="D173" s="537"/>
      <c r="E173" s="536" t="s">
        <v>2923</v>
      </c>
      <c r="H173" s="7"/>
      <c r="I173" s="7"/>
    </row>
    <row r="174" spans="1:9" s="11" customFormat="1" x14ac:dyDescent="0.2">
      <c r="A174" s="536" t="s">
        <v>2663</v>
      </c>
      <c r="B174" s="537" t="s">
        <v>2924</v>
      </c>
      <c r="C174" s="539" t="s">
        <v>2925</v>
      </c>
      <c r="D174" s="537"/>
      <c r="E174" s="536" t="s">
        <v>2926</v>
      </c>
      <c r="H174" s="7"/>
      <c r="I174" s="7"/>
    </row>
    <row r="175" spans="1:9" s="11" customFormat="1" x14ac:dyDescent="0.2">
      <c r="A175" s="536" t="s">
        <v>2663</v>
      </c>
      <c r="B175" s="537" t="s">
        <v>2927</v>
      </c>
      <c r="C175" s="539" t="s">
        <v>2928</v>
      </c>
      <c r="D175" s="537"/>
      <c r="E175" s="536" t="s">
        <v>2929</v>
      </c>
      <c r="H175" s="7"/>
      <c r="I175" s="7"/>
    </row>
    <row r="176" spans="1:9" s="11" customFormat="1" x14ac:dyDescent="0.2">
      <c r="A176" s="536" t="s">
        <v>2663</v>
      </c>
      <c r="B176" s="537" t="s">
        <v>2930</v>
      </c>
      <c r="C176" s="539" t="s">
        <v>2931</v>
      </c>
      <c r="D176" s="537"/>
      <c r="E176" s="536" t="s">
        <v>2932</v>
      </c>
      <c r="H176" s="7"/>
      <c r="I176" s="7"/>
    </row>
    <row r="177" spans="1:9" s="11" customFormat="1" x14ac:dyDescent="0.2">
      <c r="A177" s="536" t="s">
        <v>2663</v>
      </c>
      <c r="B177" s="537" t="s">
        <v>2933</v>
      </c>
      <c r="C177" s="539" t="s">
        <v>2934</v>
      </c>
      <c r="D177" s="537"/>
      <c r="E177" s="536" t="s">
        <v>2935</v>
      </c>
      <c r="H177" s="7"/>
      <c r="I177" s="7"/>
    </row>
    <row r="178" spans="1:9" s="11" customFormat="1" x14ac:dyDescent="0.2">
      <c r="A178" s="536" t="s">
        <v>2651</v>
      </c>
      <c r="B178" s="537" t="s">
        <v>2936</v>
      </c>
      <c r="C178" s="539" t="s">
        <v>2937</v>
      </c>
      <c r="D178" s="537"/>
      <c r="E178" s="536" t="s">
        <v>2938</v>
      </c>
      <c r="H178" s="7"/>
      <c r="I178" s="7"/>
    </row>
    <row r="179" spans="1:9" s="11" customFormat="1" x14ac:dyDescent="0.2">
      <c r="A179" s="536" t="s">
        <v>2651</v>
      </c>
      <c r="B179" s="537" t="s">
        <v>2939</v>
      </c>
      <c r="C179" s="539" t="s">
        <v>2940</v>
      </c>
      <c r="D179" s="537"/>
      <c r="E179" s="536" t="s">
        <v>2941</v>
      </c>
      <c r="H179" s="7"/>
      <c r="I179" s="7"/>
    </row>
    <row r="180" spans="1:9" s="11" customFormat="1" x14ac:dyDescent="0.2">
      <c r="A180" s="536" t="s">
        <v>2651</v>
      </c>
      <c r="B180" s="537" t="s">
        <v>2942</v>
      </c>
      <c r="C180" s="539" t="s">
        <v>2943</v>
      </c>
      <c r="D180" s="537"/>
      <c r="E180" s="536" t="s">
        <v>2944</v>
      </c>
      <c r="H180" s="7"/>
      <c r="I180" s="7"/>
    </row>
    <row r="181" spans="1:9" s="11" customFormat="1" x14ac:dyDescent="0.2">
      <c r="A181" s="536" t="s">
        <v>2651</v>
      </c>
      <c r="B181" s="537" t="s">
        <v>2945</v>
      </c>
      <c r="C181" s="539" t="s">
        <v>2946</v>
      </c>
      <c r="D181" s="537"/>
      <c r="E181" s="536" t="s">
        <v>2947</v>
      </c>
      <c r="H181" s="7"/>
      <c r="I181" s="7"/>
    </row>
    <row r="182" spans="1:9" s="11" customFormat="1" x14ac:dyDescent="0.2">
      <c r="A182" s="536" t="s">
        <v>2651</v>
      </c>
      <c r="B182" s="537" t="s">
        <v>2948</v>
      </c>
      <c r="C182" s="539" t="s">
        <v>2949</v>
      </c>
      <c r="D182" s="537"/>
      <c r="E182" s="536" t="s">
        <v>2950</v>
      </c>
      <c r="H182" s="7"/>
      <c r="I182" s="7"/>
    </row>
    <row r="183" spans="1:9" s="11" customFormat="1" x14ac:dyDescent="0.2">
      <c r="A183" s="536" t="s">
        <v>2651</v>
      </c>
      <c r="B183" s="537" t="s">
        <v>2951</v>
      </c>
      <c r="C183" s="539" t="s">
        <v>2952</v>
      </c>
      <c r="D183" s="537"/>
      <c r="E183" s="536" t="s">
        <v>2953</v>
      </c>
      <c r="H183" s="7"/>
      <c r="I183" s="7"/>
    </row>
    <row r="184" spans="1:9" s="11" customFormat="1" x14ac:dyDescent="0.2">
      <c r="A184" s="536" t="s">
        <v>2651</v>
      </c>
      <c r="B184" s="537" t="s">
        <v>2954</v>
      </c>
      <c r="C184" s="539" t="s">
        <v>2955</v>
      </c>
      <c r="D184" s="537"/>
      <c r="E184" s="536" t="s">
        <v>2956</v>
      </c>
      <c r="H184" s="7"/>
      <c r="I184" s="7"/>
    </row>
    <row r="185" spans="1:9" s="11" customFormat="1" x14ac:dyDescent="0.2">
      <c r="A185" s="536" t="s">
        <v>2651</v>
      </c>
      <c r="B185" s="537" t="s">
        <v>2957</v>
      </c>
      <c r="C185" s="539" t="s">
        <v>2958</v>
      </c>
      <c r="D185" s="537"/>
      <c r="E185" s="536" t="s">
        <v>2959</v>
      </c>
      <c r="H185" s="7"/>
      <c r="I185" s="7"/>
    </row>
    <row r="186" spans="1:9" s="11" customFormat="1" x14ac:dyDescent="0.2">
      <c r="A186" s="536" t="s">
        <v>2651</v>
      </c>
      <c r="B186" s="537" t="s">
        <v>2960</v>
      </c>
      <c r="C186" s="539" t="s">
        <v>2961</v>
      </c>
      <c r="D186" s="537"/>
      <c r="E186" s="536" t="s">
        <v>2962</v>
      </c>
      <c r="H186" s="7"/>
      <c r="I186" s="7"/>
    </row>
    <row r="187" spans="1:9" s="11" customFormat="1" x14ac:dyDescent="0.2">
      <c r="A187" s="536" t="s">
        <v>2651</v>
      </c>
      <c r="B187" s="537" t="s">
        <v>2963</v>
      </c>
      <c r="C187" s="539" t="s">
        <v>2964</v>
      </c>
      <c r="D187" s="537"/>
      <c r="E187" s="536" t="s">
        <v>2965</v>
      </c>
      <c r="H187" s="7"/>
      <c r="I187" s="7"/>
    </row>
    <row r="188" spans="1:9" s="11" customFormat="1" x14ac:dyDescent="0.2">
      <c r="A188" s="536" t="s">
        <v>2651</v>
      </c>
      <c r="B188" s="537" t="s">
        <v>2966</v>
      </c>
      <c r="C188" s="539" t="s">
        <v>2967</v>
      </c>
      <c r="D188" s="537"/>
      <c r="E188" s="536" t="s">
        <v>2968</v>
      </c>
      <c r="H188" s="7"/>
      <c r="I188" s="7"/>
    </row>
    <row r="189" spans="1:9" s="11" customFormat="1" x14ac:dyDescent="0.2">
      <c r="A189" s="536" t="s">
        <v>2655</v>
      </c>
      <c r="B189" s="537" t="s">
        <v>2969</v>
      </c>
      <c r="C189" s="539" t="s">
        <v>2970</v>
      </c>
      <c r="D189" s="537"/>
      <c r="E189" s="536" t="s">
        <v>2971</v>
      </c>
      <c r="H189" s="7"/>
      <c r="I189" s="7"/>
    </row>
    <row r="190" spans="1:9" s="11" customFormat="1" x14ac:dyDescent="0.2">
      <c r="A190" s="536" t="s">
        <v>2655</v>
      </c>
      <c r="B190" s="537" t="s">
        <v>2972</v>
      </c>
      <c r="C190" s="539" t="s">
        <v>2973</v>
      </c>
      <c r="D190" s="537"/>
      <c r="E190" s="536" t="s">
        <v>2974</v>
      </c>
      <c r="H190" s="7"/>
      <c r="I190" s="7"/>
    </row>
    <row r="191" spans="1:9" s="11" customFormat="1" x14ac:dyDescent="0.2">
      <c r="A191" s="536" t="s">
        <v>2655</v>
      </c>
      <c r="B191" s="537" t="s">
        <v>2975</v>
      </c>
      <c r="C191" s="539" t="s">
        <v>2976</v>
      </c>
      <c r="D191" s="537"/>
      <c r="E191" s="536" t="s">
        <v>2977</v>
      </c>
      <c r="H191" s="7"/>
      <c r="I191" s="7"/>
    </row>
    <row r="192" spans="1:9" s="11" customFormat="1" x14ac:dyDescent="0.2">
      <c r="A192" s="536" t="s">
        <v>2655</v>
      </c>
      <c r="B192" s="537" t="s">
        <v>2978</v>
      </c>
      <c r="C192" s="539" t="s">
        <v>2979</v>
      </c>
      <c r="D192" s="537"/>
      <c r="E192" s="536" t="s">
        <v>2980</v>
      </c>
      <c r="H192" s="7"/>
      <c r="I192" s="7"/>
    </row>
    <row r="193" spans="1:9" s="11" customFormat="1" x14ac:dyDescent="0.2">
      <c r="A193" s="536" t="s">
        <v>2655</v>
      </c>
      <c r="B193" s="537" t="s">
        <v>2981</v>
      </c>
      <c r="C193" s="539" t="s">
        <v>2982</v>
      </c>
      <c r="D193" s="537"/>
      <c r="E193" s="536" t="s">
        <v>2983</v>
      </c>
      <c r="H193" s="7"/>
      <c r="I193" s="7"/>
    </row>
    <row r="194" spans="1:9" s="11" customFormat="1" x14ac:dyDescent="0.2">
      <c r="A194" s="536" t="s">
        <v>2655</v>
      </c>
      <c r="B194" s="537" t="s">
        <v>2984</v>
      </c>
      <c r="C194" s="539" t="s">
        <v>2985</v>
      </c>
      <c r="D194" s="537"/>
      <c r="E194" s="536" t="s">
        <v>2986</v>
      </c>
      <c r="H194" s="7"/>
      <c r="I194" s="7"/>
    </row>
    <row r="195" spans="1:9" s="11" customFormat="1" x14ac:dyDescent="0.2">
      <c r="A195" s="536" t="s">
        <v>2655</v>
      </c>
      <c r="B195" s="537" t="s">
        <v>2987</v>
      </c>
      <c r="C195" s="539" t="s">
        <v>2988</v>
      </c>
      <c r="D195" s="537"/>
      <c r="E195" s="536" t="s">
        <v>2989</v>
      </c>
      <c r="H195" s="7"/>
      <c r="I195" s="7"/>
    </row>
    <row r="196" spans="1:9" s="11" customFormat="1" x14ac:dyDescent="0.2">
      <c r="A196" s="536" t="s">
        <v>2655</v>
      </c>
      <c r="B196" s="537" t="s">
        <v>2990</v>
      </c>
      <c r="C196" s="539" t="s">
        <v>2991</v>
      </c>
      <c r="D196" s="537"/>
      <c r="E196" s="536" t="s">
        <v>2992</v>
      </c>
      <c r="H196" s="7"/>
      <c r="I196" s="7"/>
    </row>
    <row r="197" spans="1:9" s="11" customFormat="1" x14ac:dyDescent="0.2">
      <c r="A197" s="536" t="s">
        <v>2655</v>
      </c>
      <c r="B197" s="537" t="s">
        <v>2993</v>
      </c>
      <c r="C197" s="539" t="s">
        <v>2994</v>
      </c>
      <c r="D197" s="537"/>
      <c r="E197" s="536" t="s">
        <v>2995</v>
      </c>
      <c r="H197" s="7"/>
      <c r="I197" s="7"/>
    </row>
    <row r="198" spans="1:9" s="11" customFormat="1" x14ac:dyDescent="0.2">
      <c r="A198" s="536" t="s">
        <v>2655</v>
      </c>
      <c r="B198" s="537" t="s">
        <v>2996</v>
      </c>
      <c r="C198" s="539" t="s">
        <v>2997</v>
      </c>
      <c r="D198" s="537"/>
      <c r="E198" s="536" t="s">
        <v>2998</v>
      </c>
      <c r="H198" s="7"/>
      <c r="I198" s="7"/>
    </row>
    <row r="199" spans="1:9" s="11" customFormat="1" x14ac:dyDescent="0.2">
      <c r="A199" s="536" t="s">
        <v>2655</v>
      </c>
      <c r="B199" s="537" t="s">
        <v>2999</v>
      </c>
      <c r="C199" s="539" t="s">
        <v>3000</v>
      </c>
      <c r="D199" s="537"/>
      <c r="E199" s="536" t="s">
        <v>3001</v>
      </c>
      <c r="H199" s="7"/>
      <c r="I199" s="7"/>
    </row>
    <row r="200" spans="1:9" s="11" customFormat="1" x14ac:dyDescent="0.2">
      <c r="A200" s="536" t="s">
        <v>2655</v>
      </c>
      <c r="B200" s="537" t="s">
        <v>3002</v>
      </c>
      <c r="C200" s="539" t="s">
        <v>3003</v>
      </c>
      <c r="D200" s="537"/>
      <c r="E200" s="536" t="s">
        <v>3004</v>
      </c>
      <c r="H200" s="7"/>
      <c r="I200" s="7"/>
    </row>
    <row r="201" spans="1:9" s="11" customFormat="1" x14ac:dyDescent="0.2">
      <c r="A201" s="536" t="s">
        <v>2659</v>
      </c>
      <c r="B201" s="537" t="s">
        <v>3005</v>
      </c>
      <c r="C201" s="539" t="s">
        <v>3006</v>
      </c>
      <c r="D201" s="537"/>
      <c r="E201" s="536" t="s">
        <v>3007</v>
      </c>
      <c r="H201" s="7"/>
      <c r="I201" s="7"/>
    </row>
    <row r="202" spans="1:9" s="11" customFormat="1" x14ac:dyDescent="0.2">
      <c r="A202" s="536" t="s">
        <v>2659</v>
      </c>
      <c r="B202" s="537" t="s">
        <v>3008</v>
      </c>
      <c r="C202" s="539" t="s">
        <v>3009</v>
      </c>
      <c r="D202" s="537"/>
      <c r="E202" s="536" t="s">
        <v>3010</v>
      </c>
      <c r="H202" s="7"/>
      <c r="I202" s="7"/>
    </row>
    <row r="203" spans="1:9" s="11" customFormat="1" x14ac:dyDescent="0.2">
      <c r="A203" s="536" t="s">
        <v>2659</v>
      </c>
      <c r="B203" s="537" t="s">
        <v>3011</v>
      </c>
      <c r="C203" s="539" t="s">
        <v>3012</v>
      </c>
      <c r="D203" s="537"/>
      <c r="E203" s="536" t="s">
        <v>3013</v>
      </c>
      <c r="H203" s="7"/>
      <c r="I203" s="7"/>
    </row>
    <row r="204" spans="1:9" s="11" customFormat="1" x14ac:dyDescent="0.2">
      <c r="A204" s="536" t="s">
        <v>2659</v>
      </c>
      <c r="B204" s="537" t="s">
        <v>3014</v>
      </c>
      <c r="C204" s="539" t="s">
        <v>3015</v>
      </c>
      <c r="D204" s="537"/>
      <c r="E204" s="536" t="s">
        <v>3016</v>
      </c>
      <c r="H204" s="7"/>
      <c r="I204" s="7"/>
    </row>
    <row r="205" spans="1:9" s="11" customFormat="1" x14ac:dyDescent="0.2">
      <c r="A205" s="536" t="s">
        <v>2659</v>
      </c>
      <c r="B205" s="537" t="s">
        <v>3017</v>
      </c>
      <c r="C205" s="539" t="s">
        <v>3018</v>
      </c>
      <c r="D205" s="537"/>
      <c r="E205" s="536" t="s">
        <v>3019</v>
      </c>
      <c r="H205" s="7"/>
      <c r="I205" s="7"/>
    </row>
    <row r="206" spans="1:9" s="11" customFormat="1" x14ac:dyDescent="0.2">
      <c r="A206" s="536" t="s">
        <v>592</v>
      </c>
      <c r="B206" s="537" t="s">
        <v>737</v>
      </c>
      <c r="C206" s="539" t="s">
        <v>3020</v>
      </c>
      <c r="D206" s="537"/>
      <c r="E206" s="536" t="s">
        <v>738</v>
      </c>
      <c r="H206" s="7"/>
      <c r="I206" s="7"/>
    </row>
    <row r="207" spans="1:9" s="11" customFormat="1" x14ac:dyDescent="0.2">
      <c r="A207" s="536" t="s">
        <v>592</v>
      </c>
      <c r="B207" s="537" t="s">
        <v>3021</v>
      </c>
      <c r="C207" s="539" t="s">
        <v>3022</v>
      </c>
      <c r="D207" s="537"/>
      <c r="E207" s="536" t="s">
        <v>3023</v>
      </c>
      <c r="H207" s="7"/>
      <c r="I207" s="7"/>
    </row>
    <row r="208" spans="1:9" s="11" customFormat="1" x14ac:dyDescent="0.2">
      <c r="A208" s="536" t="s">
        <v>592</v>
      </c>
      <c r="B208" s="537" t="s">
        <v>3024</v>
      </c>
      <c r="C208" s="539" t="s">
        <v>3025</v>
      </c>
      <c r="D208" s="537"/>
      <c r="E208" s="536" t="s">
        <v>3026</v>
      </c>
      <c r="H208" s="7"/>
      <c r="I208" s="7"/>
    </row>
    <row r="209" spans="1:9" s="11" customFormat="1" x14ac:dyDescent="0.2">
      <c r="A209" s="536" t="s">
        <v>592</v>
      </c>
      <c r="B209" s="537" t="s">
        <v>3027</v>
      </c>
      <c r="C209" s="539" t="s">
        <v>3028</v>
      </c>
      <c r="D209" s="537"/>
      <c r="E209" s="536" t="s">
        <v>3029</v>
      </c>
      <c r="H209" s="7"/>
      <c r="I209" s="7"/>
    </row>
    <row r="210" spans="1:9" s="11" customFormat="1" x14ac:dyDescent="0.2">
      <c r="A210" s="536" t="s">
        <v>592</v>
      </c>
      <c r="B210" s="537" t="s">
        <v>3030</v>
      </c>
      <c r="C210" s="539" t="s">
        <v>3031</v>
      </c>
      <c r="D210" s="537"/>
      <c r="E210" s="536" t="s">
        <v>3032</v>
      </c>
      <c r="H210" s="7"/>
      <c r="I210" s="7"/>
    </row>
    <row r="211" spans="1:9" s="11" customFormat="1" x14ac:dyDescent="0.2">
      <c r="A211" s="536" t="s">
        <v>592</v>
      </c>
      <c r="B211" s="537" t="s">
        <v>3033</v>
      </c>
      <c r="C211" s="539" t="s">
        <v>3034</v>
      </c>
      <c r="D211" s="537"/>
      <c r="E211" s="536" t="s">
        <v>3035</v>
      </c>
      <c r="H211" s="7"/>
      <c r="I211" s="7"/>
    </row>
    <row r="212" spans="1:9" s="11" customFormat="1" x14ac:dyDescent="0.2">
      <c r="A212" s="536" t="s">
        <v>592</v>
      </c>
      <c r="B212" s="537" t="s">
        <v>3036</v>
      </c>
      <c r="C212" s="539" t="s">
        <v>3037</v>
      </c>
      <c r="D212" s="537"/>
      <c r="E212" s="536" t="s">
        <v>3038</v>
      </c>
      <c r="H212" s="7"/>
      <c r="I212" s="7"/>
    </row>
    <row r="213" spans="1:9" s="11" customFormat="1" x14ac:dyDescent="0.2">
      <c r="A213" s="536" t="s">
        <v>592</v>
      </c>
      <c r="B213" s="537" t="s">
        <v>3039</v>
      </c>
      <c r="C213" s="539" t="s">
        <v>3040</v>
      </c>
      <c r="D213" s="537"/>
      <c r="E213" s="536" t="s">
        <v>3041</v>
      </c>
      <c r="H213" s="7"/>
      <c r="I213" s="7"/>
    </row>
    <row r="214" spans="1:9" s="11" customFormat="1" x14ac:dyDescent="0.2">
      <c r="A214" s="536" t="s">
        <v>592</v>
      </c>
      <c r="B214" s="537" t="s">
        <v>3042</v>
      </c>
      <c r="C214" s="539" t="s">
        <v>3043</v>
      </c>
      <c r="D214" s="537"/>
      <c r="E214" s="536" t="s">
        <v>3044</v>
      </c>
      <c r="H214" s="7"/>
      <c r="I214" s="7"/>
    </row>
    <row r="215" spans="1:9" s="11" customFormat="1" x14ac:dyDescent="0.2">
      <c r="A215" s="536" t="s">
        <v>592</v>
      </c>
      <c r="B215" s="537" t="s">
        <v>3045</v>
      </c>
      <c r="C215" s="539" t="s">
        <v>3046</v>
      </c>
      <c r="D215" s="537"/>
      <c r="E215" s="536" t="s">
        <v>3047</v>
      </c>
      <c r="H215" s="7"/>
      <c r="I215" s="7"/>
    </row>
    <row r="216" spans="1:9" s="11" customFormat="1" x14ac:dyDescent="0.2">
      <c r="A216" s="536" t="s">
        <v>592</v>
      </c>
      <c r="B216" s="537" t="s">
        <v>3048</v>
      </c>
      <c r="C216" s="539" t="s">
        <v>3049</v>
      </c>
      <c r="D216" s="537"/>
      <c r="E216" s="536" t="s">
        <v>3050</v>
      </c>
      <c r="H216" s="7"/>
      <c r="I216" s="7"/>
    </row>
    <row r="217" spans="1:9" s="11" customFormat="1" x14ac:dyDescent="0.2">
      <c r="A217" s="536" t="s">
        <v>601</v>
      </c>
      <c r="B217" s="537" t="s">
        <v>703</v>
      </c>
      <c r="C217" s="539" t="s">
        <v>3051</v>
      </c>
      <c r="D217" s="537"/>
      <c r="E217" s="536" t="s">
        <v>704</v>
      </c>
      <c r="H217" s="7"/>
      <c r="I217" s="7"/>
    </row>
    <row r="218" spans="1:9" s="11" customFormat="1" x14ac:dyDescent="0.2">
      <c r="A218" s="536" t="s">
        <v>601</v>
      </c>
      <c r="B218" s="537" t="s">
        <v>707</v>
      </c>
      <c r="C218" s="539" t="s">
        <v>3052</v>
      </c>
      <c r="D218" s="537"/>
      <c r="E218" s="536" t="s">
        <v>708</v>
      </c>
      <c r="H218" s="7"/>
      <c r="I218" s="7"/>
    </row>
    <row r="219" spans="1:9" s="11" customFormat="1" x14ac:dyDescent="0.2">
      <c r="A219" s="536" t="s">
        <v>601</v>
      </c>
      <c r="B219" s="537" t="s">
        <v>699</v>
      </c>
      <c r="C219" s="539" t="s">
        <v>3053</v>
      </c>
      <c r="D219" s="537"/>
      <c r="E219" s="536" t="s">
        <v>700</v>
      </c>
      <c r="H219" s="7"/>
      <c r="I219" s="7"/>
    </row>
    <row r="220" spans="1:9" s="11" customFormat="1" x14ac:dyDescent="0.2">
      <c r="A220" s="536" t="s">
        <v>601</v>
      </c>
      <c r="B220" s="537" t="s">
        <v>711</v>
      </c>
      <c r="C220" s="539" t="s">
        <v>3054</v>
      </c>
      <c r="D220" s="537"/>
      <c r="E220" s="536" t="s">
        <v>712</v>
      </c>
      <c r="H220" s="7"/>
      <c r="I220" s="7"/>
    </row>
    <row r="221" spans="1:9" s="11" customFormat="1" x14ac:dyDescent="0.2">
      <c r="A221" s="536" t="s">
        <v>601</v>
      </c>
      <c r="B221" s="537" t="s">
        <v>3055</v>
      </c>
      <c r="C221" s="539" t="s">
        <v>3056</v>
      </c>
      <c r="D221" s="537"/>
      <c r="E221" s="536" t="s">
        <v>3057</v>
      </c>
      <c r="H221" s="7"/>
      <c r="I221" s="7"/>
    </row>
    <row r="222" spans="1:9" s="11" customFormat="1" x14ac:dyDescent="0.2">
      <c r="A222" s="536" t="s">
        <v>598</v>
      </c>
      <c r="B222" s="537" t="s">
        <v>721</v>
      </c>
      <c r="C222" s="539" t="s">
        <v>3058</v>
      </c>
      <c r="D222" s="537"/>
      <c r="E222" s="536" t="s">
        <v>722</v>
      </c>
      <c r="H222" s="7"/>
      <c r="I222" s="7"/>
    </row>
    <row r="223" spans="1:9" s="11" customFormat="1" x14ac:dyDescent="0.2">
      <c r="A223" s="536" t="s">
        <v>598</v>
      </c>
      <c r="B223" s="537" t="s">
        <v>3059</v>
      </c>
      <c r="C223" s="539" t="s">
        <v>3060</v>
      </c>
      <c r="D223" s="537"/>
      <c r="E223" s="536" t="s">
        <v>3061</v>
      </c>
      <c r="H223" s="7"/>
      <c r="I223" s="7"/>
    </row>
    <row r="224" spans="1:9" s="11" customFormat="1" x14ac:dyDescent="0.2">
      <c r="A224" s="536" t="s">
        <v>598</v>
      </c>
      <c r="B224" s="537" t="s">
        <v>3062</v>
      </c>
      <c r="C224" s="539" t="s">
        <v>3063</v>
      </c>
      <c r="D224" s="537"/>
      <c r="E224" s="536" t="s">
        <v>3064</v>
      </c>
      <c r="H224" s="7"/>
      <c r="I224" s="7"/>
    </row>
    <row r="225" spans="1:9" s="11" customFormat="1" x14ac:dyDescent="0.2">
      <c r="A225" s="536" t="s">
        <v>598</v>
      </c>
      <c r="B225" s="537" t="s">
        <v>717</v>
      </c>
      <c r="C225" s="539" t="s">
        <v>3065</v>
      </c>
      <c r="D225" s="537"/>
      <c r="E225" s="536" t="s">
        <v>718</v>
      </c>
      <c r="H225" s="7"/>
      <c r="I225" s="7"/>
    </row>
    <row r="226" spans="1:9" s="11" customFormat="1" x14ac:dyDescent="0.2">
      <c r="A226" s="536" t="s">
        <v>598</v>
      </c>
      <c r="B226" s="537" t="s">
        <v>3066</v>
      </c>
      <c r="C226" s="539" t="s">
        <v>3067</v>
      </c>
      <c r="D226" s="537"/>
      <c r="E226" s="536" t="s">
        <v>3068</v>
      </c>
      <c r="H226" s="7"/>
      <c r="I226" s="7"/>
    </row>
    <row r="227" spans="1:9" s="11" customFormat="1" x14ac:dyDescent="0.2">
      <c r="A227" s="536" t="s">
        <v>598</v>
      </c>
      <c r="B227" s="537" t="s">
        <v>3069</v>
      </c>
      <c r="C227" s="539" t="s">
        <v>3070</v>
      </c>
      <c r="D227" s="537"/>
      <c r="E227" s="536" t="s">
        <v>3071</v>
      </c>
      <c r="H227" s="7"/>
      <c r="I227" s="7"/>
    </row>
    <row r="228" spans="1:9" s="11" customFormat="1" x14ac:dyDescent="0.2">
      <c r="A228" s="536" t="s">
        <v>598</v>
      </c>
      <c r="B228" s="537" t="s">
        <v>3072</v>
      </c>
      <c r="C228" s="539" t="s">
        <v>3073</v>
      </c>
      <c r="D228" s="537"/>
      <c r="E228" s="536" t="s">
        <v>3074</v>
      </c>
      <c r="H228" s="7"/>
      <c r="I228" s="7"/>
    </row>
    <row r="229" spans="1:9" s="11" customFormat="1" x14ac:dyDescent="0.2">
      <c r="A229" s="536" t="s">
        <v>598</v>
      </c>
      <c r="B229" s="537" t="s">
        <v>725</v>
      </c>
      <c r="C229" s="539" t="s">
        <v>3075</v>
      </c>
      <c r="D229" s="537"/>
      <c r="E229" s="536" t="s">
        <v>726</v>
      </c>
      <c r="H229" s="7"/>
      <c r="I229" s="7"/>
    </row>
    <row r="230" spans="1:9" s="11" customFormat="1" x14ac:dyDescent="0.2">
      <c r="A230" s="536" t="s">
        <v>577</v>
      </c>
      <c r="B230" s="537" t="s">
        <v>663</v>
      </c>
      <c r="C230" s="539" t="s">
        <v>3076</v>
      </c>
      <c r="D230" s="537"/>
      <c r="E230" s="536" t="s">
        <v>664</v>
      </c>
      <c r="H230" s="7"/>
      <c r="I230" s="7"/>
    </row>
    <row r="231" spans="1:9" s="11" customFormat="1" x14ac:dyDescent="0.2">
      <c r="A231" s="536" t="s">
        <v>577</v>
      </c>
      <c r="B231" s="537" t="s">
        <v>667</v>
      </c>
      <c r="C231" s="539" t="s">
        <v>3077</v>
      </c>
      <c r="D231" s="537"/>
      <c r="E231" s="536" t="s">
        <v>668</v>
      </c>
      <c r="H231" s="7"/>
      <c r="I231" s="7"/>
    </row>
    <row r="232" spans="1:9" s="11" customFormat="1" x14ac:dyDescent="0.2">
      <c r="A232" s="536" t="s">
        <v>577</v>
      </c>
      <c r="B232" s="537" t="s">
        <v>671</v>
      </c>
      <c r="C232" s="539" t="s">
        <v>3078</v>
      </c>
      <c r="D232" s="537"/>
      <c r="E232" s="536" t="s">
        <v>672</v>
      </c>
      <c r="H232" s="7"/>
      <c r="I232" s="7"/>
    </row>
    <row r="233" spans="1:9" s="11" customFormat="1" x14ac:dyDescent="0.2">
      <c r="A233" s="536" t="s">
        <v>577</v>
      </c>
      <c r="B233" s="537" t="s">
        <v>3079</v>
      </c>
      <c r="C233" s="539" t="s">
        <v>3080</v>
      </c>
      <c r="D233" s="537"/>
      <c r="E233" s="536" t="s">
        <v>3081</v>
      </c>
      <c r="H233" s="7"/>
      <c r="I233" s="7"/>
    </row>
    <row r="234" spans="1:9" s="11" customFormat="1" x14ac:dyDescent="0.2">
      <c r="A234" s="536" t="s">
        <v>577</v>
      </c>
      <c r="B234" s="537" t="s">
        <v>3082</v>
      </c>
      <c r="C234" s="539" t="s">
        <v>3083</v>
      </c>
      <c r="D234" s="537"/>
      <c r="E234" s="536" t="s">
        <v>3084</v>
      </c>
      <c r="H234" s="7"/>
      <c r="I234" s="7"/>
    </row>
    <row r="235" spans="1:9" s="11" customFormat="1" x14ac:dyDescent="0.2">
      <c r="A235" s="536" t="s">
        <v>577</v>
      </c>
      <c r="B235" s="537" t="s">
        <v>3085</v>
      </c>
      <c r="C235" s="539" t="s">
        <v>3086</v>
      </c>
      <c r="D235" s="537"/>
      <c r="E235" s="536" t="s">
        <v>3087</v>
      </c>
      <c r="H235" s="7"/>
      <c r="I235" s="7"/>
    </row>
    <row r="236" spans="1:9" s="11" customFormat="1" x14ac:dyDescent="0.2">
      <c r="A236" s="536" t="s">
        <v>577</v>
      </c>
      <c r="B236" s="537" t="s">
        <v>3088</v>
      </c>
      <c r="C236" s="539" t="s">
        <v>3089</v>
      </c>
      <c r="D236" s="537"/>
      <c r="E236" s="536" t="s">
        <v>3090</v>
      </c>
      <c r="H236" s="7"/>
      <c r="I236" s="7"/>
    </row>
    <row r="237" spans="1:9" s="11" customFormat="1" x14ac:dyDescent="0.2">
      <c r="A237" s="536" t="s">
        <v>577</v>
      </c>
      <c r="B237" s="537" t="s">
        <v>3091</v>
      </c>
      <c r="C237" s="539" t="s">
        <v>3092</v>
      </c>
      <c r="D237" s="537"/>
      <c r="E237" s="536" t="s">
        <v>3093</v>
      </c>
      <c r="H237" s="7"/>
      <c r="I237" s="7"/>
    </row>
    <row r="238" spans="1:9" s="11" customFormat="1" x14ac:dyDescent="0.2">
      <c r="A238" s="536" t="s">
        <v>577</v>
      </c>
      <c r="B238" s="537" t="s">
        <v>3094</v>
      </c>
      <c r="C238" s="539" t="s">
        <v>3095</v>
      </c>
      <c r="D238" s="537"/>
      <c r="E238" s="536" t="s">
        <v>3096</v>
      </c>
      <c r="H238" s="7"/>
      <c r="I238" s="7"/>
    </row>
    <row r="239" spans="1:9" s="11" customFormat="1" x14ac:dyDescent="0.2">
      <c r="A239" s="536" t="s">
        <v>577</v>
      </c>
      <c r="B239" s="537" t="s">
        <v>3097</v>
      </c>
      <c r="C239" s="539" t="s">
        <v>3098</v>
      </c>
      <c r="D239" s="537"/>
      <c r="E239" s="536" t="s">
        <v>3099</v>
      </c>
      <c r="H239" s="7"/>
      <c r="I239" s="7"/>
    </row>
    <row r="240" spans="1:9" s="11" customFormat="1" x14ac:dyDescent="0.2">
      <c r="A240" s="536" t="s">
        <v>604</v>
      </c>
      <c r="B240" s="537" t="s">
        <v>683</v>
      </c>
      <c r="C240" s="539" t="s">
        <v>3100</v>
      </c>
      <c r="D240" s="537"/>
      <c r="E240" s="536" t="s">
        <v>684</v>
      </c>
      <c r="H240" s="7"/>
      <c r="I240" s="7"/>
    </row>
    <row r="241" spans="1:9" s="11" customFormat="1" x14ac:dyDescent="0.2">
      <c r="A241" s="536" t="s">
        <v>604</v>
      </c>
      <c r="B241" s="537" t="s">
        <v>3101</v>
      </c>
      <c r="C241" s="539" t="s">
        <v>3102</v>
      </c>
      <c r="D241" s="537"/>
      <c r="E241" s="536" t="s">
        <v>3103</v>
      </c>
      <c r="H241" s="7"/>
      <c r="I241" s="7"/>
    </row>
    <row r="242" spans="1:9" s="11" customFormat="1" x14ac:dyDescent="0.2">
      <c r="A242" s="536" t="s">
        <v>604</v>
      </c>
      <c r="B242" s="537" t="s">
        <v>3104</v>
      </c>
      <c r="C242" s="539" t="s">
        <v>3105</v>
      </c>
      <c r="D242" s="537"/>
      <c r="E242" s="536" t="s">
        <v>3106</v>
      </c>
      <c r="H242" s="7"/>
      <c r="I242" s="7"/>
    </row>
    <row r="243" spans="1:9" s="11" customFormat="1" x14ac:dyDescent="0.2">
      <c r="A243" s="536" t="s">
        <v>604</v>
      </c>
      <c r="B243" s="537" t="s">
        <v>3107</v>
      </c>
      <c r="C243" s="539" t="s">
        <v>3108</v>
      </c>
      <c r="D243" s="537"/>
      <c r="E243" s="536" t="s">
        <v>3109</v>
      </c>
      <c r="H243" s="7"/>
      <c r="I243" s="7"/>
    </row>
    <row r="244" spans="1:9" s="11" customFormat="1" x14ac:dyDescent="0.2">
      <c r="A244" s="536" t="s">
        <v>604</v>
      </c>
      <c r="B244" s="537" t="s">
        <v>691</v>
      </c>
      <c r="C244" s="539" t="s">
        <v>3110</v>
      </c>
      <c r="D244" s="537"/>
      <c r="E244" s="536" t="s">
        <v>692</v>
      </c>
      <c r="H244" s="7"/>
      <c r="I244" s="7"/>
    </row>
    <row r="245" spans="1:9" s="11" customFormat="1" x14ac:dyDescent="0.2">
      <c r="A245" s="536" t="s">
        <v>604</v>
      </c>
      <c r="B245" s="537" t="s">
        <v>695</v>
      </c>
      <c r="C245" s="539" t="s">
        <v>3111</v>
      </c>
      <c r="D245" s="537"/>
      <c r="E245" s="536" t="s">
        <v>696</v>
      </c>
      <c r="H245" s="7"/>
      <c r="I245" s="7"/>
    </row>
    <row r="246" spans="1:9" s="11" customFormat="1" x14ac:dyDescent="0.2">
      <c r="A246" s="536" t="s">
        <v>604</v>
      </c>
      <c r="B246" s="537" t="s">
        <v>687</v>
      </c>
      <c r="C246" s="539" t="s">
        <v>3112</v>
      </c>
      <c r="D246" s="537"/>
      <c r="E246" s="536" t="s">
        <v>688</v>
      </c>
      <c r="H246" s="7"/>
      <c r="I246" s="7"/>
    </row>
    <row r="247" spans="1:9" s="11" customFormat="1" x14ac:dyDescent="0.2">
      <c r="A247" s="536" t="s">
        <v>604</v>
      </c>
      <c r="B247" s="537" t="s">
        <v>3113</v>
      </c>
      <c r="C247" s="539" t="s">
        <v>3114</v>
      </c>
      <c r="D247" s="537"/>
      <c r="E247" s="536" t="s">
        <v>3115</v>
      </c>
      <c r="H247" s="7"/>
      <c r="I247" s="7"/>
    </row>
    <row r="248" spans="1:9" s="11" customFormat="1" x14ac:dyDescent="0.2">
      <c r="A248" s="536" t="s">
        <v>607</v>
      </c>
      <c r="B248" s="537" t="s">
        <v>3116</v>
      </c>
      <c r="C248" s="539" t="s">
        <v>3117</v>
      </c>
      <c r="D248" s="537"/>
      <c r="E248" s="536" t="s">
        <v>3118</v>
      </c>
      <c r="H248" s="7"/>
      <c r="I248" s="7"/>
    </row>
    <row r="249" spans="1:9" s="11" customFormat="1" x14ac:dyDescent="0.2">
      <c r="A249" s="536" t="s">
        <v>607</v>
      </c>
      <c r="B249" s="537" t="s">
        <v>3119</v>
      </c>
      <c r="C249" s="539" t="s">
        <v>3120</v>
      </c>
      <c r="D249" s="537"/>
      <c r="E249" s="536" t="s">
        <v>3121</v>
      </c>
      <c r="H249" s="7"/>
      <c r="I249" s="7"/>
    </row>
    <row r="250" spans="1:9" s="11" customFormat="1" x14ac:dyDescent="0.2">
      <c r="A250" s="536" t="s">
        <v>607</v>
      </c>
      <c r="B250" s="537" t="s">
        <v>3122</v>
      </c>
      <c r="C250" s="539" t="s">
        <v>3123</v>
      </c>
      <c r="D250" s="537"/>
      <c r="E250" s="536" t="s">
        <v>3124</v>
      </c>
      <c r="H250" s="7"/>
      <c r="I250" s="7"/>
    </row>
    <row r="251" spans="1:9" s="11" customFormat="1" x14ac:dyDescent="0.2">
      <c r="A251" s="536" t="s">
        <v>607</v>
      </c>
      <c r="B251" s="537" t="s">
        <v>3125</v>
      </c>
      <c r="C251" s="539" t="s">
        <v>3126</v>
      </c>
      <c r="D251" s="537"/>
      <c r="E251" s="536" t="s">
        <v>3127</v>
      </c>
      <c r="H251" s="7"/>
      <c r="I251" s="7"/>
    </row>
    <row r="252" spans="1:9" s="11" customFormat="1" x14ac:dyDescent="0.2">
      <c r="A252" s="536" t="s">
        <v>607</v>
      </c>
      <c r="B252" s="537" t="s">
        <v>3128</v>
      </c>
      <c r="C252" s="539" t="s">
        <v>3129</v>
      </c>
      <c r="D252" s="537"/>
      <c r="E252" s="536" t="s">
        <v>3130</v>
      </c>
      <c r="H252" s="7"/>
      <c r="I252" s="7"/>
    </row>
    <row r="253" spans="1:9" s="11" customFormat="1" x14ac:dyDescent="0.2">
      <c r="A253" s="536" t="s">
        <v>607</v>
      </c>
      <c r="B253" s="537" t="s">
        <v>3131</v>
      </c>
      <c r="C253" s="539" t="s">
        <v>3132</v>
      </c>
      <c r="D253" s="537"/>
      <c r="E253" s="536" t="s">
        <v>3133</v>
      </c>
      <c r="H253" s="7"/>
      <c r="I253" s="7"/>
    </row>
    <row r="254" spans="1:9" s="11" customFormat="1" x14ac:dyDescent="0.2">
      <c r="A254" s="536" t="s">
        <v>607</v>
      </c>
      <c r="B254" s="537" t="s">
        <v>675</v>
      </c>
      <c r="C254" s="539" t="s">
        <v>3134</v>
      </c>
      <c r="D254" s="537"/>
      <c r="E254" s="536" t="s">
        <v>676</v>
      </c>
      <c r="H254" s="7"/>
      <c r="I254" s="7"/>
    </row>
    <row r="255" spans="1:9" s="11" customFormat="1" x14ac:dyDescent="0.2">
      <c r="A255" s="536" t="s">
        <v>607</v>
      </c>
      <c r="B255" s="537" t="s">
        <v>679</v>
      </c>
      <c r="C255" s="539" t="s">
        <v>3135</v>
      </c>
      <c r="D255" s="537"/>
      <c r="E255" s="536" t="s">
        <v>680</v>
      </c>
      <c r="H255" s="7"/>
      <c r="I255" s="7"/>
    </row>
    <row r="256" spans="1:9" s="11" customFormat="1" x14ac:dyDescent="0.2">
      <c r="A256" s="536" t="s">
        <v>607</v>
      </c>
      <c r="B256" s="537" t="s">
        <v>3136</v>
      </c>
      <c r="C256" s="539" t="s">
        <v>3137</v>
      </c>
      <c r="D256" s="537"/>
      <c r="E256" s="536" t="s">
        <v>3138</v>
      </c>
      <c r="H256" s="7"/>
      <c r="I256" s="7"/>
    </row>
    <row r="257" spans="1:9" s="11" customFormat="1" x14ac:dyDescent="0.2">
      <c r="A257" s="536" t="s">
        <v>607</v>
      </c>
      <c r="B257" s="537" t="s">
        <v>3139</v>
      </c>
      <c r="C257" s="539" t="s">
        <v>3140</v>
      </c>
      <c r="D257" s="537"/>
      <c r="E257" s="536" t="s">
        <v>3141</v>
      </c>
      <c r="H257" s="7"/>
      <c r="I257" s="7"/>
    </row>
    <row r="258" spans="1:9" s="11" customFormat="1" x14ac:dyDescent="0.2">
      <c r="A258" s="536" t="s">
        <v>2675</v>
      </c>
      <c r="B258" s="537" t="s">
        <v>3142</v>
      </c>
      <c r="C258" s="539" t="s">
        <v>3143</v>
      </c>
      <c r="D258" s="537"/>
      <c r="E258" s="536" t="s">
        <v>3144</v>
      </c>
      <c r="H258" s="7"/>
      <c r="I258" s="7"/>
    </row>
    <row r="259" spans="1:9" s="11" customFormat="1" x14ac:dyDescent="0.2">
      <c r="A259" s="536" t="s">
        <v>2675</v>
      </c>
      <c r="B259" s="537" t="s">
        <v>3145</v>
      </c>
      <c r="C259" s="539" t="s">
        <v>3146</v>
      </c>
      <c r="D259" s="537"/>
      <c r="E259" s="536" t="s">
        <v>3147</v>
      </c>
      <c r="H259" s="7"/>
      <c r="I259" s="7"/>
    </row>
    <row r="260" spans="1:9" s="11" customFormat="1" x14ac:dyDescent="0.2">
      <c r="A260" s="536" t="s">
        <v>2675</v>
      </c>
      <c r="B260" s="537" t="s">
        <v>3148</v>
      </c>
      <c r="C260" s="539" t="s">
        <v>3149</v>
      </c>
      <c r="D260" s="537"/>
      <c r="E260" s="536" t="s">
        <v>3150</v>
      </c>
      <c r="H260" s="7"/>
      <c r="I260" s="7"/>
    </row>
    <row r="261" spans="1:9" s="11" customFormat="1" x14ac:dyDescent="0.2">
      <c r="A261" s="536" t="s">
        <v>2675</v>
      </c>
      <c r="B261" s="537" t="s">
        <v>3151</v>
      </c>
      <c r="C261" s="539" t="s">
        <v>3152</v>
      </c>
      <c r="D261" s="537"/>
      <c r="E261" s="536" t="s">
        <v>3153</v>
      </c>
      <c r="H261" s="7"/>
      <c r="I261" s="7"/>
    </row>
    <row r="262" spans="1:9" s="11" customFormat="1" x14ac:dyDescent="0.2">
      <c r="A262" s="536" t="s">
        <v>2675</v>
      </c>
      <c r="B262" s="537" t="s">
        <v>3154</v>
      </c>
      <c r="C262" s="539" t="s">
        <v>3155</v>
      </c>
      <c r="D262" s="537"/>
      <c r="E262" s="536" t="s">
        <v>3156</v>
      </c>
      <c r="H262" s="7"/>
      <c r="I262" s="7"/>
    </row>
    <row r="263" spans="1:9" s="11" customFormat="1" x14ac:dyDescent="0.2">
      <c r="A263" s="536" t="s">
        <v>2675</v>
      </c>
      <c r="B263" s="537" t="s">
        <v>3157</v>
      </c>
      <c r="C263" s="539" t="s">
        <v>3158</v>
      </c>
      <c r="D263" s="537"/>
      <c r="E263" s="536" t="s">
        <v>3159</v>
      </c>
      <c r="H263" s="7"/>
      <c r="I263" s="7"/>
    </row>
    <row r="264" spans="1:9" s="11" customFormat="1" x14ac:dyDescent="0.2">
      <c r="A264" s="536" t="s">
        <v>2679</v>
      </c>
      <c r="B264" s="537" t="s">
        <v>3160</v>
      </c>
      <c r="C264" s="539" t="s">
        <v>3161</v>
      </c>
      <c r="D264" s="537"/>
      <c r="E264" s="536" t="s">
        <v>3162</v>
      </c>
      <c r="H264" s="7"/>
      <c r="I264" s="7"/>
    </row>
    <row r="265" spans="1:9" s="11" customFormat="1" x14ac:dyDescent="0.2">
      <c r="A265" s="536" t="s">
        <v>2679</v>
      </c>
      <c r="B265" s="537" t="s">
        <v>3163</v>
      </c>
      <c r="C265" s="539" t="s">
        <v>3164</v>
      </c>
      <c r="D265" s="537"/>
      <c r="E265" s="536" t="s">
        <v>3165</v>
      </c>
      <c r="H265" s="7"/>
      <c r="I265" s="7"/>
    </row>
    <row r="266" spans="1:9" s="11" customFormat="1" x14ac:dyDescent="0.2">
      <c r="A266" s="536" t="s">
        <v>2679</v>
      </c>
      <c r="B266" s="537" t="s">
        <v>3166</v>
      </c>
      <c r="C266" s="539" t="s">
        <v>3167</v>
      </c>
      <c r="D266" s="537"/>
      <c r="E266" s="536" t="s">
        <v>3168</v>
      </c>
      <c r="H266" s="7"/>
      <c r="I266" s="7"/>
    </row>
    <row r="267" spans="1:9" s="11" customFormat="1" x14ac:dyDescent="0.2">
      <c r="A267" s="536" t="s">
        <v>2683</v>
      </c>
      <c r="B267" s="537" t="s">
        <v>3169</v>
      </c>
      <c r="C267" s="539" t="s">
        <v>3170</v>
      </c>
      <c r="D267" s="537"/>
      <c r="E267" s="536" t="s">
        <v>3171</v>
      </c>
      <c r="H267" s="7"/>
      <c r="I267" s="7"/>
    </row>
    <row r="268" spans="1:9" s="11" customFormat="1" x14ac:dyDescent="0.2">
      <c r="A268" s="536" t="s">
        <v>2683</v>
      </c>
      <c r="B268" s="537" t="s">
        <v>3172</v>
      </c>
      <c r="C268" s="539" t="s">
        <v>3173</v>
      </c>
      <c r="D268" s="537"/>
      <c r="E268" s="536" t="s">
        <v>3174</v>
      </c>
      <c r="H268" s="7"/>
      <c r="I268" s="7"/>
    </row>
    <row r="269" spans="1:9" s="11" customFormat="1" x14ac:dyDescent="0.2">
      <c r="A269" s="536" t="s">
        <v>2683</v>
      </c>
      <c r="B269" s="537" t="s">
        <v>3175</v>
      </c>
      <c r="C269" s="539" t="s">
        <v>3176</v>
      </c>
      <c r="D269" s="537"/>
      <c r="E269" s="536" t="s">
        <v>3177</v>
      </c>
      <c r="H269" s="7"/>
      <c r="I269" s="7"/>
    </row>
    <row r="270" spans="1:9" s="11" customFormat="1" x14ac:dyDescent="0.2">
      <c r="A270" s="536" t="s">
        <v>2683</v>
      </c>
      <c r="B270" s="537" t="s">
        <v>3178</v>
      </c>
      <c r="C270" s="539" t="s">
        <v>3179</v>
      </c>
      <c r="D270" s="537"/>
      <c r="E270" s="536" t="s">
        <v>3180</v>
      </c>
      <c r="H270" s="7"/>
      <c r="I270" s="7"/>
    </row>
    <row r="271" spans="1:9" s="11" customFormat="1" x14ac:dyDescent="0.2">
      <c r="A271" s="536" t="s">
        <v>2683</v>
      </c>
      <c r="B271" s="537" t="s">
        <v>3181</v>
      </c>
      <c r="C271" s="539" t="s">
        <v>3182</v>
      </c>
      <c r="D271" s="537"/>
      <c r="E271" s="536" t="s">
        <v>3183</v>
      </c>
      <c r="H271" s="7"/>
      <c r="I271" s="7"/>
    </row>
    <row r="272" spans="1:9" s="11" customFormat="1" x14ac:dyDescent="0.2">
      <c r="A272" s="536" t="s">
        <v>2687</v>
      </c>
      <c r="B272" s="537" t="s">
        <v>3184</v>
      </c>
      <c r="C272" s="539" t="s">
        <v>3185</v>
      </c>
      <c r="D272" s="537"/>
      <c r="E272" s="536" t="s">
        <v>3186</v>
      </c>
      <c r="H272" s="7"/>
      <c r="I272" s="7"/>
    </row>
    <row r="273" spans="1:9" s="11" customFormat="1" x14ac:dyDescent="0.2">
      <c r="A273" s="536" t="s">
        <v>2687</v>
      </c>
      <c r="B273" s="537" t="s">
        <v>3187</v>
      </c>
      <c r="C273" s="539" t="s">
        <v>3188</v>
      </c>
      <c r="D273" s="537"/>
      <c r="E273" s="536" t="s">
        <v>3189</v>
      </c>
      <c r="H273" s="7"/>
      <c r="I273" s="7"/>
    </row>
    <row r="274" spans="1:9" s="11" customFormat="1" x14ac:dyDescent="0.2">
      <c r="A274" s="536" t="s">
        <v>2687</v>
      </c>
      <c r="B274" s="537" t="s">
        <v>3190</v>
      </c>
      <c r="C274" s="539" t="s">
        <v>3191</v>
      </c>
      <c r="D274" s="537"/>
      <c r="E274" s="536" t="s">
        <v>3192</v>
      </c>
      <c r="H274" s="7"/>
      <c r="I274" s="7"/>
    </row>
    <row r="275" spans="1:9" s="11" customFormat="1" x14ac:dyDescent="0.2">
      <c r="A275" s="536" t="s">
        <v>584</v>
      </c>
      <c r="B275" s="537" t="s">
        <v>3193</v>
      </c>
      <c r="C275" s="539" t="s">
        <v>3194</v>
      </c>
      <c r="D275" s="537"/>
      <c r="E275" s="536" t="s">
        <v>3195</v>
      </c>
      <c r="H275" s="7"/>
      <c r="I275" s="7"/>
    </row>
    <row r="276" spans="1:9" s="11" customFormat="1" x14ac:dyDescent="0.2">
      <c r="A276" s="536" t="s">
        <v>584</v>
      </c>
      <c r="B276" s="537" t="s">
        <v>3196</v>
      </c>
      <c r="C276" s="539" t="s">
        <v>3197</v>
      </c>
      <c r="D276" s="537"/>
      <c r="E276" s="536" t="s">
        <v>3198</v>
      </c>
      <c r="H276" s="7"/>
      <c r="I276" s="7"/>
    </row>
    <row r="277" spans="1:9" s="11" customFormat="1" x14ac:dyDescent="0.2">
      <c r="A277" s="536" t="s">
        <v>584</v>
      </c>
      <c r="B277" s="537" t="s">
        <v>3199</v>
      </c>
      <c r="C277" s="539" t="s">
        <v>3200</v>
      </c>
      <c r="D277" s="537"/>
      <c r="E277" s="536" t="s">
        <v>3201</v>
      </c>
      <c r="H277" s="7"/>
      <c r="I277" s="7"/>
    </row>
    <row r="278" spans="1:9" s="11" customFormat="1" x14ac:dyDescent="0.2">
      <c r="A278" s="536" t="s">
        <v>584</v>
      </c>
      <c r="B278" s="537" t="s">
        <v>745</v>
      </c>
      <c r="C278" s="539" t="s">
        <v>3202</v>
      </c>
      <c r="D278" s="537"/>
      <c r="E278" s="536" t="s">
        <v>746</v>
      </c>
      <c r="H278" s="7"/>
      <c r="I278" s="7"/>
    </row>
    <row r="279" spans="1:9" s="11" customFormat="1" x14ac:dyDescent="0.2">
      <c r="A279" s="536" t="s">
        <v>584</v>
      </c>
      <c r="B279" s="537" t="s">
        <v>3203</v>
      </c>
      <c r="C279" s="539" t="s">
        <v>3204</v>
      </c>
      <c r="D279" s="537"/>
      <c r="E279" s="536" t="s">
        <v>3205</v>
      </c>
      <c r="H279" s="7"/>
      <c r="I279" s="7"/>
    </row>
    <row r="280" spans="1:9" s="11" customFormat="1" x14ac:dyDescent="0.2">
      <c r="A280" s="536" t="s">
        <v>580</v>
      </c>
      <c r="B280" s="537" t="s">
        <v>3206</v>
      </c>
      <c r="C280" s="539" t="s">
        <v>3207</v>
      </c>
      <c r="D280" s="537"/>
      <c r="E280" s="536" t="s">
        <v>3208</v>
      </c>
      <c r="H280" s="7"/>
      <c r="I280" s="7"/>
    </row>
    <row r="281" spans="1:9" s="11" customFormat="1" x14ac:dyDescent="0.2">
      <c r="A281" s="536" t="s">
        <v>580</v>
      </c>
      <c r="B281" s="537" t="s">
        <v>3209</v>
      </c>
      <c r="C281" s="539" t="s">
        <v>3210</v>
      </c>
      <c r="D281" s="537"/>
      <c r="E281" s="536" t="s">
        <v>3211</v>
      </c>
      <c r="H281" s="7"/>
      <c r="I281" s="7"/>
    </row>
    <row r="282" spans="1:9" s="11" customFormat="1" x14ac:dyDescent="0.2">
      <c r="A282" s="536" t="s">
        <v>580</v>
      </c>
      <c r="B282" s="537" t="s">
        <v>3212</v>
      </c>
      <c r="C282" s="539" t="s">
        <v>3213</v>
      </c>
      <c r="D282" s="537"/>
      <c r="E282" s="536" t="s">
        <v>3214</v>
      </c>
      <c r="H282" s="7"/>
      <c r="I282" s="7"/>
    </row>
    <row r="283" spans="1:9" s="11" customFormat="1" x14ac:dyDescent="0.2">
      <c r="A283" s="536" t="s">
        <v>580</v>
      </c>
      <c r="B283" s="537" t="s">
        <v>3215</v>
      </c>
      <c r="C283" s="539" t="s">
        <v>3216</v>
      </c>
      <c r="D283" s="537"/>
      <c r="E283" s="536" t="s">
        <v>3217</v>
      </c>
      <c r="H283" s="7"/>
      <c r="I283" s="7"/>
    </row>
    <row r="284" spans="1:9" s="11" customFormat="1" x14ac:dyDescent="0.2">
      <c r="A284" s="536" t="s">
        <v>580</v>
      </c>
      <c r="B284" s="537" t="s">
        <v>3218</v>
      </c>
      <c r="C284" s="539" t="s">
        <v>3219</v>
      </c>
      <c r="D284" s="537"/>
      <c r="E284" s="536" t="s">
        <v>3220</v>
      </c>
      <c r="H284" s="7"/>
      <c r="I284" s="7"/>
    </row>
    <row r="285" spans="1:9" s="11" customFormat="1" x14ac:dyDescent="0.2">
      <c r="A285" s="536" t="s">
        <v>580</v>
      </c>
      <c r="B285" s="537" t="s">
        <v>3221</v>
      </c>
      <c r="C285" s="539" t="s">
        <v>3222</v>
      </c>
      <c r="D285" s="537"/>
      <c r="E285" s="536" t="s">
        <v>3223</v>
      </c>
      <c r="H285" s="7"/>
      <c r="I285" s="7"/>
    </row>
    <row r="286" spans="1:9" s="11" customFormat="1" x14ac:dyDescent="0.2">
      <c r="A286" s="536" t="s">
        <v>580</v>
      </c>
      <c r="B286" s="537" t="s">
        <v>627</v>
      </c>
      <c r="C286" s="539" t="s">
        <v>3224</v>
      </c>
      <c r="D286" s="537"/>
      <c r="E286" s="536" t="s">
        <v>628</v>
      </c>
      <c r="H286" s="7"/>
      <c r="I286" s="7"/>
    </row>
    <row r="287" spans="1:9" s="11" customFormat="1" x14ac:dyDescent="0.2">
      <c r="A287" s="536" t="s">
        <v>587</v>
      </c>
      <c r="B287" s="537" t="s">
        <v>3225</v>
      </c>
      <c r="C287" s="539" t="s">
        <v>3226</v>
      </c>
      <c r="D287" s="537"/>
      <c r="E287" s="536" t="s">
        <v>3227</v>
      </c>
      <c r="H287" s="7"/>
      <c r="I287" s="7"/>
    </row>
    <row r="288" spans="1:9" s="11" customFormat="1" x14ac:dyDescent="0.2">
      <c r="A288" s="536" t="s">
        <v>587</v>
      </c>
      <c r="B288" s="537" t="s">
        <v>741</v>
      </c>
      <c r="C288" s="539" t="s">
        <v>3228</v>
      </c>
      <c r="D288" s="537"/>
      <c r="E288" s="536" t="s">
        <v>742</v>
      </c>
      <c r="H288" s="7"/>
      <c r="I288" s="7"/>
    </row>
    <row r="289" spans="1:9" s="11" customFormat="1" x14ac:dyDescent="0.2">
      <c r="A289" s="536" t="s">
        <v>587</v>
      </c>
      <c r="B289" s="537" t="s">
        <v>3229</v>
      </c>
      <c r="C289" s="539" t="s">
        <v>3230</v>
      </c>
      <c r="D289" s="537"/>
      <c r="E289" s="536" t="s">
        <v>3231</v>
      </c>
      <c r="H289" s="7"/>
      <c r="I289" s="7"/>
    </row>
    <row r="290" spans="1:9" s="11" customFormat="1" x14ac:dyDescent="0.2">
      <c r="A290" s="536" t="s">
        <v>2697</v>
      </c>
      <c r="B290" s="537" t="s">
        <v>3232</v>
      </c>
      <c r="C290" s="539" t="s">
        <v>2696</v>
      </c>
      <c r="D290" s="537"/>
      <c r="E290" s="536" t="s">
        <v>3233</v>
      </c>
      <c r="H290" s="7"/>
      <c r="I290" s="7"/>
    </row>
    <row r="291" spans="1:9" s="11" customFormat="1" x14ac:dyDescent="0.2">
      <c r="A291" s="536" t="s">
        <v>2701</v>
      </c>
      <c r="B291" s="537" t="s">
        <v>3234</v>
      </c>
      <c r="C291" s="539" t="s">
        <v>3235</v>
      </c>
      <c r="D291" s="537"/>
      <c r="E291" s="536" t="s">
        <v>3236</v>
      </c>
      <c r="H291" s="7"/>
      <c r="I291" s="7"/>
    </row>
    <row r="292" spans="1:9" s="11" customFormat="1" x14ac:dyDescent="0.2">
      <c r="A292" s="536" t="s">
        <v>2701</v>
      </c>
      <c r="B292" s="537" t="s">
        <v>3237</v>
      </c>
      <c r="C292" s="539" t="s">
        <v>3238</v>
      </c>
      <c r="D292" s="537"/>
      <c r="E292" s="536" t="s">
        <v>3239</v>
      </c>
      <c r="H292" s="7"/>
      <c r="I292" s="7"/>
    </row>
    <row r="293" spans="1:9" s="11" customFormat="1" x14ac:dyDescent="0.2">
      <c r="A293" s="536" t="s">
        <v>2701</v>
      </c>
      <c r="B293" s="537" t="s">
        <v>3240</v>
      </c>
      <c r="C293" s="539" t="s">
        <v>3241</v>
      </c>
      <c r="D293" s="537"/>
      <c r="E293" s="536" t="s">
        <v>3242</v>
      </c>
      <c r="H293" s="7"/>
      <c r="I293" s="7"/>
    </row>
    <row r="294" spans="1:9" s="11" customFormat="1" x14ac:dyDescent="0.2">
      <c r="A294" s="536" t="s">
        <v>2701</v>
      </c>
      <c r="B294" s="537" t="s">
        <v>3243</v>
      </c>
      <c r="C294" s="539" t="s">
        <v>3244</v>
      </c>
      <c r="D294" s="537"/>
      <c r="E294" s="536" t="s">
        <v>3245</v>
      </c>
      <c r="H294" s="7"/>
      <c r="I294" s="7"/>
    </row>
    <row r="295" spans="1:9" s="11" customFormat="1" x14ac:dyDescent="0.2">
      <c r="A295" s="536" t="s">
        <v>2701</v>
      </c>
      <c r="B295" s="537" t="s">
        <v>3246</v>
      </c>
      <c r="C295" s="539" t="s">
        <v>3247</v>
      </c>
      <c r="D295" s="537"/>
      <c r="E295" s="536" t="s">
        <v>3248</v>
      </c>
      <c r="H295" s="7"/>
      <c r="I295" s="7"/>
    </row>
    <row r="296" spans="1:9" s="11" customFormat="1" x14ac:dyDescent="0.2">
      <c r="A296" s="536" t="s">
        <v>2701</v>
      </c>
      <c r="B296" s="537" t="s">
        <v>3249</v>
      </c>
      <c r="C296" s="539" t="s">
        <v>3250</v>
      </c>
      <c r="D296" s="537"/>
      <c r="E296" s="536" t="s">
        <v>3251</v>
      </c>
      <c r="H296" s="7"/>
      <c r="I296" s="7"/>
    </row>
    <row r="297" spans="1:9" s="11" customFormat="1" x14ac:dyDescent="0.2">
      <c r="A297" s="536" t="s">
        <v>2701</v>
      </c>
      <c r="B297" s="537" t="s">
        <v>3252</v>
      </c>
      <c r="C297" s="539" t="s">
        <v>3253</v>
      </c>
      <c r="D297" s="537"/>
      <c r="E297" s="536" t="s">
        <v>3254</v>
      </c>
      <c r="H297" s="7"/>
      <c r="I297" s="7"/>
    </row>
    <row r="298" spans="1:9" s="11" customFormat="1" x14ac:dyDescent="0.2">
      <c r="A298" s="536" t="s">
        <v>2701</v>
      </c>
      <c r="B298" s="537" t="s">
        <v>3255</v>
      </c>
      <c r="C298" s="539" t="s">
        <v>3256</v>
      </c>
      <c r="D298" s="537"/>
      <c r="E298" s="536" t="s">
        <v>3257</v>
      </c>
      <c r="H298" s="7"/>
      <c r="I298" s="7"/>
    </row>
    <row r="299" spans="1:9" s="11" customFormat="1" x14ac:dyDescent="0.2">
      <c r="A299" s="536" t="s">
        <v>2701</v>
      </c>
      <c r="B299" s="537" t="s">
        <v>3258</v>
      </c>
      <c r="C299" s="539" t="s">
        <v>3259</v>
      </c>
      <c r="D299" s="537"/>
      <c r="E299" s="536" t="s">
        <v>3260</v>
      </c>
      <c r="H299" s="7"/>
      <c r="I299" s="7"/>
    </row>
    <row r="300" spans="1:9" s="11" customFormat="1" x14ac:dyDescent="0.2">
      <c r="A300" s="536" t="s">
        <v>2701</v>
      </c>
      <c r="B300" s="537" t="s">
        <v>3261</v>
      </c>
      <c r="C300" s="539" t="s">
        <v>3262</v>
      </c>
      <c r="D300" s="537"/>
      <c r="E300" s="536" t="s">
        <v>3263</v>
      </c>
      <c r="H300" s="7"/>
      <c r="I300" s="7"/>
    </row>
    <row r="301" spans="1:9" s="11" customFormat="1" x14ac:dyDescent="0.2">
      <c r="A301" s="536" t="s">
        <v>2701</v>
      </c>
      <c r="B301" s="537" t="s">
        <v>3264</v>
      </c>
      <c r="C301" s="539" t="s">
        <v>3265</v>
      </c>
      <c r="D301" s="537"/>
      <c r="E301" s="536" t="s">
        <v>3266</v>
      </c>
      <c r="H301" s="7"/>
      <c r="I301" s="7"/>
    </row>
    <row r="302" spans="1:9" s="11" customFormat="1" x14ac:dyDescent="0.2">
      <c r="A302" s="536" t="s">
        <v>2705</v>
      </c>
      <c r="B302" s="537" t="s">
        <v>3267</v>
      </c>
      <c r="C302" s="539" t="s">
        <v>3268</v>
      </c>
      <c r="D302" s="537"/>
      <c r="E302" s="536" t="s">
        <v>3269</v>
      </c>
      <c r="H302" s="7"/>
      <c r="I302" s="7"/>
    </row>
    <row r="303" spans="1:9" s="11" customFormat="1" x14ac:dyDescent="0.2">
      <c r="A303" s="536" t="s">
        <v>2705</v>
      </c>
      <c r="B303" s="537" t="s">
        <v>3270</v>
      </c>
      <c r="C303" s="539" t="s">
        <v>3271</v>
      </c>
      <c r="D303" s="537"/>
      <c r="E303" s="536" t="s">
        <v>3272</v>
      </c>
      <c r="H303" s="7"/>
      <c r="I303" s="7"/>
    </row>
    <row r="304" spans="1:9" s="11" customFormat="1" x14ac:dyDescent="0.2">
      <c r="A304" s="536" t="s">
        <v>2705</v>
      </c>
      <c r="B304" s="537" t="s">
        <v>3273</v>
      </c>
      <c r="C304" s="539" t="s">
        <v>3274</v>
      </c>
      <c r="D304" s="537"/>
      <c r="E304" s="536" t="s">
        <v>3275</v>
      </c>
      <c r="H304" s="7"/>
      <c r="I304" s="7"/>
    </row>
    <row r="305" spans="1:9" s="11" customFormat="1" x14ac:dyDescent="0.2">
      <c r="A305" s="536" t="s">
        <v>2705</v>
      </c>
      <c r="B305" s="537" t="s">
        <v>3276</v>
      </c>
      <c r="C305" s="539" t="s">
        <v>3277</v>
      </c>
      <c r="D305" s="537"/>
      <c r="E305" s="536" t="s">
        <v>3278</v>
      </c>
      <c r="H305" s="7"/>
      <c r="I305" s="7"/>
    </row>
    <row r="306" spans="1:9" s="11" customFormat="1" x14ac:dyDescent="0.2">
      <c r="A306" s="536" t="s">
        <v>2705</v>
      </c>
      <c r="B306" s="537" t="s">
        <v>3279</v>
      </c>
      <c r="C306" s="539" t="s">
        <v>3280</v>
      </c>
      <c r="D306" s="537"/>
      <c r="E306" s="536" t="s">
        <v>3281</v>
      </c>
      <c r="H306" s="7"/>
      <c r="I306" s="7"/>
    </row>
    <row r="307" spans="1:9" s="11" customFormat="1" x14ac:dyDescent="0.2">
      <c r="A307" s="536" t="s">
        <v>2705</v>
      </c>
      <c r="B307" s="537" t="s">
        <v>3282</v>
      </c>
      <c r="C307" s="539" t="s">
        <v>3283</v>
      </c>
      <c r="D307" s="537"/>
      <c r="E307" s="536" t="s">
        <v>3284</v>
      </c>
      <c r="H307" s="7"/>
      <c r="I307" s="7"/>
    </row>
    <row r="308" spans="1:9" s="11" customFormat="1" x14ac:dyDescent="0.2">
      <c r="A308" s="536" t="s">
        <v>2705</v>
      </c>
      <c r="B308" s="537" t="s">
        <v>3285</v>
      </c>
      <c r="C308" s="539" t="s">
        <v>3286</v>
      </c>
      <c r="D308" s="537"/>
      <c r="E308" s="536" t="s">
        <v>3287</v>
      </c>
      <c r="H308" s="7"/>
      <c r="I308" s="7"/>
    </row>
    <row r="309" spans="1:9" s="11" customFormat="1" x14ac:dyDescent="0.2">
      <c r="A309" s="536" t="s">
        <v>2705</v>
      </c>
      <c r="B309" s="537" t="s">
        <v>3288</v>
      </c>
      <c r="C309" s="539" t="s">
        <v>3289</v>
      </c>
      <c r="D309" s="537"/>
      <c r="E309" s="536" t="s">
        <v>3290</v>
      </c>
      <c r="H309" s="7"/>
      <c r="I309" s="7"/>
    </row>
    <row r="310" spans="1:9" s="11" customFormat="1" x14ac:dyDescent="0.2">
      <c r="A310" s="536" t="s">
        <v>2705</v>
      </c>
      <c r="B310" s="537" t="s">
        <v>3291</v>
      </c>
      <c r="C310" s="539" t="s">
        <v>3292</v>
      </c>
      <c r="D310" s="537"/>
      <c r="E310" s="536" t="s">
        <v>3293</v>
      </c>
      <c r="H310" s="7"/>
      <c r="I310" s="7"/>
    </row>
    <row r="311" spans="1:9" s="11" customFormat="1" x14ac:dyDescent="0.2">
      <c r="A311" s="536" t="s">
        <v>2705</v>
      </c>
      <c r="B311" s="537" t="s">
        <v>3294</v>
      </c>
      <c r="C311" s="539" t="s">
        <v>3295</v>
      </c>
      <c r="D311" s="537"/>
      <c r="E311" s="536" t="s">
        <v>3296</v>
      </c>
      <c r="H311" s="7"/>
      <c r="I311" s="7"/>
    </row>
    <row r="312" spans="1:9" s="11" customFormat="1" x14ac:dyDescent="0.2">
      <c r="A312" s="536" t="s">
        <v>595</v>
      </c>
      <c r="B312" s="537" t="s">
        <v>733</v>
      </c>
      <c r="C312" s="539" t="s">
        <v>3297</v>
      </c>
      <c r="D312" s="537"/>
      <c r="E312" s="536" t="s">
        <v>734</v>
      </c>
      <c r="H312" s="7"/>
      <c r="I312" s="7"/>
    </row>
    <row r="313" spans="1:9" s="11" customFormat="1" x14ac:dyDescent="0.2">
      <c r="A313" s="536" t="s">
        <v>2724</v>
      </c>
      <c r="B313" s="537" t="s">
        <v>3298</v>
      </c>
      <c r="C313" s="539" t="s">
        <v>3299</v>
      </c>
      <c r="D313" s="537"/>
      <c r="E313" s="536" t="s">
        <v>3300</v>
      </c>
      <c r="H313" s="7"/>
      <c r="I313" s="7"/>
    </row>
    <row r="314" spans="1:9" s="11" customFormat="1" x14ac:dyDescent="0.2">
      <c r="A314" s="536" t="s">
        <v>2724</v>
      </c>
      <c r="B314" s="537" t="s">
        <v>3301</v>
      </c>
      <c r="C314" s="539" t="s">
        <v>3302</v>
      </c>
      <c r="D314" s="537"/>
      <c r="E314" s="536" t="s">
        <v>3303</v>
      </c>
      <c r="H314" s="7"/>
      <c r="I314" s="7"/>
    </row>
    <row r="315" spans="1:9" s="11" customFormat="1" x14ac:dyDescent="0.2">
      <c r="A315" s="536" t="s">
        <v>2724</v>
      </c>
      <c r="B315" s="537" t="s">
        <v>3304</v>
      </c>
      <c r="C315" s="539" t="s">
        <v>3305</v>
      </c>
      <c r="D315" s="537"/>
      <c r="E315" s="536" t="s">
        <v>3306</v>
      </c>
      <c r="H315" s="7"/>
      <c r="I315" s="7"/>
    </row>
    <row r="316" spans="1:9" s="11" customFormat="1" x14ac:dyDescent="0.2">
      <c r="A316" s="536" t="s">
        <v>2724</v>
      </c>
      <c r="B316" s="537" t="s">
        <v>3307</v>
      </c>
      <c r="C316" s="539" t="s">
        <v>3308</v>
      </c>
      <c r="D316" s="537"/>
      <c r="E316" s="536" t="s">
        <v>3309</v>
      </c>
      <c r="H316" s="7"/>
      <c r="I316" s="7"/>
    </row>
    <row r="317" spans="1:9" s="11" customFormat="1" x14ac:dyDescent="0.2">
      <c r="A317" s="536" t="s">
        <v>2724</v>
      </c>
      <c r="B317" s="537" t="s">
        <v>3310</v>
      </c>
      <c r="C317" s="539" t="s">
        <v>3311</v>
      </c>
      <c r="D317" s="537"/>
      <c r="E317" s="536" t="s">
        <v>3312</v>
      </c>
      <c r="H317" s="7"/>
      <c r="I317" s="7"/>
    </row>
    <row r="318" spans="1:9" s="11" customFormat="1" x14ac:dyDescent="0.2">
      <c r="A318" s="536" t="s">
        <v>2724</v>
      </c>
      <c r="B318" s="537" t="s">
        <v>3313</v>
      </c>
      <c r="C318" s="539" t="s">
        <v>3314</v>
      </c>
      <c r="D318" s="537"/>
      <c r="E318" s="536" t="s">
        <v>3315</v>
      </c>
      <c r="H318" s="7"/>
      <c r="I318" s="7"/>
    </row>
    <row r="319" spans="1:9" s="11" customFormat="1" x14ac:dyDescent="0.2">
      <c r="A319" s="536" t="s">
        <v>2724</v>
      </c>
      <c r="B319" s="537" t="s">
        <v>3316</v>
      </c>
      <c r="C319" s="539" t="s">
        <v>3317</v>
      </c>
      <c r="D319" s="537"/>
      <c r="E319" s="536" t="s">
        <v>3318</v>
      </c>
      <c r="H319" s="7"/>
      <c r="I319" s="7"/>
    </row>
    <row r="320" spans="1:9" s="11" customFormat="1" x14ac:dyDescent="0.2">
      <c r="A320" s="536" t="s">
        <v>2724</v>
      </c>
      <c r="B320" s="537" t="s">
        <v>3319</v>
      </c>
      <c r="C320" s="539" t="s">
        <v>3320</v>
      </c>
      <c r="D320" s="537"/>
      <c r="E320" s="536" t="s">
        <v>3321</v>
      </c>
      <c r="H320" s="7"/>
      <c r="I320" s="7"/>
    </row>
    <row r="321" spans="1:9" s="11" customFormat="1" x14ac:dyDescent="0.2">
      <c r="A321" s="536" t="s">
        <v>2724</v>
      </c>
      <c r="B321" s="537" t="s">
        <v>3322</v>
      </c>
      <c r="C321" s="539" t="s">
        <v>3323</v>
      </c>
      <c r="D321" s="537"/>
      <c r="E321" s="536" t="s">
        <v>3324</v>
      </c>
      <c r="H321" s="7"/>
      <c r="I321" s="7"/>
    </row>
    <row r="322" spans="1:9" s="11" customFormat="1" x14ac:dyDescent="0.2">
      <c r="A322" s="536" t="s">
        <v>2724</v>
      </c>
      <c r="B322" s="537" t="s">
        <v>3325</v>
      </c>
      <c r="C322" s="539" t="s">
        <v>3326</v>
      </c>
      <c r="D322" s="537"/>
      <c r="E322" s="536" t="s">
        <v>3327</v>
      </c>
      <c r="H322" s="7"/>
      <c r="I322" s="7"/>
    </row>
    <row r="323" spans="1:9" s="11" customFormat="1" x14ac:dyDescent="0.2">
      <c r="A323" s="536" t="s">
        <v>2724</v>
      </c>
      <c r="B323" s="537" t="s">
        <v>3328</v>
      </c>
      <c r="C323" s="539" t="s">
        <v>3329</v>
      </c>
      <c r="D323" s="537"/>
      <c r="E323" s="536" t="s">
        <v>3330</v>
      </c>
      <c r="H323" s="7"/>
      <c r="I323" s="7"/>
    </row>
    <row r="324" spans="1:9" s="11" customFormat="1" x14ac:dyDescent="0.2">
      <c r="A324" s="536" t="s">
        <v>2728</v>
      </c>
      <c r="B324" s="537" t="s">
        <v>3331</v>
      </c>
      <c r="C324" s="539" t="s">
        <v>3332</v>
      </c>
      <c r="D324" s="537"/>
      <c r="E324" s="536" t="s">
        <v>3333</v>
      </c>
      <c r="H324" s="7"/>
      <c r="I324" s="7"/>
    </row>
    <row r="325" spans="1:9" s="11" customFormat="1" x14ac:dyDescent="0.2">
      <c r="A325" s="536" t="s">
        <v>2728</v>
      </c>
      <c r="B325" s="537" t="s">
        <v>3334</v>
      </c>
      <c r="C325" s="539" t="s">
        <v>3335</v>
      </c>
      <c r="D325" s="537"/>
      <c r="E325" s="536" t="s">
        <v>3336</v>
      </c>
      <c r="H325" s="7"/>
      <c r="I325" s="7"/>
    </row>
    <row r="326" spans="1:9" s="11" customFormat="1" x14ac:dyDescent="0.2">
      <c r="A326" s="536" t="s">
        <v>2728</v>
      </c>
      <c r="B326" s="537" t="s">
        <v>3337</v>
      </c>
      <c r="C326" s="539" t="s">
        <v>3338</v>
      </c>
      <c r="D326" s="537"/>
      <c r="E326" s="536" t="s">
        <v>3339</v>
      </c>
      <c r="H326" s="7"/>
      <c r="I326" s="7"/>
    </row>
    <row r="327" spans="1:9" s="11" customFormat="1" x14ac:dyDescent="0.2">
      <c r="A327" s="536" t="s">
        <v>2728</v>
      </c>
      <c r="B327" s="537" t="s">
        <v>3340</v>
      </c>
      <c r="C327" s="539" t="s">
        <v>3341</v>
      </c>
      <c r="D327" s="537"/>
      <c r="E327" s="536" t="s">
        <v>3342</v>
      </c>
      <c r="H327" s="7"/>
      <c r="I327" s="7"/>
    </row>
    <row r="328" spans="1:9" s="11" customFormat="1" x14ac:dyDescent="0.2">
      <c r="A328" s="536" t="s">
        <v>2728</v>
      </c>
      <c r="B328" s="537" t="s">
        <v>3343</v>
      </c>
      <c r="C328" s="539" t="s">
        <v>3344</v>
      </c>
      <c r="D328" s="537"/>
      <c r="E328" s="536" t="s">
        <v>3345</v>
      </c>
      <c r="H328" s="7"/>
      <c r="I328" s="7"/>
    </row>
    <row r="329" spans="1:9" s="11" customFormat="1" x14ac:dyDescent="0.2">
      <c r="A329" s="536" t="s">
        <v>2728</v>
      </c>
      <c r="B329" s="537" t="s">
        <v>3346</v>
      </c>
      <c r="C329" s="539" t="s">
        <v>3347</v>
      </c>
      <c r="D329" s="537"/>
      <c r="E329" s="536" t="s">
        <v>3348</v>
      </c>
      <c r="H329" s="7"/>
      <c r="I329" s="7"/>
    </row>
    <row r="330" spans="1:9" s="11" customFormat="1" x14ac:dyDescent="0.2">
      <c r="A330" s="536" t="s">
        <v>2728</v>
      </c>
      <c r="B330" s="537" t="s">
        <v>3349</v>
      </c>
      <c r="C330" s="539" t="s">
        <v>3350</v>
      </c>
      <c r="D330" s="537"/>
      <c r="E330" s="536" t="s">
        <v>3351</v>
      </c>
      <c r="H330" s="7"/>
      <c r="I330" s="7"/>
    </row>
    <row r="331" spans="1:9" s="11" customFormat="1" x14ac:dyDescent="0.2">
      <c r="A331" s="536" t="s">
        <v>2728</v>
      </c>
      <c r="B331" s="537" t="s">
        <v>3352</v>
      </c>
      <c r="C331" s="539" t="s">
        <v>3353</v>
      </c>
      <c r="D331" s="537"/>
      <c r="E331" s="536" t="s">
        <v>3354</v>
      </c>
      <c r="H331" s="7"/>
      <c r="I331" s="7"/>
    </row>
    <row r="332" spans="1:9" s="11" customFormat="1" x14ac:dyDescent="0.2">
      <c r="A332" s="536" t="s">
        <v>2732</v>
      </c>
      <c r="B332" s="537" t="s">
        <v>3355</v>
      </c>
      <c r="C332" s="539" t="s">
        <v>3356</v>
      </c>
      <c r="D332" s="537"/>
      <c r="E332" s="536" t="s">
        <v>3357</v>
      </c>
      <c r="H332" s="7"/>
      <c r="I332" s="7"/>
    </row>
    <row r="333" spans="1:9" s="11" customFormat="1" x14ac:dyDescent="0.2">
      <c r="A333" s="536" t="s">
        <v>2732</v>
      </c>
      <c r="B333" s="537" t="s">
        <v>3358</v>
      </c>
      <c r="C333" s="539" t="s">
        <v>3359</v>
      </c>
      <c r="D333" s="537"/>
      <c r="E333" s="536" t="s">
        <v>3360</v>
      </c>
      <c r="H333" s="7"/>
      <c r="I333" s="7"/>
    </row>
    <row r="334" spans="1:9" x14ac:dyDescent="0.2">
      <c r="H334" s="7"/>
      <c r="I334" s="7"/>
    </row>
    <row r="335" spans="1:9" x14ac:dyDescent="0.2">
      <c r="B335" s="2"/>
    </row>
    <row r="336" spans="1:9" hidden="1" x14ac:dyDescent="0.2">
      <c r="A336" s="8"/>
    </row>
    <row r="337" spans="1:3" hidden="1" x14ac:dyDescent="0.2"/>
    <row r="338" spans="1:3" hidden="1" x14ac:dyDescent="0.2"/>
    <row r="339" spans="1:3" hidden="1" x14ac:dyDescent="0.2"/>
    <row r="340" spans="1:3" hidden="1" x14ac:dyDescent="0.2"/>
    <row r="341" spans="1:3" x14ac:dyDescent="0.2">
      <c r="A341" s="8" t="s">
        <v>177</v>
      </c>
    </row>
    <row r="342" spans="1:3" x14ac:dyDescent="0.2">
      <c r="A342" s="10" t="s">
        <v>178</v>
      </c>
      <c r="B342" s="399" t="s">
        <v>432</v>
      </c>
    </row>
    <row r="343" spans="1:3" x14ac:dyDescent="0.2">
      <c r="A343" s="1" t="s">
        <v>200</v>
      </c>
      <c r="B343" s="399" t="s">
        <v>434</v>
      </c>
      <c r="C343" s="1" t="s">
        <v>433</v>
      </c>
    </row>
    <row r="344" spans="1:3" x14ac:dyDescent="0.2">
      <c r="A344" s="1" t="s">
        <v>179</v>
      </c>
      <c r="B344" s="399"/>
    </row>
    <row r="346" spans="1:3" x14ac:dyDescent="0.2">
      <c r="A346" s="8" t="s">
        <v>180</v>
      </c>
    </row>
    <row r="347" spans="1:3" x14ac:dyDescent="0.2">
      <c r="A347" s="1" t="s">
        <v>181</v>
      </c>
      <c r="B347" s="399" t="s">
        <v>435</v>
      </c>
    </row>
    <row r="348" spans="1:3" x14ac:dyDescent="0.2">
      <c r="A348" s="1" t="s">
        <v>173</v>
      </c>
      <c r="B348" s="399" t="s">
        <v>434</v>
      </c>
      <c r="C348" s="1" t="s">
        <v>433</v>
      </c>
    </row>
    <row r="349" spans="1:3" s="11" customFormat="1" x14ac:dyDescent="0.2"/>
    <row r="350" spans="1:3" s="11" customFormat="1" hidden="1" x14ac:dyDescent="0.2"/>
    <row r="351" spans="1:3" s="11" customFormat="1" hidden="1" x14ac:dyDescent="0.2"/>
    <row r="352" spans="1:3" s="11" customFormat="1" hidden="1" x14ac:dyDescent="0.2"/>
    <row r="353" spans="1:3" hidden="1" x14ac:dyDescent="0.2"/>
    <row r="354" spans="1:3" x14ac:dyDescent="0.2">
      <c r="A354" s="8" t="s">
        <v>183</v>
      </c>
    </row>
    <row r="355" spans="1:3" x14ac:dyDescent="0.2">
      <c r="A355" s="536" t="s">
        <v>196</v>
      </c>
      <c r="B355" s="536" t="s">
        <v>185</v>
      </c>
      <c r="C355" s="536" t="s">
        <v>186</v>
      </c>
    </row>
    <row r="356" spans="1:3" hidden="1" x14ac:dyDescent="0.2">
      <c r="A356" s="539" t="s">
        <v>35</v>
      </c>
      <c r="B356" s="536" t="s">
        <v>184</v>
      </c>
      <c r="C356" s="536" t="s">
        <v>29</v>
      </c>
    </row>
    <row r="357" spans="1:3" s="11" customFormat="1" x14ac:dyDescent="0.2">
      <c r="A357" s="539" t="s">
        <v>4031</v>
      </c>
      <c r="B357" s="536" t="s">
        <v>4032</v>
      </c>
      <c r="C357" s="536" t="s">
        <v>4033</v>
      </c>
    </row>
    <row r="358" spans="1:3" s="11" customFormat="1" x14ac:dyDescent="0.2">
      <c r="A358" s="539" t="s">
        <v>4034</v>
      </c>
      <c r="B358" s="536" t="s">
        <v>4032</v>
      </c>
      <c r="C358" s="536" t="s">
        <v>4035</v>
      </c>
    </row>
    <row r="359" spans="1:3" s="11" customFormat="1" x14ac:dyDescent="0.2">
      <c r="A359" s="539" t="s">
        <v>4036</v>
      </c>
      <c r="B359" s="536" t="s">
        <v>4032</v>
      </c>
      <c r="C359" s="536" t="s">
        <v>4037</v>
      </c>
    </row>
    <row r="360" spans="1:3" s="11" customFormat="1" x14ac:dyDescent="0.2">
      <c r="A360" s="539" t="s">
        <v>4038</v>
      </c>
      <c r="B360" s="536" t="s">
        <v>4032</v>
      </c>
      <c r="C360" s="536" t="s">
        <v>4039</v>
      </c>
    </row>
    <row r="361" spans="1:3" s="11" customFormat="1" x14ac:dyDescent="0.2">
      <c r="A361" s="539" t="s">
        <v>4040</v>
      </c>
      <c r="B361" s="536" t="s">
        <v>4032</v>
      </c>
      <c r="C361" s="536" t="s">
        <v>4041</v>
      </c>
    </row>
    <row r="362" spans="1:3" s="11" customFormat="1" x14ac:dyDescent="0.2">
      <c r="A362" s="539" t="s">
        <v>4042</v>
      </c>
      <c r="B362" s="536" t="s">
        <v>4032</v>
      </c>
      <c r="C362" s="536" t="s">
        <v>4043</v>
      </c>
    </row>
    <row r="363" spans="1:3" s="11" customFormat="1" x14ac:dyDescent="0.2">
      <c r="A363" s="539" t="s">
        <v>4044</v>
      </c>
      <c r="B363" s="536" t="s">
        <v>4032</v>
      </c>
      <c r="C363" s="536" t="s">
        <v>4045</v>
      </c>
    </row>
    <row r="364" spans="1:3" s="11" customFormat="1" x14ac:dyDescent="0.2">
      <c r="A364" s="539" t="s">
        <v>4046</v>
      </c>
      <c r="B364" s="536" t="s">
        <v>4047</v>
      </c>
      <c r="C364" s="536" t="s">
        <v>4048</v>
      </c>
    </row>
    <row r="365" spans="1:3" s="11" customFormat="1" x14ac:dyDescent="0.2">
      <c r="A365" s="539" t="s">
        <v>4049</v>
      </c>
      <c r="B365" s="536" t="s">
        <v>4047</v>
      </c>
      <c r="C365" s="536" t="s">
        <v>4050</v>
      </c>
    </row>
    <row r="366" spans="1:3" s="11" customFormat="1" x14ac:dyDescent="0.2">
      <c r="A366" s="539" t="s">
        <v>4051</v>
      </c>
      <c r="B366" s="536" t="s">
        <v>4047</v>
      </c>
      <c r="C366" s="536" t="s">
        <v>4052</v>
      </c>
    </row>
    <row r="367" spans="1:3" s="11" customFormat="1" x14ac:dyDescent="0.2">
      <c r="A367" s="539" t="s">
        <v>4053</v>
      </c>
      <c r="B367" s="536" t="s">
        <v>4047</v>
      </c>
      <c r="C367" s="536" t="s">
        <v>4054</v>
      </c>
    </row>
    <row r="368" spans="1:3" s="11" customFormat="1" x14ac:dyDescent="0.2">
      <c r="A368" s="539" t="s">
        <v>4055</v>
      </c>
      <c r="B368" s="536" t="s">
        <v>4056</v>
      </c>
      <c r="C368" s="536" t="s">
        <v>4057</v>
      </c>
    </row>
    <row r="369" spans="1:3" s="11" customFormat="1" x14ac:dyDescent="0.2">
      <c r="A369" s="539" t="s">
        <v>4058</v>
      </c>
      <c r="B369" s="536" t="s">
        <v>4056</v>
      </c>
      <c r="C369" s="536" t="s">
        <v>4059</v>
      </c>
    </row>
    <row r="370" spans="1:3" s="11" customFormat="1" x14ac:dyDescent="0.2">
      <c r="A370" s="539" t="s">
        <v>4040</v>
      </c>
      <c r="B370" s="536" t="s">
        <v>4056</v>
      </c>
      <c r="C370" s="536" t="s">
        <v>4041</v>
      </c>
    </row>
    <row r="371" spans="1:3" s="11" customFormat="1" x14ac:dyDescent="0.2">
      <c r="A371" s="539" t="s">
        <v>4042</v>
      </c>
      <c r="B371" s="536" t="s">
        <v>4056</v>
      </c>
      <c r="C371" s="536" t="s">
        <v>4043</v>
      </c>
    </row>
    <row r="372" spans="1:3" s="11" customFormat="1" x14ac:dyDescent="0.2">
      <c r="A372" s="539" t="s">
        <v>4038</v>
      </c>
      <c r="B372" s="536" t="s">
        <v>4056</v>
      </c>
      <c r="C372" s="536" t="s">
        <v>4039</v>
      </c>
    </row>
    <row r="373" spans="1:3" s="11" customFormat="1" x14ac:dyDescent="0.2">
      <c r="A373" s="539" t="s">
        <v>4031</v>
      </c>
      <c r="B373" s="536" t="s">
        <v>4056</v>
      </c>
      <c r="C373" s="536" t="s">
        <v>4033</v>
      </c>
    </row>
    <row r="374" spans="1:3" s="11" customFormat="1" x14ac:dyDescent="0.2">
      <c r="A374" s="539" t="s">
        <v>4044</v>
      </c>
      <c r="B374" s="536" t="s">
        <v>4056</v>
      </c>
      <c r="C374" s="536" t="s">
        <v>4045</v>
      </c>
    </row>
    <row r="375" spans="1:3" s="11" customFormat="1" x14ac:dyDescent="0.2">
      <c r="A375" s="539" t="s">
        <v>4034</v>
      </c>
      <c r="B375" s="536" t="s">
        <v>4056</v>
      </c>
      <c r="C375" s="536" t="s">
        <v>4035</v>
      </c>
    </row>
    <row r="376" spans="1:3" s="11" customFormat="1" x14ac:dyDescent="0.2">
      <c r="A376" s="539" t="s">
        <v>4060</v>
      </c>
      <c r="B376" s="536" t="s">
        <v>4056</v>
      </c>
      <c r="C376" s="536" t="s">
        <v>4061</v>
      </c>
    </row>
    <row r="377" spans="1:3" s="11" customFormat="1" x14ac:dyDescent="0.2">
      <c r="A377" s="539" t="s">
        <v>4062</v>
      </c>
      <c r="B377" s="536" t="s">
        <v>4056</v>
      </c>
      <c r="C377" s="536" t="s">
        <v>4063</v>
      </c>
    </row>
    <row r="378" spans="1:3" s="11" customFormat="1" x14ac:dyDescent="0.2">
      <c r="A378" s="539" t="s">
        <v>4036</v>
      </c>
      <c r="B378" s="536" t="s">
        <v>4056</v>
      </c>
      <c r="C378" s="536" t="s">
        <v>4037</v>
      </c>
    </row>
    <row r="379" spans="1:3" s="11" customFormat="1" x14ac:dyDescent="0.2">
      <c r="A379" s="539" t="s">
        <v>4034</v>
      </c>
      <c r="B379" s="536" t="s">
        <v>4064</v>
      </c>
      <c r="C379" s="536" t="s">
        <v>4035</v>
      </c>
    </row>
    <row r="380" spans="1:3" s="11" customFormat="1" x14ac:dyDescent="0.2">
      <c r="A380" s="539" t="s">
        <v>4062</v>
      </c>
      <c r="B380" s="536" t="s">
        <v>4064</v>
      </c>
      <c r="C380" s="536" t="s">
        <v>4063</v>
      </c>
    </row>
    <row r="381" spans="1:3" s="11" customFormat="1" x14ac:dyDescent="0.2">
      <c r="A381" s="539" t="s">
        <v>4065</v>
      </c>
      <c r="B381" s="536" t="s">
        <v>4064</v>
      </c>
      <c r="C381" s="536" t="s">
        <v>4066</v>
      </c>
    </row>
    <row r="382" spans="1:3" s="11" customFormat="1" x14ac:dyDescent="0.2">
      <c r="A382" s="539" t="s">
        <v>4040</v>
      </c>
      <c r="B382" s="536" t="s">
        <v>4064</v>
      </c>
      <c r="C382" s="536" t="s">
        <v>4041</v>
      </c>
    </row>
    <row r="383" spans="1:3" s="11" customFormat="1" x14ac:dyDescent="0.2">
      <c r="A383" s="539" t="s">
        <v>4067</v>
      </c>
      <c r="B383" s="536" t="s">
        <v>4068</v>
      </c>
      <c r="C383" s="536" t="s">
        <v>4069</v>
      </c>
    </row>
    <row r="384" spans="1:3" s="11" customFormat="1" x14ac:dyDescent="0.2">
      <c r="A384" s="539" t="s">
        <v>4070</v>
      </c>
      <c r="B384" s="536" t="s">
        <v>4068</v>
      </c>
      <c r="C384" s="536" t="s">
        <v>4071</v>
      </c>
    </row>
    <row r="385" spans="1:3" s="11" customFormat="1" x14ac:dyDescent="0.2">
      <c r="A385" s="539" t="s">
        <v>4072</v>
      </c>
      <c r="B385" s="536" t="s">
        <v>4068</v>
      </c>
      <c r="C385" s="536" t="s">
        <v>4073</v>
      </c>
    </row>
    <row r="386" spans="1:3" s="11" customFormat="1" x14ac:dyDescent="0.2">
      <c r="A386" s="539" t="s">
        <v>4074</v>
      </c>
      <c r="B386" s="536" t="s">
        <v>4068</v>
      </c>
      <c r="C386" s="536" t="s">
        <v>4075</v>
      </c>
    </row>
    <row r="387" spans="1:3" s="11" customFormat="1" x14ac:dyDescent="0.2">
      <c r="A387" s="539" t="s">
        <v>4076</v>
      </c>
      <c r="B387" s="536" t="s">
        <v>4068</v>
      </c>
      <c r="C387" s="536" t="s">
        <v>4077</v>
      </c>
    </row>
    <row r="388" spans="1:3" s="11" customFormat="1" x14ac:dyDescent="0.2">
      <c r="A388" s="539" t="s">
        <v>4078</v>
      </c>
      <c r="B388" s="536" t="s">
        <v>4068</v>
      </c>
      <c r="C388" s="536" t="s">
        <v>4079</v>
      </c>
    </row>
    <row r="389" spans="1:3" s="11" customFormat="1" x14ac:dyDescent="0.2">
      <c r="A389" s="539" t="s">
        <v>4080</v>
      </c>
      <c r="B389" s="536" t="s">
        <v>4081</v>
      </c>
      <c r="C389" s="536" t="s">
        <v>4082</v>
      </c>
    </row>
    <row r="390" spans="1:3" s="11" customFormat="1" x14ac:dyDescent="0.2">
      <c r="A390" s="539" t="s">
        <v>4083</v>
      </c>
      <c r="B390" s="536" t="s">
        <v>4081</v>
      </c>
      <c r="C390" s="536" t="s">
        <v>4084</v>
      </c>
    </row>
    <row r="391" spans="1:3" s="11" customFormat="1" x14ac:dyDescent="0.2">
      <c r="A391" s="539" t="s">
        <v>4085</v>
      </c>
      <c r="B391" s="536" t="s">
        <v>4086</v>
      </c>
      <c r="C391" s="536" t="s">
        <v>4087</v>
      </c>
    </row>
    <row r="392" spans="1:3" s="11" customFormat="1" x14ac:dyDescent="0.2">
      <c r="A392" s="539" t="s">
        <v>4088</v>
      </c>
      <c r="B392" s="536" t="s">
        <v>4086</v>
      </c>
      <c r="C392" s="536" t="s">
        <v>4089</v>
      </c>
    </row>
    <row r="393" spans="1:3" s="11" customFormat="1" x14ac:dyDescent="0.2">
      <c r="A393" s="539" t="s">
        <v>4090</v>
      </c>
      <c r="B393" s="536" t="s">
        <v>4086</v>
      </c>
      <c r="C393" s="536" t="s">
        <v>4091</v>
      </c>
    </row>
    <row r="394" spans="1:3" s="11" customFormat="1" x14ac:dyDescent="0.2">
      <c r="A394" s="539" t="s">
        <v>4092</v>
      </c>
      <c r="B394" s="536" t="s">
        <v>4086</v>
      </c>
      <c r="C394" s="536" t="s">
        <v>4093</v>
      </c>
    </row>
    <row r="395" spans="1:3" s="11" customFormat="1" x14ac:dyDescent="0.2">
      <c r="A395" s="539" t="s">
        <v>4094</v>
      </c>
      <c r="B395" s="536" t="s">
        <v>4086</v>
      </c>
      <c r="C395" s="536" t="s">
        <v>4095</v>
      </c>
    </row>
    <row r="396" spans="1:3" s="11" customFormat="1" x14ac:dyDescent="0.2">
      <c r="A396" s="539" t="s">
        <v>4096</v>
      </c>
      <c r="B396" s="536" t="s">
        <v>4086</v>
      </c>
      <c r="C396" s="536" t="s">
        <v>4097</v>
      </c>
    </row>
    <row r="397" spans="1:3" s="11" customFormat="1" x14ac:dyDescent="0.2">
      <c r="A397" s="539" t="s">
        <v>4098</v>
      </c>
      <c r="B397" s="536" t="s">
        <v>4086</v>
      </c>
      <c r="C397" s="536" t="s">
        <v>4099</v>
      </c>
    </row>
    <row r="398" spans="1:3" s="11" customFormat="1" x14ac:dyDescent="0.2">
      <c r="A398" s="539" t="s">
        <v>4085</v>
      </c>
      <c r="B398" s="536" t="s">
        <v>4100</v>
      </c>
      <c r="C398" s="536" t="s">
        <v>4087</v>
      </c>
    </row>
    <row r="399" spans="1:3" s="11" customFormat="1" x14ac:dyDescent="0.2">
      <c r="A399" s="539" t="s">
        <v>4070</v>
      </c>
      <c r="B399" s="536" t="s">
        <v>4100</v>
      </c>
      <c r="C399" s="536" t="s">
        <v>4071</v>
      </c>
    </row>
    <row r="400" spans="1:3" s="11" customFormat="1" x14ac:dyDescent="0.2">
      <c r="A400" s="539" t="s">
        <v>4088</v>
      </c>
      <c r="B400" s="536" t="s">
        <v>4100</v>
      </c>
      <c r="C400" s="536" t="s">
        <v>4089</v>
      </c>
    </row>
    <row r="401" spans="1:3" s="11" customFormat="1" x14ac:dyDescent="0.2">
      <c r="A401" s="539" t="s">
        <v>4101</v>
      </c>
      <c r="B401" s="536" t="s">
        <v>4100</v>
      </c>
      <c r="C401" s="536" t="s">
        <v>4102</v>
      </c>
    </row>
    <row r="402" spans="1:3" s="11" customFormat="1" x14ac:dyDescent="0.2">
      <c r="A402" s="539" t="s">
        <v>4074</v>
      </c>
      <c r="B402" s="536" t="s">
        <v>4100</v>
      </c>
      <c r="C402" s="536" t="s">
        <v>4075</v>
      </c>
    </row>
    <row r="403" spans="1:3" s="11" customFormat="1" x14ac:dyDescent="0.2">
      <c r="A403" s="539" t="s">
        <v>4103</v>
      </c>
      <c r="B403" s="536" t="s">
        <v>4100</v>
      </c>
      <c r="C403" s="536" t="s">
        <v>4104</v>
      </c>
    </row>
    <row r="404" spans="1:3" s="11" customFormat="1" x14ac:dyDescent="0.2">
      <c r="A404" s="539" t="s">
        <v>4105</v>
      </c>
      <c r="B404" s="536" t="s">
        <v>4100</v>
      </c>
      <c r="C404" s="536" t="s">
        <v>4106</v>
      </c>
    </row>
    <row r="405" spans="1:3" s="11" customFormat="1" x14ac:dyDescent="0.2">
      <c r="A405" s="539" t="s">
        <v>4107</v>
      </c>
      <c r="B405" s="536" t="s">
        <v>4100</v>
      </c>
      <c r="C405" s="536" t="s">
        <v>4108</v>
      </c>
    </row>
    <row r="406" spans="1:3" s="11" customFormat="1" x14ac:dyDescent="0.2">
      <c r="A406" s="539" t="s">
        <v>4090</v>
      </c>
      <c r="B406" s="536" t="s">
        <v>4100</v>
      </c>
      <c r="C406" s="536" t="s">
        <v>4091</v>
      </c>
    </row>
    <row r="407" spans="1:3" s="11" customFormat="1" x14ac:dyDescent="0.2">
      <c r="A407" s="539" t="s">
        <v>4090</v>
      </c>
      <c r="B407" s="536" t="s">
        <v>4109</v>
      </c>
      <c r="C407" s="536" t="s">
        <v>4091</v>
      </c>
    </row>
    <row r="408" spans="1:3" s="11" customFormat="1" x14ac:dyDescent="0.2">
      <c r="A408" s="539" t="s">
        <v>4092</v>
      </c>
      <c r="B408" s="536" t="s">
        <v>4109</v>
      </c>
      <c r="C408" s="536" t="s">
        <v>4093</v>
      </c>
    </row>
    <row r="409" spans="1:3" s="11" customFormat="1" x14ac:dyDescent="0.2">
      <c r="A409" s="539" t="s">
        <v>4110</v>
      </c>
      <c r="B409" s="536" t="s">
        <v>4109</v>
      </c>
      <c r="C409" s="536" t="s">
        <v>4111</v>
      </c>
    </row>
    <row r="410" spans="1:3" s="11" customFormat="1" x14ac:dyDescent="0.2">
      <c r="A410" s="539" t="s">
        <v>4112</v>
      </c>
      <c r="B410" s="536" t="s">
        <v>4109</v>
      </c>
      <c r="C410" s="536" t="s">
        <v>4113</v>
      </c>
    </row>
    <row r="411" spans="1:3" s="11" customFormat="1" x14ac:dyDescent="0.2">
      <c r="A411" s="539" t="s">
        <v>4094</v>
      </c>
      <c r="B411" s="536" t="s">
        <v>4109</v>
      </c>
      <c r="C411" s="536" t="s">
        <v>4095</v>
      </c>
    </row>
    <row r="412" spans="1:3" s="11" customFormat="1" x14ac:dyDescent="0.2">
      <c r="A412" s="539" t="s">
        <v>4096</v>
      </c>
      <c r="B412" s="536" t="s">
        <v>4109</v>
      </c>
      <c r="C412" s="536" t="s">
        <v>4097</v>
      </c>
    </row>
    <row r="413" spans="1:3" s="11" customFormat="1" x14ac:dyDescent="0.2">
      <c r="A413" s="539" t="s">
        <v>4114</v>
      </c>
      <c r="B413" s="536" t="s">
        <v>4109</v>
      </c>
      <c r="C413" s="536" t="s">
        <v>4115</v>
      </c>
    </row>
    <row r="414" spans="1:3" s="11" customFormat="1" x14ac:dyDescent="0.2">
      <c r="A414" s="539" t="s">
        <v>4098</v>
      </c>
      <c r="B414" s="536" t="s">
        <v>4109</v>
      </c>
      <c r="C414" s="536" t="s">
        <v>4099</v>
      </c>
    </row>
    <row r="415" spans="1:3" s="11" customFormat="1" x14ac:dyDescent="0.2">
      <c r="A415" s="539" t="s">
        <v>4101</v>
      </c>
      <c r="B415" s="536" t="s">
        <v>4109</v>
      </c>
      <c r="C415" s="536" t="s">
        <v>4102</v>
      </c>
    </row>
    <row r="416" spans="1:3" s="11" customFormat="1" x14ac:dyDescent="0.2">
      <c r="A416" s="539" t="s">
        <v>4103</v>
      </c>
      <c r="B416" s="536" t="s">
        <v>4109</v>
      </c>
      <c r="C416" s="536" t="s">
        <v>4104</v>
      </c>
    </row>
    <row r="417" spans="1:3" s="11" customFormat="1" x14ac:dyDescent="0.2">
      <c r="A417" s="539" t="s">
        <v>4085</v>
      </c>
      <c r="B417" s="536" t="s">
        <v>4109</v>
      </c>
      <c r="C417" s="536" t="s">
        <v>4087</v>
      </c>
    </row>
    <row r="418" spans="1:3" s="11" customFormat="1" x14ac:dyDescent="0.2">
      <c r="A418" s="539" t="s">
        <v>4088</v>
      </c>
      <c r="B418" s="536" t="s">
        <v>4109</v>
      </c>
      <c r="C418" s="536" t="s">
        <v>4089</v>
      </c>
    </row>
    <row r="419" spans="1:3" s="11" customFormat="1" x14ac:dyDescent="0.2">
      <c r="A419" s="539" t="s">
        <v>4076</v>
      </c>
      <c r="B419" s="536" t="s">
        <v>4109</v>
      </c>
      <c r="C419" s="536" t="s">
        <v>4077</v>
      </c>
    </row>
    <row r="420" spans="1:3" s="11" customFormat="1" x14ac:dyDescent="0.2">
      <c r="A420" s="539" t="s">
        <v>4105</v>
      </c>
      <c r="B420" s="536" t="s">
        <v>4109</v>
      </c>
      <c r="C420" s="536" t="s">
        <v>4106</v>
      </c>
    </row>
    <row r="421" spans="1:3" s="11" customFormat="1" x14ac:dyDescent="0.2">
      <c r="A421" s="539" t="s">
        <v>4055</v>
      </c>
      <c r="B421" s="536" t="s">
        <v>4116</v>
      </c>
      <c r="C421" s="536" t="s">
        <v>4057</v>
      </c>
    </row>
    <row r="422" spans="1:3" s="11" customFormat="1" x14ac:dyDescent="0.2">
      <c r="A422" s="539" t="s">
        <v>4040</v>
      </c>
      <c r="B422" s="536" t="s">
        <v>4116</v>
      </c>
      <c r="C422" s="536" t="s">
        <v>4041</v>
      </c>
    </row>
    <row r="423" spans="1:3" s="11" customFormat="1" x14ac:dyDescent="0.2">
      <c r="A423" s="539" t="s">
        <v>4042</v>
      </c>
      <c r="B423" s="536" t="s">
        <v>4116</v>
      </c>
      <c r="C423" s="536" t="s">
        <v>4043</v>
      </c>
    </row>
    <row r="424" spans="1:3" s="11" customFormat="1" x14ac:dyDescent="0.2">
      <c r="A424" s="539" t="s">
        <v>4031</v>
      </c>
      <c r="B424" s="536" t="s">
        <v>4116</v>
      </c>
      <c r="C424" s="536" t="s">
        <v>4033</v>
      </c>
    </row>
    <row r="425" spans="1:3" s="11" customFormat="1" x14ac:dyDescent="0.2">
      <c r="A425" s="539" t="s">
        <v>4044</v>
      </c>
      <c r="B425" s="536" t="s">
        <v>4116</v>
      </c>
      <c r="C425" s="536" t="s">
        <v>4045</v>
      </c>
    </row>
    <row r="426" spans="1:3" s="11" customFormat="1" x14ac:dyDescent="0.2">
      <c r="A426" s="539" t="s">
        <v>4117</v>
      </c>
      <c r="B426" s="536" t="s">
        <v>4118</v>
      </c>
      <c r="C426" s="536" t="s">
        <v>4119</v>
      </c>
    </row>
    <row r="427" spans="1:3" s="11" customFormat="1" x14ac:dyDescent="0.2">
      <c r="A427" s="539" t="s">
        <v>4120</v>
      </c>
      <c r="B427" s="536" t="s">
        <v>4118</v>
      </c>
      <c r="C427" s="536" t="s">
        <v>4121</v>
      </c>
    </row>
    <row r="428" spans="1:3" s="11" customFormat="1" x14ac:dyDescent="0.2">
      <c r="A428" s="539" t="s">
        <v>4122</v>
      </c>
      <c r="B428" s="536" t="s">
        <v>4118</v>
      </c>
      <c r="C428" s="536" t="s">
        <v>4123</v>
      </c>
    </row>
    <row r="429" spans="1:3" s="11" customFormat="1" x14ac:dyDescent="0.2">
      <c r="A429" s="539" t="s">
        <v>4124</v>
      </c>
      <c r="B429" s="536" t="s">
        <v>4118</v>
      </c>
      <c r="C429" s="536" t="s">
        <v>4125</v>
      </c>
    </row>
    <row r="430" spans="1:3" s="11" customFormat="1" x14ac:dyDescent="0.2">
      <c r="A430" s="539" t="s">
        <v>4126</v>
      </c>
      <c r="B430" s="536" t="s">
        <v>4118</v>
      </c>
      <c r="C430" s="536" t="s">
        <v>4127</v>
      </c>
    </row>
    <row r="431" spans="1:3" s="11" customFormat="1" x14ac:dyDescent="0.2">
      <c r="A431" s="539" t="s">
        <v>4128</v>
      </c>
      <c r="B431" s="536" t="s">
        <v>4118</v>
      </c>
      <c r="C431" s="536" t="s">
        <v>4129</v>
      </c>
    </row>
    <row r="432" spans="1:3" s="11" customFormat="1" x14ac:dyDescent="0.2">
      <c r="A432" s="539" t="s">
        <v>4130</v>
      </c>
      <c r="B432" s="536" t="s">
        <v>4118</v>
      </c>
      <c r="C432" s="536" t="s">
        <v>4131</v>
      </c>
    </row>
    <row r="433" spans="1:3" s="11" customFormat="1" x14ac:dyDescent="0.2">
      <c r="A433" s="539" t="s">
        <v>4132</v>
      </c>
      <c r="B433" s="536" t="s">
        <v>4118</v>
      </c>
      <c r="C433" s="536" t="s">
        <v>4133</v>
      </c>
    </row>
    <row r="434" spans="1:3" s="11" customFormat="1" x14ac:dyDescent="0.2">
      <c r="A434" s="539" t="s">
        <v>4134</v>
      </c>
      <c r="B434" s="536" t="s">
        <v>4118</v>
      </c>
      <c r="C434" s="536" t="s">
        <v>4135</v>
      </c>
    </row>
    <row r="435" spans="1:3" s="11" customFormat="1" x14ac:dyDescent="0.2">
      <c r="A435" s="539" t="s">
        <v>4136</v>
      </c>
      <c r="B435" s="536" t="s">
        <v>4118</v>
      </c>
      <c r="C435" s="536" t="s">
        <v>4137</v>
      </c>
    </row>
    <row r="436" spans="1:3" s="11" customFormat="1" x14ac:dyDescent="0.2">
      <c r="A436" s="539" t="s">
        <v>4136</v>
      </c>
      <c r="B436" s="536" t="s">
        <v>4138</v>
      </c>
      <c r="C436" s="536" t="s">
        <v>4137</v>
      </c>
    </row>
    <row r="437" spans="1:3" s="11" customFormat="1" x14ac:dyDescent="0.2">
      <c r="A437" s="539" t="s">
        <v>4122</v>
      </c>
      <c r="B437" s="536" t="s">
        <v>4138</v>
      </c>
      <c r="C437" s="536" t="s">
        <v>4123</v>
      </c>
    </row>
    <row r="438" spans="1:3" s="11" customFormat="1" x14ac:dyDescent="0.2">
      <c r="A438" s="539" t="s">
        <v>4117</v>
      </c>
      <c r="B438" s="536" t="s">
        <v>4138</v>
      </c>
      <c r="C438" s="536" t="s">
        <v>4119</v>
      </c>
    </row>
    <row r="439" spans="1:3" s="11" customFormat="1" x14ac:dyDescent="0.2">
      <c r="A439" s="539" t="s">
        <v>4126</v>
      </c>
      <c r="B439" s="536" t="s">
        <v>4138</v>
      </c>
      <c r="C439" s="536" t="s">
        <v>4127</v>
      </c>
    </row>
    <row r="440" spans="1:3" s="11" customFormat="1" x14ac:dyDescent="0.2">
      <c r="A440" s="539" t="s">
        <v>4120</v>
      </c>
      <c r="B440" s="536" t="s">
        <v>4138</v>
      </c>
      <c r="C440" s="536" t="s">
        <v>4121</v>
      </c>
    </row>
    <row r="441" spans="1:3" s="11" customFormat="1" x14ac:dyDescent="0.2">
      <c r="A441" s="539" t="s">
        <v>4124</v>
      </c>
      <c r="B441" s="536" t="s">
        <v>4138</v>
      </c>
      <c r="C441" s="536" t="s">
        <v>4125</v>
      </c>
    </row>
    <row r="442" spans="1:3" s="11" customFormat="1" x14ac:dyDescent="0.2">
      <c r="A442" s="539" t="s">
        <v>4128</v>
      </c>
      <c r="B442" s="536" t="s">
        <v>4138</v>
      </c>
      <c r="C442" s="536" t="s">
        <v>4129</v>
      </c>
    </row>
    <row r="443" spans="1:3" s="11" customFormat="1" x14ac:dyDescent="0.2">
      <c r="A443" s="539" t="s">
        <v>4132</v>
      </c>
      <c r="B443" s="536" t="s">
        <v>4138</v>
      </c>
      <c r="C443" s="536" t="s">
        <v>4133</v>
      </c>
    </row>
    <row r="444" spans="1:3" s="11" customFormat="1" x14ac:dyDescent="0.2">
      <c r="A444" s="539" t="s">
        <v>4139</v>
      </c>
      <c r="B444" s="536" t="s">
        <v>4138</v>
      </c>
      <c r="C444" s="536" t="s">
        <v>4140</v>
      </c>
    </row>
    <row r="445" spans="1:3" s="11" customFormat="1" x14ac:dyDescent="0.2">
      <c r="A445" s="539" t="s">
        <v>4130</v>
      </c>
      <c r="B445" s="536" t="s">
        <v>4138</v>
      </c>
      <c r="C445" s="536" t="s">
        <v>4131</v>
      </c>
    </row>
    <row r="446" spans="1:3" s="11" customFormat="1" x14ac:dyDescent="0.2">
      <c r="A446" s="539" t="s">
        <v>4141</v>
      </c>
      <c r="B446" s="536" t="s">
        <v>4138</v>
      </c>
      <c r="C446" s="536" t="s">
        <v>4142</v>
      </c>
    </row>
    <row r="447" spans="1:3" s="11" customFormat="1" x14ac:dyDescent="0.2">
      <c r="A447" s="539" t="s">
        <v>4143</v>
      </c>
      <c r="B447" s="536" t="s">
        <v>4138</v>
      </c>
      <c r="C447" s="536" t="s">
        <v>4144</v>
      </c>
    </row>
    <row r="448" spans="1:3" s="11" customFormat="1" x14ac:dyDescent="0.2">
      <c r="A448" s="539" t="s">
        <v>4145</v>
      </c>
      <c r="B448" s="536" t="s">
        <v>4138</v>
      </c>
      <c r="C448" s="536" t="s">
        <v>4146</v>
      </c>
    </row>
    <row r="449" spans="1:3" s="11" customFormat="1" x14ac:dyDescent="0.2">
      <c r="A449" s="539" t="s">
        <v>4134</v>
      </c>
      <c r="B449" s="536" t="s">
        <v>4138</v>
      </c>
      <c r="C449" s="536" t="s">
        <v>4135</v>
      </c>
    </row>
    <row r="450" spans="1:3" s="11" customFormat="1" x14ac:dyDescent="0.2">
      <c r="A450" s="539" t="s">
        <v>4147</v>
      </c>
      <c r="B450" s="536" t="s">
        <v>4047</v>
      </c>
      <c r="C450" s="536" t="s">
        <v>4148</v>
      </c>
    </row>
    <row r="451" spans="1:3" s="11" customFormat="1" x14ac:dyDescent="0.2">
      <c r="A451" s="539" t="s">
        <v>4149</v>
      </c>
      <c r="B451" s="536" t="s">
        <v>4068</v>
      </c>
      <c r="C451" s="536" t="s">
        <v>4150</v>
      </c>
    </row>
    <row r="452" spans="1:3" s="11" customFormat="1" x14ac:dyDescent="0.2">
      <c r="A452" s="539" t="s">
        <v>4151</v>
      </c>
      <c r="B452" s="536" t="s">
        <v>4068</v>
      </c>
      <c r="C452" s="536" t="s">
        <v>4152</v>
      </c>
    </row>
    <row r="453" spans="1:3" s="11" customFormat="1" x14ac:dyDescent="0.2">
      <c r="A453" s="539" t="s">
        <v>4085</v>
      </c>
      <c r="B453" s="536" t="s">
        <v>4068</v>
      </c>
      <c r="C453" s="536" t="s">
        <v>4087</v>
      </c>
    </row>
    <row r="454" spans="1:3" s="11" customFormat="1" x14ac:dyDescent="0.2">
      <c r="A454" s="539" t="s">
        <v>4153</v>
      </c>
      <c r="B454" s="536" t="s">
        <v>4081</v>
      </c>
      <c r="C454" s="536" t="s">
        <v>4154</v>
      </c>
    </row>
    <row r="455" spans="1:3" s="11" customFormat="1" x14ac:dyDescent="0.2">
      <c r="A455" s="539" t="s">
        <v>4155</v>
      </c>
      <c r="B455" s="536" t="s">
        <v>4081</v>
      </c>
      <c r="C455" s="536" t="s">
        <v>4156</v>
      </c>
    </row>
    <row r="456" spans="1:3" s="11" customFormat="1" x14ac:dyDescent="0.2">
      <c r="A456" s="539" t="s">
        <v>4157</v>
      </c>
      <c r="B456" s="536" t="s">
        <v>4081</v>
      </c>
      <c r="C456" s="536" t="s">
        <v>4158</v>
      </c>
    </row>
    <row r="457" spans="1:3" s="11" customFormat="1" x14ac:dyDescent="0.2">
      <c r="A457" s="539" t="s">
        <v>4159</v>
      </c>
      <c r="B457" s="536" t="s">
        <v>4081</v>
      </c>
      <c r="C457" s="536" t="s">
        <v>4160</v>
      </c>
    </row>
    <row r="458" spans="1:3" s="11" customFormat="1" x14ac:dyDescent="0.2">
      <c r="A458" s="539" t="s">
        <v>4161</v>
      </c>
      <c r="B458" s="536" t="s">
        <v>4081</v>
      </c>
      <c r="C458" s="536" t="s">
        <v>4162</v>
      </c>
    </row>
    <row r="459" spans="1:3" s="11" customFormat="1" x14ac:dyDescent="0.2">
      <c r="A459" s="539" t="s">
        <v>4163</v>
      </c>
      <c r="B459" s="536" t="s">
        <v>4081</v>
      </c>
      <c r="C459" s="536" t="s">
        <v>4164</v>
      </c>
    </row>
    <row r="460" spans="1:3" s="11" customFormat="1" x14ac:dyDescent="0.2">
      <c r="A460" s="539" t="s">
        <v>4165</v>
      </c>
      <c r="B460" s="536" t="s">
        <v>4081</v>
      </c>
      <c r="C460" s="536" t="s">
        <v>4166</v>
      </c>
    </row>
    <row r="461" spans="1:3" s="11" customFormat="1" x14ac:dyDescent="0.2">
      <c r="A461" s="539" t="s">
        <v>4167</v>
      </c>
      <c r="B461" s="536" t="s">
        <v>4081</v>
      </c>
      <c r="C461" s="536" t="s">
        <v>4168</v>
      </c>
    </row>
    <row r="462" spans="1:3" s="11" customFormat="1" x14ac:dyDescent="0.2">
      <c r="A462" s="539" t="s">
        <v>4169</v>
      </c>
      <c r="B462" s="536" t="s">
        <v>4081</v>
      </c>
      <c r="C462" s="536" t="s">
        <v>4170</v>
      </c>
    </row>
    <row r="463" spans="1:3" s="11" customFormat="1" x14ac:dyDescent="0.2">
      <c r="A463" s="539" t="s">
        <v>4065</v>
      </c>
      <c r="B463" s="536" t="s">
        <v>4171</v>
      </c>
      <c r="C463" s="536" t="s">
        <v>4066</v>
      </c>
    </row>
    <row r="464" spans="1:3" s="11" customFormat="1" x14ac:dyDescent="0.2">
      <c r="A464" s="539" t="s">
        <v>4172</v>
      </c>
      <c r="B464" s="536" t="s">
        <v>4171</v>
      </c>
      <c r="C464" s="536" t="s">
        <v>4173</v>
      </c>
    </row>
    <row r="465" spans="1:3" s="11" customFormat="1" x14ac:dyDescent="0.2">
      <c r="A465" s="539" t="s">
        <v>4174</v>
      </c>
      <c r="B465" s="536" t="s">
        <v>4175</v>
      </c>
      <c r="C465" s="536" t="s">
        <v>4176</v>
      </c>
    </row>
    <row r="466" spans="1:3" s="11" customFormat="1" x14ac:dyDescent="0.2">
      <c r="A466" s="539" t="s">
        <v>4060</v>
      </c>
      <c r="B466" s="536" t="s">
        <v>4175</v>
      </c>
      <c r="C466" s="536" t="s">
        <v>4061</v>
      </c>
    </row>
    <row r="467" spans="1:3" s="11" customFormat="1" x14ac:dyDescent="0.2">
      <c r="A467" s="539" t="s">
        <v>4177</v>
      </c>
      <c r="B467" s="536" t="s">
        <v>4175</v>
      </c>
      <c r="C467" s="536" t="s">
        <v>4178</v>
      </c>
    </row>
    <row r="468" spans="1:3" s="11" customFormat="1" x14ac:dyDescent="0.2">
      <c r="A468" s="539" t="s">
        <v>4179</v>
      </c>
      <c r="B468" s="536" t="s">
        <v>4175</v>
      </c>
      <c r="C468" s="536" t="s">
        <v>4180</v>
      </c>
    </row>
    <row r="469" spans="1:3" s="11" customFormat="1" x14ac:dyDescent="0.2">
      <c r="A469" s="539" t="s">
        <v>4036</v>
      </c>
      <c r="B469" s="536" t="s">
        <v>4175</v>
      </c>
      <c r="C469" s="536" t="s">
        <v>4037</v>
      </c>
    </row>
    <row r="470" spans="1:3" s="11" customFormat="1" x14ac:dyDescent="0.2">
      <c r="A470" s="539" t="s">
        <v>4058</v>
      </c>
      <c r="B470" s="536" t="s">
        <v>4175</v>
      </c>
      <c r="C470" s="536" t="s">
        <v>4059</v>
      </c>
    </row>
    <row r="471" spans="1:3" s="11" customFormat="1" x14ac:dyDescent="0.2">
      <c r="A471" s="539" t="s">
        <v>4038</v>
      </c>
      <c r="B471" s="536" t="s">
        <v>4175</v>
      </c>
      <c r="C471" s="536" t="s">
        <v>4039</v>
      </c>
    </row>
    <row r="472" spans="1:3" s="11" customFormat="1" x14ac:dyDescent="0.2">
      <c r="A472" s="539" t="s">
        <v>4181</v>
      </c>
      <c r="B472" s="536" t="s">
        <v>4182</v>
      </c>
      <c r="C472" s="536" t="s">
        <v>4183</v>
      </c>
    </row>
    <row r="473" spans="1:3" s="11" customFormat="1" x14ac:dyDescent="0.2">
      <c r="A473" s="539" t="s">
        <v>4184</v>
      </c>
      <c r="B473" s="536" t="s">
        <v>4182</v>
      </c>
      <c r="C473" s="536" t="s">
        <v>4185</v>
      </c>
    </row>
    <row r="474" spans="1:3" s="11" customFormat="1" x14ac:dyDescent="0.2">
      <c r="A474" s="539" t="s">
        <v>4186</v>
      </c>
      <c r="B474" s="536" t="s">
        <v>4182</v>
      </c>
      <c r="C474" s="536" t="s">
        <v>4187</v>
      </c>
    </row>
    <row r="475" spans="1:3" s="11" customFormat="1" x14ac:dyDescent="0.2">
      <c r="A475" s="539" t="s">
        <v>4188</v>
      </c>
      <c r="B475" s="536" t="s">
        <v>4182</v>
      </c>
      <c r="C475" s="536" t="s">
        <v>4189</v>
      </c>
    </row>
    <row r="476" spans="1:3" s="11" customFormat="1" x14ac:dyDescent="0.2">
      <c r="A476" s="539" t="s">
        <v>4190</v>
      </c>
      <c r="B476" s="536" t="s">
        <v>4182</v>
      </c>
      <c r="C476" s="536" t="s">
        <v>4191</v>
      </c>
    </row>
    <row r="477" spans="1:3" s="11" customFormat="1" x14ac:dyDescent="0.2">
      <c r="A477" s="539" t="s">
        <v>4192</v>
      </c>
      <c r="B477" s="536" t="s">
        <v>4182</v>
      </c>
      <c r="C477" s="536" t="s">
        <v>4193</v>
      </c>
    </row>
    <row r="478" spans="1:3" s="11" customFormat="1" x14ac:dyDescent="0.2">
      <c r="A478" s="539" t="s">
        <v>4194</v>
      </c>
      <c r="B478" s="536" t="s">
        <v>4182</v>
      </c>
      <c r="C478" s="536" t="s">
        <v>4195</v>
      </c>
    </row>
    <row r="479" spans="1:3" s="11" customFormat="1" x14ac:dyDescent="0.2">
      <c r="A479" s="539" t="s">
        <v>4196</v>
      </c>
      <c r="B479" s="536" t="s">
        <v>4182</v>
      </c>
      <c r="C479" s="536" t="s">
        <v>4197</v>
      </c>
    </row>
    <row r="480" spans="1:3" s="11" customFormat="1" x14ac:dyDescent="0.2">
      <c r="A480" s="539" t="s">
        <v>4198</v>
      </c>
      <c r="B480" s="536" t="s">
        <v>4182</v>
      </c>
      <c r="C480" s="536" t="s">
        <v>4199</v>
      </c>
    </row>
    <row r="481" spans="1:3" s="11" customFormat="1" x14ac:dyDescent="0.2">
      <c r="A481" s="539" t="s">
        <v>4200</v>
      </c>
      <c r="B481" s="536" t="s">
        <v>4182</v>
      </c>
      <c r="C481" s="536" t="s">
        <v>4201</v>
      </c>
    </row>
    <row r="482" spans="1:3" s="11" customFormat="1" x14ac:dyDescent="0.2">
      <c r="A482" s="539" t="s">
        <v>4202</v>
      </c>
      <c r="B482" s="536" t="s">
        <v>4182</v>
      </c>
      <c r="C482" s="536" t="s">
        <v>4203</v>
      </c>
    </row>
    <row r="483" spans="1:3" s="11" customFormat="1" x14ac:dyDescent="0.2">
      <c r="A483" s="539" t="s">
        <v>4076</v>
      </c>
      <c r="B483" s="536" t="s">
        <v>4100</v>
      </c>
      <c r="C483" s="536" t="s">
        <v>4077</v>
      </c>
    </row>
    <row r="484" spans="1:3" s="11" customFormat="1" x14ac:dyDescent="0.2">
      <c r="A484" s="539" t="s">
        <v>4092</v>
      </c>
      <c r="B484" s="536" t="s">
        <v>4100</v>
      </c>
      <c r="C484" s="536" t="s">
        <v>4093</v>
      </c>
    </row>
    <row r="485" spans="1:3" s="11" customFormat="1" x14ac:dyDescent="0.2">
      <c r="A485" s="539" t="s">
        <v>4204</v>
      </c>
      <c r="B485" s="536" t="s">
        <v>4100</v>
      </c>
      <c r="C485" s="536" t="s">
        <v>4205</v>
      </c>
    </row>
    <row r="486" spans="1:3" s="11" customFormat="1" x14ac:dyDescent="0.2">
      <c r="A486" s="539" t="s">
        <v>4206</v>
      </c>
      <c r="B486" s="536" t="s">
        <v>4100</v>
      </c>
      <c r="C486" s="536" t="s">
        <v>4207</v>
      </c>
    </row>
    <row r="487" spans="1:3" s="11" customFormat="1" x14ac:dyDescent="0.2">
      <c r="A487" s="539" t="s">
        <v>4110</v>
      </c>
      <c r="B487" s="536" t="s">
        <v>4100</v>
      </c>
      <c r="C487" s="536" t="s">
        <v>4111</v>
      </c>
    </row>
    <row r="488" spans="1:3" s="11" customFormat="1" x14ac:dyDescent="0.2">
      <c r="A488" s="539" t="s">
        <v>4112</v>
      </c>
      <c r="B488" s="536" t="s">
        <v>4100</v>
      </c>
      <c r="C488" s="536" t="s">
        <v>4113</v>
      </c>
    </row>
    <row r="489" spans="1:3" s="11" customFormat="1" x14ac:dyDescent="0.2">
      <c r="A489" s="539" t="s">
        <v>4094</v>
      </c>
      <c r="B489" s="536" t="s">
        <v>4100</v>
      </c>
      <c r="C489" s="536" t="s">
        <v>4095</v>
      </c>
    </row>
    <row r="490" spans="1:3" s="11" customFormat="1" x14ac:dyDescent="0.2">
      <c r="A490" s="539" t="s">
        <v>4096</v>
      </c>
      <c r="B490" s="536" t="s">
        <v>4100</v>
      </c>
      <c r="C490" s="536" t="s">
        <v>4097</v>
      </c>
    </row>
    <row r="491" spans="1:3" s="11" customFormat="1" x14ac:dyDescent="0.2">
      <c r="A491" s="539" t="s">
        <v>4208</v>
      </c>
      <c r="B491" s="536" t="s">
        <v>4100</v>
      </c>
      <c r="C491" s="536" t="s">
        <v>4209</v>
      </c>
    </row>
    <row r="492" spans="1:3" s="11" customFormat="1" x14ac:dyDescent="0.2">
      <c r="A492" s="539" t="s">
        <v>4098</v>
      </c>
      <c r="B492" s="536" t="s">
        <v>4100</v>
      </c>
      <c r="C492" s="536" t="s">
        <v>4099</v>
      </c>
    </row>
    <row r="493" spans="1:3" s="11" customFormat="1" x14ac:dyDescent="0.2">
      <c r="A493" s="539" t="s">
        <v>4114</v>
      </c>
      <c r="B493" s="536" t="s">
        <v>4100</v>
      </c>
      <c r="C493" s="536" t="s">
        <v>4115</v>
      </c>
    </row>
    <row r="494" spans="1:3" s="11" customFormat="1" x14ac:dyDescent="0.2">
      <c r="A494" s="539" t="s">
        <v>4210</v>
      </c>
      <c r="B494" s="536" t="s">
        <v>4211</v>
      </c>
      <c r="C494" s="536" t="s">
        <v>4212</v>
      </c>
    </row>
    <row r="495" spans="1:3" s="11" customFormat="1" x14ac:dyDescent="0.2">
      <c r="A495" s="539" t="s">
        <v>4213</v>
      </c>
      <c r="B495" s="536" t="s">
        <v>4211</v>
      </c>
      <c r="C495" s="536" t="s">
        <v>4214</v>
      </c>
    </row>
    <row r="496" spans="1:3" s="11" customFormat="1" x14ac:dyDescent="0.2">
      <c r="A496" s="539" t="s">
        <v>4215</v>
      </c>
      <c r="B496" s="536" t="s">
        <v>4211</v>
      </c>
      <c r="C496" s="536" t="s">
        <v>4216</v>
      </c>
    </row>
    <row r="497" spans="1:3" s="11" customFormat="1" x14ac:dyDescent="0.2">
      <c r="A497" s="539" t="s">
        <v>4217</v>
      </c>
      <c r="B497" s="536" t="s">
        <v>4211</v>
      </c>
      <c r="C497" s="536" t="s">
        <v>4218</v>
      </c>
    </row>
    <row r="498" spans="1:3" s="11" customFormat="1" x14ac:dyDescent="0.2">
      <c r="A498" s="539" t="s">
        <v>4046</v>
      </c>
      <c r="B498" s="536" t="s">
        <v>4211</v>
      </c>
      <c r="C498" s="536" t="s">
        <v>4048</v>
      </c>
    </row>
    <row r="499" spans="1:3" s="11" customFormat="1" x14ac:dyDescent="0.2">
      <c r="A499" s="539" t="s">
        <v>4153</v>
      </c>
      <c r="B499" s="536" t="s">
        <v>4219</v>
      </c>
      <c r="C499" s="536" t="s">
        <v>4154</v>
      </c>
    </row>
    <row r="500" spans="1:3" s="11" customFormat="1" x14ac:dyDescent="0.2">
      <c r="A500" s="539" t="s">
        <v>4220</v>
      </c>
      <c r="B500" s="536" t="s">
        <v>4219</v>
      </c>
      <c r="C500" s="536" t="s">
        <v>4221</v>
      </c>
    </row>
    <row r="501" spans="1:3" s="11" customFormat="1" x14ac:dyDescent="0.2">
      <c r="A501" s="539" t="s">
        <v>4155</v>
      </c>
      <c r="B501" s="536" t="s">
        <v>4219</v>
      </c>
      <c r="C501" s="536" t="s">
        <v>4156</v>
      </c>
    </row>
    <row r="502" spans="1:3" s="11" customFormat="1" x14ac:dyDescent="0.2">
      <c r="A502" s="539" t="s">
        <v>4159</v>
      </c>
      <c r="B502" s="536" t="s">
        <v>4219</v>
      </c>
      <c r="C502" s="536" t="s">
        <v>4160</v>
      </c>
    </row>
    <row r="503" spans="1:3" s="11" customFormat="1" x14ac:dyDescent="0.2">
      <c r="A503" s="539" t="s">
        <v>4157</v>
      </c>
      <c r="B503" s="536" t="s">
        <v>4219</v>
      </c>
      <c r="C503" s="536" t="s">
        <v>4158</v>
      </c>
    </row>
    <row r="504" spans="1:3" s="11" customFormat="1" x14ac:dyDescent="0.2">
      <c r="A504" s="539" t="s">
        <v>4222</v>
      </c>
      <c r="B504" s="536" t="s">
        <v>4219</v>
      </c>
      <c r="C504" s="536" t="s">
        <v>4223</v>
      </c>
    </row>
    <row r="505" spans="1:3" s="11" customFormat="1" x14ac:dyDescent="0.2">
      <c r="A505" s="539" t="s">
        <v>4161</v>
      </c>
      <c r="B505" s="536" t="s">
        <v>4219</v>
      </c>
      <c r="C505" s="536" t="s">
        <v>4162</v>
      </c>
    </row>
    <row r="506" spans="1:3" s="11" customFormat="1" x14ac:dyDescent="0.2">
      <c r="A506" s="539" t="s">
        <v>4163</v>
      </c>
      <c r="B506" s="536" t="s">
        <v>4219</v>
      </c>
      <c r="C506" s="536" t="s">
        <v>4164</v>
      </c>
    </row>
    <row r="507" spans="1:3" s="11" customFormat="1" x14ac:dyDescent="0.2">
      <c r="A507" s="539" t="s">
        <v>4224</v>
      </c>
      <c r="B507" s="536" t="s">
        <v>4219</v>
      </c>
      <c r="C507" s="536" t="s">
        <v>4225</v>
      </c>
    </row>
    <row r="508" spans="1:3" s="11" customFormat="1" x14ac:dyDescent="0.2">
      <c r="A508" s="539" t="s">
        <v>4167</v>
      </c>
      <c r="B508" s="536" t="s">
        <v>4219</v>
      </c>
      <c r="C508" s="536" t="s">
        <v>4168</v>
      </c>
    </row>
    <row r="509" spans="1:3" s="11" customFormat="1" x14ac:dyDescent="0.2">
      <c r="A509" s="539" t="s">
        <v>4226</v>
      </c>
      <c r="B509" s="536" t="s">
        <v>4219</v>
      </c>
      <c r="C509" s="536" t="s">
        <v>4227</v>
      </c>
    </row>
    <row r="510" spans="1:3" s="11" customFormat="1" x14ac:dyDescent="0.2">
      <c r="A510" s="539" t="s">
        <v>4169</v>
      </c>
      <c r="B510" s="536" t="s">
        <v>4219</v>
      </c>
      <c r="C510" s="536" t="s">
        <v>4170</v>
      </c>
    </row>
    <row r="511" spans="1:3" s="11" customFormat="1" x14ac:dyDescent="0.2">
      <c r="A511" s="539" t="s">
        <v>4080</v>
      </c>
      <c r="B511" s="536" t="s">
        <v>4219</v>
      </c>
      <c r="C511" s="536" t="s">
        <v>4082</v>
      </c>
    </row>
    <row r="512" spans="1:3" s="11" customFormat="1" x14ac:dyDescent="0.2">
      <c r="A512" s="539" t="s">
        <v>4228</v>
      </c>
      <c r="B512" s="536" t="s">
        <v>4219</v>
      </c>
      <c r="C512" s="536" t="s">
        <v>4229</v>
      </c>
    </row>
    <row r="513" spans="1:3" s="11" customFormat="1" x14ac:dyDescent="0.2">
      <c r="A513" s="539" t="s">
        <v>4083</v>
      </c>
      <c r="B513" s="536" t="s">
        <v>4219</v>
      </c>
      <c r="C513" s="536" t="s">
        <v>4084</v>
      </c>
    </row>
    <row r="514" spans="1:3" s="11" customFormat="1" x14ac:dyDescent="0.2">
      <c r="A514" s="539" t="s">
        <v>4230</v>
      </c>
      <c r="B514" s="536" t="s">
        <v>4231</v>
      </c>
      <c r="C514" s="536" t="s">
        <v>4232</v>
      </c>
    </row>
    <row r="515" spans="1:3" s="11" customFormat="1" x14ac:dyDescent="0.2">
      <c r="A515" s="539" t="s">
        <v>4128</v>
      </c>
      <c r="B515" s="536" t="s">
        <v>4231</v>
      </c>
      <c r="C515" s="536" t="s">
        <v>4129</v>
      </c>
    </row>
    <row r="516" spans="1:3" s="11" customFormat="1" x14ac:dyDescent="0.2">
      <c r="A516" s="539" t="s">
        <v>4130</v>
      </c>
      <c r="B516" s="536" t="s">
        <v>4231</v>
      </c>
      <c r="C516" s="536" t="s">
        <v>4131</v>
      </c>
    </row>
    <row r="517" spans="1:3" s="11" customFormat="1" x14ac:dyDescent="0.2">
      <c r="A517" s="539" t="s">
        <v>4141</v>
      </c>
      <c r="B517" s="536" t="s">
        <v>4231</v>
      </c>
      <c r="C517" s="536" t="s">
        <v>4142</v>
      </c>
    </row>
    <row r="518" spans="1:3" s="11" customFormat="1" x14ac:dyDescent="0.2">
      <c r="A518" s="539" t="s">
        <v>4132</v>
      </c>
      <c r="B518" s="536" t="s">
        <v>4231</v>
      </c>
      <c r="C518" s="536" t="s">
        <v>4133</v>
      </c>
    </row>
    <row r="519" spans="1:3" s="11" customFormat="1" x14ac:dyDescent="0.2">
      <c r="A519" s="539" t="s">
        <v>4145</v>
      </c>
      <c r="B519" s="536" t="s">
        <v>4231</v>
      </c>
      <c r="C519" s="536" t="s">
        <v>4146</v>
      </c>
    </row>
    <row r="520" spans="1:3" s="11" customFormat="1" x14ac:dyDescent="0.2">
      <c r="A520" s="539" t="s">
        <v>4233</v>
      </c>
      <c r="B520" s="536" t="s">
        <v>4231</v>
      </c>
      <c r="C520" s="536" t="s">
        <v>4234</v>
      </c>
    </row>
    <row r="521" spans="1:3" s="11" customFormat="1" x14ac:dyDescent="0.2">
      <c r="A521" s="539" t="s">
        <v>4235</v>
      </c>
      <c r="B521" s="536" t="s">
        <v>4231</v>
      </c>
      <c r="C521" s="536" t="s">
        <v>4236</v>
      </c>
    </row>
    <row r="522" spans="1:3" s="11" customFormat="1" x14ac:dyDescent="0.2">
      <c r="A522" s="539" t="s">
        <v>4134</v>
      </c>
      <c r="B522" s="536" t="s">
        <v>4231</v>
      </c>
      <c r="C522" s="536" t="s">
        <v>4135</v>
      </c>
    </row>
    <row r="523" spans="1:3" s="11" customFormat="1" x14ac:dyDescent="0.2">
      <c r="A523" s="539" t="s">
        <v>4237</v>
      </c>
      <c r="B523" s="536" t="s">
        <v>4231</v>
      </c>
      <c r="C523" s="536" t="s">
        <v>4238</v>
      </c>
    </row>
    <row r="524" spans="1:3" s="11" customFormat="1" x14ac:dyDescent="0.2">
      <c r="A524" s="539" t="s">
        <v>4122</v>
      </c>
      <c r="B524" s="536" t="s">
        <v>4231</v>
      </c>
      <c r="C524" s="536" t="s">
        <v>4123</v>
      </c>
    </row>
    <row r="525" spans="1:3" s="11" customFormat="1" x14ac:dyDescent="0.2">
      <c r="A525" s="539" t="s">
        <v>4136</v>
      </c>
      <c r="B525" s="536" t="s">
        <v>4231</v>
      </c>
      <c r="C525" s="536" t="s">
        <v>4137</v>
      </c>
    </row>
    <row r="526" spans="1:3" s="11" customFormat="1" x14ac:dyDescent="0.2">
      <c r="A526" s="539" t="s">
        <v>4126</v>
      </c>
      <c r="B526" s="536" t="s">
        <v>4231</v>
      </c>
      <c r="C526" s="536" t="s">
        <v>4127</v>
      </c>
    </row>
    <row r="527" spans="1:3" s="11" customFormat="1" x14ac:dyDescent="0.2">
      <c r="A527" s="539" t="s">
        <v>4239</v>
      </c>
      <c r="B527" s="536" t="s">
        <v>4231</v>
      </c>
      <c r="C527" s="536" t="s">
        <v>4240</v>
      </c>
    </row>
    <row r="528" spans="1:3" s="11" customFormat="1" x14ac:dyDescent="0.2">
      <c r="A528" s="539" t="s">
        <v>4241</v>
      </c>
      <c r="B528" s="536" t="s">
        <v>4231</v>
      </c>
      <c r="C528" s="536" t="s">
        <v>4242</v>
      </c>
    </row>
    <row r="529" spans="1:3" s="11" customFormat="1" x14ac:dyDescent="0.2">
      <c r="A529" s="539" t="s">
        <v>4117</v>
      </c>
      <c r="B529" s="536" t="s">
        <v>4231</v>
      </c>
      <c r="C529" s="536" t="s">
        <v>4119</v>
      </c>
    </row>
    <row r="530" spans="1:3" s="11" customFormat="1" x14ac:dyDescent="0.2">
      <c r="A530" s="539" t="s">
        <v>4120</v>
      </c>
      <c r="B530" s="536" t="s">
        <v>4231</v>
      </c>
      <c r="C530" s="536" t="s">
        <v>4121</v>
      </c>
    </row>
    <row r="531" spans="1:3" s="11" customFormat="1" x14ac:dyDescent="0.2">
      <c r="A531" s="539" t="s">
        <v>4243</v>
      </c>
      <c r="B531" s="536" t="s">
        <v>4231</v>
      </c>
      <c r="C531" s="536" t="s">
        <v>4244</v>
      </c>
    </row>
    <row r="532" spans="1:3" s="11" customFormat="1" x14ac:dyDescent="0.2">
      <c r="A532" s="539" t="s">
        <v>4136</v>
      </c>
      <c r="B532" s="536" t="s">
        <v>4245</v>
      </c>
      <c r="C532" s="536" t="s">
        <v>4137</v>
      </c>
    </row>
    <row r="533" spans="1:3" s="11" customFormat="1" x14ac:dyDescent="0.2">
      <c r="A533" s="539" t="s">
        <v>4120</v>
      </c>
      <c r="B533" s="536" t="s">
        <v>4245</v>
      </c>
      <c r="C533" s="536" t="s">
        <v>4121</v>
      </c>
    </row>
    <row r="534" spans="1:3" s="11" customFormat="1" x14ac:dyDescent="0.2">
      <c r="A534" s="539" t="s">
        <v>4124</v>
      </c>
      <c r="B534" s="536" t="s">
        <v>4245</v>
      </c>
      <c r="C534" s="536" t="s">
        <v>4125</v>
      </c>
    </row>
    <row r="535" spans="1:3" s="11" customFormat="1" x14ac:dyDescent="0.2">
      <c r="A535" s="539" t="s">
        <v>4122</v>
      </c>
      <c r="B535" s="536" t="s">
        <v>4245</v>
      </c>
      <c r="C535" s="536" t="s">
        <v>4123</v>
      </c>
    </row>
    <row r="536" spans="1:3" s="11" customFormat="1" x14ac:dyDescent="0.2">
      <c r="A536" s="539" t="s">
        <v>4128</v>
      </c>
      <c r="B536" s="536" t="s">
        <v>4245</v>
      </c>
      <c r="C536" s="536" t="s">
        <v>4129</v>
      </c>
    </row>
    <row r="537" spans="1:3" s="11" customFormat="1" x14ac:dyDescent="0.2">
      <c r="A537" s="539" t="s">
        <v>4130</v>
      </c>
      <c r="B537" s="536" t="s">
        <v>4245</v>
      </c>
      <c r="C537" s="536" t="s">
        <v>4131</v>
      </c>
    </row>
    <row r="538" spans="1:3" s="11" customFormat="1" x14ac:dyDescent="0.2">
      <c r="A538" s="539" t="s">
        <v>4132</v>
      </c>
      <c r="B538" s="536" t="s">
        <v>4245</v>
      </c>
      <c r="C538" s="536" t="s">
        <v>4133</v>
      </c>
    </row>
    <row r="539" spans="1:3" s="11" customFormat="1" x14ac:dyDescent="0.2">
      <c r="A539" s="539" t="s">
        <v>4139</v>
      </c>
      <c r="B539" s="536" t="s">
        <v>4245</v>
      </c>
      <c r="C539" s="536" t="s">
        <v>4140</v>
      </c>
    </row>
    <row r="540" spans="1:3" s="11" customFormat="1" x14ac:dyDescent="0.2">
      <c r="A540" s="539" t="s">
        <v>4092</v>
      </c>
      <c r="B540" s="536" t="s">
        <v>4246</v>
      </c>
      <c r="C540" s="536" t="s">
        <v>4093</v>
      </c>
    </row>
    <row r="541" spans="1:3" s="11" customFormat="1" x14ac:dyDescent="0.2">
      <c r="A541" s="539" t="s">
        <v>4094</v>
      </c>
      <c r="B541" s="536" t="s">
        <v>4246</v>
      </c>
      <c r="C541" s="536" t="s">
        <v>4095</v>
      </c>
    </row>
    <row r="542" spans="1:3" s="11" customFormat="1" x14ac:dyDescent="0.2">
      <c r="A542" s="539" t="s">
        <v>4096</v>
      </c>
      <c r="B542" s="536" t="s">
        <v>4246</v>
      </c>
      <c r="C542" s="536" t="s">
        <v>4097</v>
      </c>
    </row>
    <row r="543" spans="1:3" s="11" customFormat="1" x14ac:dyDescent="0.2">
      <c r="A543" s="539" t="s">
        <v>4076</v>
      </c>
      <c r="B543" s="536" t="s">
        <v>4246</v>
      </c>
      <c r="C543" s="536" t="s">
        <v>4077</v>
      </c>
    </row>
    <row r="544" spans="1:3" s="11" customFormat="1" x14ac:dyDescent="0.2">
      <c r="A544" s="539" t="s">
        <v>4098</v>
      </c>
      <c r="B544" s="536" t="s">
        <v>4246</v>
      </c>
      <c r="C544" s="536" t="s">
        <v>4099</v>
      </c>
    </row>
    <row r="545" spans="1:3" s="11" customFormat="1" x14ac:dyDescent="0.2">
      <c r="A545" s="539" t="s">
        <v>4085</v>
      </c>
      <c r="B545" s="536" t="s">
        <v>4246</v>
      </c>
      <c r="C545" s="536" t="s">
        <v>4087</v>
      </c>
    </row>
    <row r="546" spans="1:3" s="11" customFormat="1" x14ac:dyDescent="0.2">
      <c r="A546" s="539" t="s">
        <v>4088</v>
      </c>
      <c r="B546" s="536" t="s">
        <v>4246</v>
      </c>
      <c r="C546" s="536" t="s">
        <v>4089</v>
      </c>
    </row>
    <row r="547" spans="1:3" s="11" customFormat="1" x14ac:dyDescent="0.2">
      <c r="A547" s="539" t="s">
        <v>4151</v>
      </c>
      <c r="B547" s="536" t="s">
        <v>4246</v>
      </c>
      <c r="C547" s="536" t="s">
        <v>4152</v>
      </c>
    </row>
    <row r="548" spans="1:3" s="11" customFormat="1" x14ac:dyDescent="0.2">
      <c r="A548" s="539" t="s">
        <v>4090</v>
      </c>
      <c r="B548" s="536" t="s">
        <v>4246</v>
      </c>
      <c r="C548" s="536" t="s">
        <v>4091</v>
      </c>
    </row>
    <row r="549" spans="1:3" s="11" customFormat="1" x14ac:dyDescent="0.2">
      <c r="A549" s="539" t="s">
        <v>4169</v>
      </c>
      <c r="B549" s="536" t="s">
        <v>4247</v>
      </c>
      <c r="C549" s="536" t="s">
        <v>4170</v>
      </c>
    </row>
    <row r="550" spans="1:3" s="11" customFormat="1" x14ac:dyDescent="0.2">
      <c r="A550" s="539" t="s">
        <v>4248</v>
      </c>
      <c r="B550" s="536" t="s">
        <v>4247</v>
      </c>
      <c r="C550" s="536" t="s">
        <v>4249</v>
      </c>
    </row>
    <row r="551" spans="1:3" s="11" customFormat="1" x14ac:dyDescent="0.2">
      <c r="A551" s="539" t="s">
        <v>4153</v>
      </c>
      <c r="B551" s="536" t="s">
        <v>4247</v>
      </c>
      <c r="C551" s="536" t="s">
        <v>4154</v>
      </c>
    </row>
    <row r="552" spans="1:3" s="11" customFormat="1" x14ac:dyDescent="0.2">
      <c r="A552" s="539" t="s">
        <v>4159</v>
      </c>
      <c r="B552" s="536" t="s">
        <v>4247</v>
      </c>
      <c r="C552" s="536" t="s">
        <v>4160</v>
      </c>
    </row>
    <row r="553" spans="1:3" s="11" customFormat="1" x14ac:dyDescent="0.2">
      <c r="A553" s="539" t="s">
        <v>4163</v>
      </c>
      <c r="B553" s="536" t="s">
        <v>4247</v>
      </c>
      <c r="C553" s="536" t="s">
        <v>4164</v>
      </c>
    </row>
    <row r="554" spans="1:3" s="11" customFormat="1" x14ac:dyDescent="0.2">
      <c r="A554" s="539" t="s">
        <v>4155</v>
      </c>
      <c r="B554" s="536" t="s">
        <v>4250</v>
      </c>
      <c r="C554" s="536" t="s">
        <v>4156</v>
      </c>
    </row>
    <row r="555" spans="1:3" s="11" customFormat="1" x14ac:dyDescent="0.2">
      <c r="A555" s="539" t="s">
        <v>4163</v>
      </c>
      <c r="B555" s="536" t="s">
        <v>4250</v>
      </c>
      <c r="C555" s="536" t="s">
        <v>4164</v>
      </c>
    </row>
    <row r="556" spans="1:3" s="11" customFormat="1" x14ac:dyDescent="0.2">
      <c r="A556" s="539" t="s">
        <v>4161</v>
      </c>
      <c r="B556" s="536" t="s">
        <v>4250</v>
      </c>
      <c r="C556" s="536" t="s">
        <v>4162</v>
      </c>
    </row>
    <row r="557" spans="1:3" s="11" customFormat="1" x14ac:dyDescent="0.2">
      <c r="A557" s="539" t="s">
        <v>4080</v>
      </c>
      <c r="B557" s="536" t="s">
        <v>4250</v>
      </c>
      <c r="C557" s="536" t="s">
        <v>4082</v>
      </c>
    </row>
    <row r="558" spans="1:3" s="11" customFormat="1" x14ac:dyDescent="0.2">
      <c r="A558" s="539" t="s">
        <v>4153</v>
      </c>
      <c r="B558" s="536" t="s">
        <v>4250</v>
      </c>
      <c r="C558" s="536" t="s">
        <v>4154</v>
      </c>
    </row>
    <row r="559" spans="1:3" s="11" customFormat="1" x14ac:dyDescent="0.2">
      <c r="A559" s="539" t="s">
        <v>4049</v>
      </c>
      <c r="B559" s="536" t="s">
        <v>4251</v>
      </c>
      <c r="C559" s="536" t="s">
        <v>4050</v>
      </c>
    </row>
    <row r="560" spans="1:3" s="11" customFormat="1" x14ac:dyDescent="0.2">
      <c r="A560" s="539" t="s">
        <v>4252</v>
      </c>
      <c r="B560" s="536" t="s">
        <v>4251</v>
      </c>
      <c r="C560" s="536" t="s">
        <v>4253</v>
      </c>
    </row>
    <row r="561" spans="1:3" s="11" customFormat="1" x14ac:dyDescent="0.2">
      <c r="A561" s="539" t="s">
        <v>4051</v>
      </c>
      <c r="B561" s="536" t="s">
        <v>4251</v>
      </c>
      <c r="C561" s="536" t="s">
        <v>4052</v>
      </c>
    </row>
    <row r="562" spans="1:3" s="11" customFormat="1" x14ac:dyDescent="0.2">
      <c r="A562" s="539" t="s">
        <v>4254</v>
      </c>
      <c r="B562" s="536" t="s">
        <v>4251</v>
      </c>
      <c r="C562" s="536" t="s">
        <v>4255</v>
      </c>
    </row>
    <row r="563" spans="1:3" s="11" customFormat="1" x14ac:dyDescent="0.2">
      <c r="A563" s="539" t="s">
        <v>4053</v>
      </c>
      <c r="B563" s="536" t="s">
        <v>4251</v>
      </c>
      <c r="C563" s="536" t="s">
        <v>4054</v>
      </c>
    </row>
    <row r="564" spans="1:3" s="11" customFormat="1" x14ac:dyDescent="0.2">
      <c r="A564" s="539" t="s">
        <v>4147</v>
      </c>
      <c r="B564" s="536" t="s">
        <v>4251</v>
      </c>
      <c r="C564" s="536" t="s">
        <v>4148</v>
      </c>
    </row>
    <row r="565" spans="1:3" s="11" customFormat="1" x14ac:dyDescent="0.2">
      <c r="A565" s="539" t="s">
        <v>4124</v>
      </c>
      <c r="B565" s="536" t="s">
        <v>4256</v>
      </c>
      <c r="C565" s="536" t="s">
        <v>4125</v>
      </c>
    </row>
    <row r="566" spans="1:3" s="11" customFormat="1" x14ac:dyDescent="0.2">
      <c r="A566" s="539" t="s">
        <v>4128</v>
      </c>
      <c r="B566" s="536" t="s">
        <v>4256</v>
      </c>
      <c r="C566" s="536" t="s">
        <v>4129</v>
      </c>
    </row>
    <row r="567" spans="1:3" s="11" customFormat="1" x14ac:dyDescent="0.2">
      <c r="A567" s="539" t="s">
        <v>4126</v>
      </c>
      <c r="B567" s="536" t="s">
        <v>4256</v>
      </c>
      <c r="C567" s="536" t="s">
        <v>4127</v>
      </c>
    </row>
    <row r="568" spans="1:3" s="11" customFormat="1" x14ac:dyDescent="0.2">
      <c r="A568" s="539" t="s">
        <v>4130</v>
      </c>
      <c r="B568" s="536" t="s">
        <v>4256</v>
      </c>
      <c r="C568" s="536" t="s">
        <v>4131</v>
      </c>
    </row>
    <row r="569" spans="1:3" s="11" customFormat="1" x14ac:dyDescent="0.2">
      <c r="A569" s="539" t="s">
        <v>4132</v>
      </c>
      <c r="B569" s="536" t="s">
        <v>4256</v>
      </c>
      <c r="C569" s="536" t="s">
        <v>4133</v>
      </c>
    </row>
    <row r="570" spans="1:3" s="11" customFormat="1" x14ac:dyDescent="0.2">
      <c r="A570" s="539" t="s">
        <v>4134</v>
      </c>
      <c r="B570" s="536" t="s">
        <v>4256</v>
      </c>
      <c r="C570" s="536" t="s">
        <v>4135</v>
      </c>
    </row>
    <row r="571" spans="1:3" s="11" customFormat="1" x14ac:dyDescent="0.2">
      <c r="A571" s="539" t="s">
        <v>4136</v>
      </c>
      <c r="B571" s="536" t="s">
        <v>4256</v>
      </c>
      <c r="C571" s="536" t="s">
        <v>4137</v>
      </c>
    </row>
    <row r="572" spans="1:3" s="11" customFormat="1" x14ac:dyDescent="0.2">
      <c r="A572" s="539" t="s">
        <v>4120</v>
      </c>
      <c r="B572" s="536" t="s">
        <v>4256</v>
      </c>
      <c r="C572" s="536" t="s">
        <v>4121</v>
      </c>
    </row>
    <row r="573" spans="1:3" s="11" customFormat="1" x14ac:dyDescent="0.2">
      <c r="A573" s="539" t="s">
        <v>4040</v>
      </c>
      <c r="B573" s="536" t="s">
        <v>4257</v>
      </c>
      <c r="C573" s="536" t="s">
        <v>4041</v>
      </c>
    </row>
    <row r="574" spans="1:3" s="11" customFormat="1" x14ac:dyDescent="0.2">
      <c r="A574" s="539" t="s">
        <v>4038</v>
      </c>
      <c r="B574" s="536" t="s">
        <v>4257</v>
      </c>
      <c r="C574" s="536" t="s">
        <v>4039</v>
      </c>
    </row>
    <row r="575" spans="1:3" s="11" customFormat="1" x14ac:dyDescent="0.2">
      <c r="A575" s="539" t="s">
        <v>4042</v>
      </c>
      <c r="B575" s="536" t="s">
        <v>4257</v>
      </c>
      <c r="C575" s="536" t="s">
        <v>4043</v>
      </c>
    </row>
    <row r="576" spans="1:3" s="11" customFormat="1" x14ac:dyDescent="0.2">
      <c r="A576" s="539" t="s">
        <v>4044</v>
      </c>
      <c r="B576" s="536" t="s">
        <v>4257</v>
      </c>
      <c r="C576" s="536" t="s">
        <v>4045</v>
      </c>
    </row>
    <row r="577" spans="1:3" s="11" customFormat="1" x14ac:dyDescent="0.2">
      <c r="A577" s="539" t="s">
        <v>4174</v>
      </c>
      <c r="B577" s="536" t="s">
        <v>4257</v>
      </c>
      <c r="C577" s="536" t="s">
        <v>4176</v>
      </c>
    </row>
    <row r="578" spans="1:3" s="11" customFormat="1" x14ac:dyDescent="0.2">
      <c r="A578" s="539" t="s">
        <v>4034</v>
      </c>
      <c r="B578" s="536" t="s">
        <v>4257</v>
      </c>
      <c r="C578" s="536" t="s">
        <v>4035</v>
      </c>
    </row>
    <row r="579" spans="1:3" s="11" customFormat="1" x14ac:dyDescent="0.2">
      <c r="A579" s="539" t="s">
        <v>4062</v>
      </c>
      <c r="B579" s="536" t="s">
        <v>4257</v>
      </c>
      <c r="C579" s="536" t="s">
        <v>4063</v>
      </c>
    </row>
    <row r="580" spans="1:3" s="11" customFormat="1" x14ac:dyDescent="0.2">
      <c r="A580" s="539" t="s">
        <v>434</v>
      </c>
      <c r="B580" s="536" t="s">
        <v>4258</v>
      </c>
      <c r="C580" s="536" t="s">
        <v>433</v>
      </c>
    </row>
    <row r="581" spans="1:3" s="11" customFormat="1" x14ac:dyDescent="0.2">
      <c r="A581" s="539" t="s">
        <v>4241</v>
      </c>
      <c r="B581" s="536" t="s">
        <v>4258</v>
      </c>
      <c r="C581" s="536" t="s">
        <v>4242</v>
      </c>
    </row>
    <row r="582" spans="1:3" s="11" customFormat="1" x14ac:dyDescent="0.2">
      <c r="A582" s="539" t="s">
        <v>4237</v>
      </c>
      <c r="B582" s="536" t="s">
        <v>4258</v>
      </c>
      <c r="C582" s="536" t="s">
        <v>4238</v>
      </c>
    </row>
    <row r="583" spans="1:3" s="11" customFormat="1" x14ac:dyDescent="0.2">
      <c r="A583" s="539" t="s">
        <v>4235</v>
      </c>
      <c r="B583" s="536" t="s">
        <v>4258</v>
      </c>
      <c r="C583" s="536" t="s">
        <v>4236</v>
      </c>
    </row>
    <row r="584" spans="1:3" s="11" customFormat="1" x14ac:dyDescent="0.2">
      <c r="A584" s="539" t="s">
        <v>4259</v>
      </c>
      <c r="B584" s="536" t="s">
        <v>4258</v>
      </c>
      <c r="C584" s="536" t="s">
        <v>4260</v>
      </c>
    </row>
    <row r="585" spans="1:3" s="11" customFormat="1" x14ac:dyDescent="0.2">
      <c r="A585" s="539" t="s">
        <v>4261</v>
      </c>
      <c r="B585" s="536" t="s">
        <v>4258</v>
      </c>
      <c r="C585" s="536" t="s">
        <v>4262</v>
      </c>
    </row>
    <row r="586" spans="1:3" s="11" customFormat="1" x14ac:dyDescent="0.2">
      <c r="A586" s="539" t="s">
        <v>4239</v>
      </c>
      <c r="B586" s="536" t="s">
        <v>4258</v>
      </c>
      <c r="C586" s="536" t="s">
        <v>4240</v>
      </c>
    </row>
    <row r="587" spans="1:3" s="11" customFormat="1" x14ac:dyDescent="0.2">
      <c r="A587" s="539" t="s">
        <v>4217</v>
      </c>
      <c r="B587" s="536" t="s">
        <v>4263</v>
      </c>
      <c r="C587" s="536" t="s">
        <v>4218</v>
      </c>
    </row>
    <row r="588" spans="1:3" s="11" customFormat="1" x14ac:dyDescent="0.2">
      <c r="A588" s="539" t="s">
        <v>4126</v>
      </c>
      <c r="B588" s="536" t="s">
        <v>4263</v>
      </c>
      <c r="C588" s="536" t="s">
        <v>4127</v>
      </c>
    </row>
    <row r="589" spans="1:3" s="11" customFormat="1" x14ac:dyDescent="0.2">
      <c r="A589" s="539" t="s">
        <v>4237</v>
      </c>
      <c r="B589" s="536" t="s">
        <v>4263</v>
      </c>
      <c r="C589" s="536" t="s">
        <v>4238</v>
      </c>
    </row>
    <row r="590" spans="1:3" s="11" customFormat="1" x14ac:dyDescent="0.2">
      <c r="A590" s="539" t="s">
        <v>4243</v>
      </c>
      <c r="B590" s="536" t="s">
        <v>4263</v>
      </c>
      <c r="C590" s="536" t="s">
        <v>4244</v>
      </c>
    </row>
    <row r="591" spans="1:3" s="11" customFormat="1" x14ac:dyDescent="0.2">
      <c r="A591" s="539" t="s">
        <v>4235</v>
      </c>
      <c r="B591" s="536" t="s">
        <v>4263</v>
      </c>
      <c r="C591" s="536" t="s">
        <v>4236</v>
      </c>
    </row>
    <row r="592" spans="1:3" s="11" customFormat="1" x14ac:dyDescent="0.2">
      <c r="A592" s="539" t="s">
        <v>4261</v>
      </c>
      <c r="B592" s="536" t="s">
        <v>4263</v>
      </c>
      <c r="C592" s="536" t="s">
        <v>4262</v>
      </c>
    </row>
    <row r="593" spans="1:3" s="11" customFormat="1" x14ac:dyDescent="0.2">
      <c r="A593" s="539" t="s">
        <v>4117</v>
      </c>
      <c r="B593" s="536" t="s">
        <v>4263</v>
      </c>
      <c r="C593" s="536" t="s">
        <v>4119</v>
      </c>
    </row>
    <row r="594" spans="1:3" s="11" customFormat="1" x14ac:dyDescent="0.2">
      <c r="A594" s="539" t="s">
        <v>4090</v>
      </c>
      <c r="B594" s="536" t="s">
        <v>4264</v>
      </c>
      <c r="C594" s="536" t="s">
        <v>4091</v>
      </c>
    </row>
    <row r="595" spans="1:3" s="11" customFormat="1" x14ac:dyDescent="0.2">
      <c r="A595" s="539" t="s">
        <v>4204</v>
      </c>
      <c r="B595" s="536" t="s">
        <v>4264</v>
      </c>
      <c r="C595" s="536" t="s">
        <v>4205</v>
      </c>
    </row>
    <row r="596" spans="1:3" s="11" customFormat="1" x14ac:dyDescent="0.2">
      <c r="A596" s="539" t="s">
        <v>4092</v>
      </c>
      <c r="B596" s="536" t="s">
        <v>4264</v>
      </c>
      <c r="C596" s="536" t="s">
        <v>4093</v>
      </c>
    </row>
    <row r="597" spans="1:3" s="11" customFormat="1" x14ac:dyDescent="0.2">
      <c r="A597" s="539" t="s">
        <v>4110</v>
      </c>
      <c r="B597" s="536" t="s">
        <v>4264</v>
      </c>
      <c r="C597" s="536" t="s">
        <v>4111</v>
      </c>
    </row>
    <row r="598" spans="1:3" s="11" customFormat="1" x14ac:dyDescent="0.2">
      <c r="A598" s="539" t="s">
        <v>4094</v>
      </c>
      <c r="B598" s="536" t="s">
        <v>4264</v>
      </c>
      <c r="C598" s="536" t="s">
        <v>4095</v>
      </c>
    </row>
    <row r="599" spans="1:3" s="11" customFormat="1" x14ac:dyDescent="0.2">
      <c r="A599" s="539" t="s">
        <v>4096</v>
      </c>
      <c r="B599" s="536" t="s">
        <v>4264</v>
      </c>
      <c r="C599" s="536" t="s">
        <v>4097</v>
      </c>
    </row>
    <row r="600" spans="1:3" s="11" customFormat="1" x14ac:dyDescent="0.2">
      <c r="A600" s="539" t="s">
        <v>4114</v>
      </c>
      <c r="B600" s="536" t="s">
        <v>4264</v>
      </c>
      <c r="C600" s="536" t="s">
        <v>4115</v>
      </c>
    </row>
    <row r="601" spans="1:3" s="11" customFormat="1" x14ac:dyDescent="0.2">
      <c r="A601" s="539" t="s">
        <v>4098</v>
      </c>
      <c r="B601" s="536" t="s">
        <v>4264</v>
      </c>
      <c r="C601" s="536" t="s">
        <v>4099</v>
      </c>
    </row>
    <row r="602" spans="1:3" s="11" customFormat="1" x14ac:dyDescent="0.2">
      <c r="A602" s="539" t="s">
        <v>4101</v>
      </c>
      <c r="B602" s="536" t="s">
        <v>4264</v>
      </c>
      <c r="C602" s="536" t="s">
        <v>4102</v>
      </c>
    </row>
    <row r="603" spans="1:3" s="11" customFormat="1" x14ac:dyDescent="0.2">
      <c r="A603" s="539" t="s">
        <v>4076</v>
      </c>
      <c r="B603" s="536" t="s">
        <v>4264</v>
      </c>
      <c r="C603" s="536" t="s">
        <v>4077</v>
      </c>
    </row>
    <row r="604" spans="1:3" s="11" customFormat="1" x14ac:dyDescent="0.2">
      <c r="A604" s="539" t="s">
        <v>4088</v>
      </c>
      <c r="B604" s="536" t="s">
        <v>4264</v>
      </c>
      <c r="C604" s="536" t="s">
        <v>4089</v>
      </c>
    </row>
    <row r="605" spans="1:3" s="11" customFormat="1" x14ac:dyDescent="0.2">
      <c r="A605" s="539" t="s">
        <v>4157</v>
      </c>
      <c r="B605" s="536" t="s">
        <v>4265</v>
      </c>
      <c r="C605" s="536" t="s">
        <v>4158</v>
      </c>
    </row>
    <row r="606" spans="1:3" s="11" customFormat="1" x14ac:dyDescent="0.2">
      <c r="A606" s="539" t="s">
        <v>4266</v>
      </c>
      <c r="B606" s="536" t="s">
        <v>4265</v>
      </c>
      <c r="C606" s="536" t="s">
        <v>4267</v>
      </c>
    </row>
    <row r="607" spans="1:3" s="11" customFormat="1" x14ac:dyDescent="0.2">
      <c r="A607" s="539" t="s">
        <v>4161</v>
      </c>
      <c r="B607" s="536" t="s">
        <v>4265</v>
      </c>
      <c r="C607" s="536" t="s">
        <v>4162</v>
      </c>
    </row>
    <row r="608" spans="1:3" s="11" customFormat="1" x14ac:dyDescent="0.2">
      <c r="A608" s="539" t="s">
        <v>4080</v>
      </c>
      <c r="B608" s="536" t="s">
        <v>4265</v>
      </c>
      <c r="C608" s="536" t="s">
        <v>4082</v>
      </c>
    </row>
    <row r="609" spans="1:3" s="11" customFormat="1" x14ac:dyDescent="0.2">
      <c r="A609" s="539" t="s">
        <v>4153</v>
      </c>
      <c r="B609" s="536" t="s">
        <v>4265</v>
      </c>
      <c r="C609" s="536" t="s">
        <v>4154</v>
      </c>
    </row>
    <row r="610" spans="1:3" s="11" customFormat="1" x14ac:dyDescent="0.2">
      <c r="A610" s="539" t="s">
        <v>4053</v>
      </c>
      <c r="B610" s="536" t="s">
        <v>4268</v>
      </c>
      <c r="C610" s="536" t="s">
        <v>4054</v>
      </c>
    </row>
    <row r="611" spans="1:3" s="11" customFormat="1" x14ac:dyDescent="0.2">
      <c r="A611" s="539" t="s">
        <v>4269</v>
      </c>
      <c r="B611" s="536" t="s">
        <v>4268</v>
      </c>
      <c r="C611" s="536" t="s">
        <v>4270</v>
      </c>
    </row>
    <row r="612" spans="1:3" s="11" customFormat="1" x14ac:dyDescent="0.2">
      <c r="A612" s="539" t="s">
        <v>4271</v>
      </c>
      <c r="B612" s="536" t="s">
        <v>4268</v>
      </c>
      <c r="C612" s="536" t="s">
        <v>4272</v>
      </c>
    </row>
    <row r="613" spans="1:3" s="11" customFormat="1" x14ac:dyDescent="0.2">
      <c r="A613" s="539" t="s">
        <v>4046</v>
      </c>
      <c r="B613" s="536" t="s">
        <v>4268</v>
      </c>
      <c r="C613" s="536" t="s">
        <v>4048</v>
      </c>
    </row>
    <row r="614" spans="1:3" s="11" customFormat="1" x14ac:dyDescent="0.2">
      <c r="A614" s="539" t="s">
        <v>4049</v>
      </c>
      <c r="B614" s="536" t="s">
        <v>4268</v>
      </c>
      <c r="C614" s="536" t="s">
        <v>4050</v>
      </c>
    </row>
    <row r="615" spans="1:3" s="11" customFormat="1" x14ac:dyDescent="0.2">
      <c r="A615" s="539" t="s">
        <v>4273</v>
      </c>
      <c r="B615" s="536" t="s">
        <v>4268</v>
      </c>
      <c r="C615" s="536" t="s">
        <v>4274</v>
      </c>
    </row>
    <row r="616" spans="1:3" s="11" customFormat="1" x14ac:dyDescent="0.2">
      <c r="A616" s="539" t="s">
        <v>4252</v>
      </c>
      <c r="B616" s="536" t="s">
        <v>4268</v>
      </c>
      <c r="C616" s="536" t="s">
        <v>4253</v>
      </c>
    </row>
    <row r="617" spans="1:3" s="11" customFormat="1" x14ac:dyDescent="0.2">
      <c r="A617" s="539" t="s">
        <v>4275</v>
      </c>
      <c r="B617" s="536" t="s">
        <v>4268</v>
      </c>
      <c r="C617" s="536" t="s">
        <v>4276</v>
      </c>
    </row>
    <row r="618" spans="1:3" s="11" customFormat="1" x14ac:dyDescent="0.2">
      <c r="A618" s="539" t="s">
        <v>4213</v>
      </c>
      <c r="B618" s="536" t="s">
        <v>4268</v>
      </c>
      <c r="C618" s="536" t="s">
        <v>4214</v>
      </c>
    </row>
    <row r="619" spans="1:3" s="11" customFormat="1" x14ac:dyDescent="0.2">
      <c r="A619" s="539" t="s">
        <v>4210</v>
      </c>
      <c r="B619" s="536" t="s">
        <v>4268</v>
      </c>
      <c r="C619" s="536" t="s">
        <v>4212</v>
      </c>
    </row>
    <row r="620" spans="1:3" s="11" customFormat="1" x14ac:dyDescent="0.2">
      <c r="A620" s="539" t="s">
        <v>4215</v>
      </c>
      <c r="B620" s="536" t="s">
        <v>4268</v>
      </c>
      <c r="C620" s="536" t="s">
        <v>4216</v>
      </c>
    </row>
    <row r="621" spans="1:3" s="11" customFormat="1" x14ac:dyDescent="0.2">
      <c r="A621" s="539" t="s">
        <v>4241</v>
      </c>
      <c r="B621" s="536" t="s">
        <v>4277</v>
      </c>
      <c r="C621" s="536" t="s">
        <v>4242</v>
      </c>
    </row>
    <row r="622" spans="1:3" s="11" customFormat="1" x14ac:dyDescent="0.2">
      <c r="A622" s="539" t="s">
        <v>4243</v>
      </c>
      <c r="B622" s="536" t="s">
        <v>4277</v>
      </c>
      <c r="C622" s="536" t="s">
        <v>4244</v>
      </c>
    </row>
    <row r="623" spans="1:3" s="11" customFormat="1" x14ac:dyDescent="0.2">
      <c r="A623" s="539" t="s">
        <v>4141</v>
      </c>
      <c r="B623" s="536" t="s">
        <v>4277</v>
      </c>
      <c r="C623" s="536" t="s">
        <v>4142</v>
      </c>
    </row>
    <row r="624" spans="1:3" s="11" customFormat="1" x14ac:dyDescent="0.2">
      <c r="A624" s="539" t="s">
        <v>4235</v>
      </c>
      <c r="B624" s="536" t="s">
        <v>4277</v>
      </c>
      <c r="C624" s="536" t="s">
        <v>4236</v>
      </c>
    </row>
    <row r="625" spans="1:3" s="11" customFormat="1" x14ac:dyDescent="0.2">
      <c r="A625" s="539" t="s">
        <v>4145</v>
      </c>
      <c r="B625" s="536" t="s">
        <v>4277</v>
      </c>
      <c r="C625" s="536" t="s">
        <v>4146</v>
      </c>
    </row>
    <row r="626" spans="1:3" s="11" customFormat="1" x14ac:dyDescent="0.2">
      <c r="A626" s="539" t="s">
        <v>4261</v>
      </c>
      <c r="B626" s="536" t="s">
        <v>4277</v>
      </c>
      <c r="C626" s="536" t="s">
        <v>4262</v>
      </c>
    </row>
    <row r="627" spans="1:3" s="11" customFormat="1" x14ac:dyDescent="0.2">
      <c r="A627" s="539" t="s">
        <v>4117</v>
      </c>
      <c r="B627" s="536" t="s">
        <v>4277</v>
      </c>
      <c r="C627" s="536" t="s">
        <v>4119</v>
      </c>
    </row>
    <row r="628" spans="1:3" s="11" customFormat="1" x14ac:dyDescent="0.2">
      <c r="A628" s="539" t="s">
        <v>4278</v>
      </c>
      <c r="B628" s="536" t="s">
        <v>4277</v>
      </c>
      <c r="C628" s="536" t="s">
        <v>4279</v>
      </c>
    </row>
    <row r="629" spans="1:3" s="11" customFormat="1" x14ac:dyDescent="0.2">
      <c r="A629" s="539" t="s">
        <v>4204</v>
      </c>
      <c r="B629" s="536" t="s">
        <v>4280</v>
      </c>
      <c r="C629" s="536" t="s">
        <v>4205</v>
      </c>
    </row>
    <row r="630" spans="1:3" s="11" customFormat="1" x14ac:dyDescent="0.2">
      <c r="A630" s="539" t="s">
        <v>4206</v>
      </c>
      <c r="B630" s="536" t="s">
        <v>4280</v>
      </c>
      <c r="C630" s="536" t="s">
        <v>4207</v>
      </c>
    </row>
    <row r="631" spans="1:3" s="11" customFormat="1" x14ac:dyDescent="0.2">
      <c r="A631" s="539" t="s">
        <v>4092</v>
      </c>
      <c r="B631" s="536" t="s">
        <v>4280</v>
      </c>
      <c r="C631" s="536" t="s">
        <v>4093</v>
      </c>
    </row>
    <row r="632" spans="1:3" s="11" customFormat="1" x14ac:dyDescent="0.2">
      <c r="A632" s="539" t="s">
        <v>4110</v>
      </c>
      <c r="B632" s="536" t="s">
        <v>4280</v>
      </c>
      <c r="C632" s="536" t="s">
        <v>4111</v>
      </c>
    </row>
    <row r="633" spans="1:3" s="11" customFormat="1" x14ac:dyDescent="0.2">
      <c r="A633" s="539" t="s">
        <v>4112</v>
      </c>
      <c r="B633" s="536" t="s">
        <v>4280</v>
      </c>
      <c r="C633" s="536" t="s">
        <v>4113</v>
      </c>
    </row>
    <row r="634" spans="1:3" s="11" customFormat="1" x14ac:dyDescent="0.2">
      <c r="A634" s="539" t="s">
        <v>4094</v>
      </c>
      <c r="B634" s="536" t="s">
        <v>4280</v>
      </c>
      <c r="C634" s="536" t="s">
        <v>4095</v>
      </c>
    </row>
    <row r="635" spans="1:3" s="11" customFormat="1" x14ac:dyDescent="0.2">
      <c r="A635" s="539" t="s">
        <v>4096</v>
      </c>
      <c r="B635" s="536" t="s">
        <v>4280</v>
      </c>
      <c r="C635" s="536" t="s">
        <v>4097</v>
      </c>
    </row>
    <row r="636" spans="1:3" s="11" customFormat="1" x14ac:dyDescent="0.2">
      <c r="A636" s="539" t="s">
        <v>4208</v>
      </c>
      <c r="B636" s="536" t="s">
        <v>4280</v>
      </c>
      <c r="C636" s="536" t="s">
        <v>4209</v>
      </c>
    </row>
    <row r="637" spans="1:3" s="11" customFormat="1" x14ac:dyDescent="0.2">
      <c r="A637" s="539" t="s">
        <v>4098</v>
      </c>
      <c r="B637" s="536" t="s">
        <v>4280</v>
      </c>
      <c r="C637" s="536" t="s">
        <v>4099</v>
      </c>
    </row>
    <row r="638" spans="1:3" s="11" customFormat="1" x14ac:dyDescent="0.2">
      <c r="A638" s="539" t="s">
        <v>4103</v>
      </c>
      <c r="B638" s="536" t="s">
        <v>4280</v>
      </c>
      <c r="C638" s="536" t="s">
        <v>4104</v>
      </c>
    </row>
    <row r="639" spans="1:3" s="11" customFormat="1" x14ac:dyDescent="0.2">
      <c r="A639" s="539" t="s">
        <v>4088</v>
      </c>
      <c r="B639" s="536" t="s">
        <v>4280</v>
      </c>
      <c r="C639" s="536" t="s">
        <v>4089</v>
      </c>
    </row>
    <row r="640" spans="1:3" s="11" customFormat="1" x14ac:dyDescent="0.2">
      <c r="A640" s="539" t="s">
        <v>4105</v>
      </c>
      <c r="B640" s="536" t="s">
        <v>4280</v>
      </c>
      <c r="C640" s="536" t="s">
        <v>4106</v>
      </c>
    </row>
    <row r="641" spans="1:3" s="11" customFormat="1" x14ac:dyDescent="0.2">
      <c r="A641" s="539" t="s">
        <v>4177</v>
      </c>
      <c r="B641" s="536" t="s">
        <v>4281</v>
      </c>
      <c r="C641" s="536" t="s">
        <v>4178</v>
      </c>
    </row>
    <row r="642" spans="1:3" s="11" customFormat="1" x14ac:dyDescent="0.2">
      <c r="A642" s="539" t="s">
        <v>4282</v>
      </c>
      <c r="B642" s="536" t="s">
        <v>4281</v>
      </c>
      <c r="C642" s="536" t="s">
        <v>4283</v>
      </c>
    </row>
    <row r="643" spans="1:3" s="11" customFormat="1" x14ac:dyDescent="0.2">
      <c r="A643" s="539" t="s">
        <v>4284</v>
      </c>
      <c r="B643" s="536" t="s">
        <v>4281</v>
      </c>
      <c r="C643" s="536" t="s">
        <v>4285</v>
      </c>
    </row>
    <row r="644" spans="1:3" s="11" customFormat="1" x14ac:dyDescent="0.2">
      <c r="A644" s="539" t="s">
        <v>4259</v>
      </c>
      <c r="B644" s="536" t="s">
        <v>4281</v>
      </c>
      <c r="C644" s="536" t="s">
        <v>4260</v>
      </c>
    </row>
    <row r="645" spans="1:3" s="11" customFormat="1" x14ac:dyDescent="0.2">
      <c r="A645" s="539" t="s">
        <v>4286</v>
      </c>
      <c r="B645" s="536" t="s">
        <v>4281</v>
      </c>
      <c r="C645" s="536" t="s">
        <v>4287</v>
      </c>
    </row>
    <row r="646" spans="1:3" s="11" customFormat="1" x14ac:dyDescent="0.2">
      <c r="A646" s="539" t="s">
        <v>4288</v>
      </c>
      <c r="B646" s="536" t="s">
        <v>4281</v>
      </c>
      <c r="C646" s="536" t="s">
        <v>4289</v>
      </c>
    </row>
    <row r="647" spans="1:3" s="11" customFormat="1" x14ac:dyDescent="0.2">
      <c r="A647" s="539" t="s">
        <v>4290</v>
      </c>
      <c r="B647" s="536" t="s">
        <v>4281</v>
      </c>
      <c r="C647" s="536" t="s">
        <v>4291</v>
      </c>
    </row>
    <row r="648" spans="1:3" s="11" customFormat="1" x14ac:dyDescent="0.2">
      <c r="A648" s="539" t="s">
        <v>4292</v>
      </c>
      <c r="B648" s="536" t="s">
        <v>4281</v>
      </c>
      <c r="C648" s="536" t="s">
        <v>4293</v>
      </c>
    </row>
    <row r="649" spans="1:3" s="11" customFormat="1" x14ac:dyDescent="0.2">
      <c r="A649" s="539" t="s">
        <v>4060</v>
      </c>
      <c r="B649" s="536" t="s">
        <v>4281</v>
      </c>
      <c r="C649" s="536" t="s">
        <v>4061</v>
      </c>
    </row>
    <row r="650" spans="1:3" s="11" customFormat="1" x14ac:dyDescent="0.2">
      <c r="A650" s="539" t="s">
        <v>4294</v>
      </c>
      <c r="B650" s="536" t="s">
        <v>4281</v>
      </c>
      <c r="C650" s="536" t="s">
        <v>4295</v>
      </c>
    </row>
    <row r="651" spans="1:3" s="11" customFormat="1" x14ac:dyDescent="0.2">
      <c r="A651" s="539" t="s">
        <v>4294</v>
      </c>
      <c r="B651" s="536" t="s">
        <v>4296</v>
      </c>
      <c r="C651" s="536" t="s">
        <v>4295</v>
      </c>
    </row>
    <row r="652" spans="1:3" s="11" customFormat="1" x14ac:dyDescent="0.2">
      <c r="A652" s="539" t="s">
        <v>4297</v>
      </c>
      <c r="B652" s="536" t="s">
        <v>4296</v>
      </c>
      <c r="C652" s="536" t="s">
        <v>4298</v>
      </c>
    </row>
    <row r="653" spans="1:3" s="11" customFormat="1" x14ac:dyDescent="0.2">
      <c r="A653" s="539" t="s">
        <v>4284</v>
      </c>
      <c r="B653" s="536" t="s">
        <v>4296</v>
      </c>
      <c r="C653" s="536" t="s">
        <v>4285</v>
      </c>
    </row>
    <row r="654" spans="1:3" s="11" customFormat="1" x14ac:dyDescent="0.2">
      <c r="A654" s="539" t="s">
        <v>4299</v>
      </c>
      <c r="B654" s="536" t="s">
        <v>4296</v>
      </c>
      <c r="C654" s="536" t="s">
        <v>4300</v>
      </c>
    </row>
    <row r="655" spans="1:3" s="11" customFormat="1" x14ac:dyDescent="0.2">
      <c r="A655" s="539" t="s">
        <v>4301</v>
      </c>
      <c r="B655" s="536" t="s">
        <v>4296</v>
      </c>
      <c r="C655" s="536" t="s">
        <v>4302</v>
      </c>
    </row>
    <row r="656" spans="1:3" s="11" customFormat="1" x14ac:dyDescent="0.2">
      <c r="A656" s="539" t="s">
        <v>4303</v>
      </c>
      <c r="B656" s="536" t="s">
        <v>4296</v>
      </c>
      <c r="C656" s="536" t="s">
        <v>4304</v>
      </c>
    </row>
    <row r="657" spans="1:3" s="11" customFormat="1" x14ac:dyDescent="0.2">
      <c r="A657" s="539" t="s">
        <v>4124</v>
      </c>
      <c r="B657" s="536" t="s">
        <v>4305</v>
      </c>
      <c r="C657" s="536" t="s">
        <v>4125</v>
      </c>
    </row>
    <row r="658" spans="1:3" s="11" customFormat="1" x14ac:dyDescent="0.2">
      <c r="A658" s="539" t="s">
        <v>4122</v>
      </c>
      <c r="B658" s="536" t="s">
        <v>4305</v>
      </c>
      <c r="C658" s="536" t="s">
        <v>4123</v>
      </c>
    </row>
    <row r="659" spans="1:3" s="11" customFormat="1" x14ac:dyDescent="0.2">
      <c r="A659" s="539" t="s">
        <v>4130</v>
      </c>
      <c r="B659" s="536" t="s">
        <v>4305</v>
      </c>
      <c r="C659" s="536" t="s">
        <v>4131</v>
      </c>
    </row>
    <row r="660" spans="1:3" s="11" customFormat="1" x14ac:dyDescent="0.2">
      <c r="A660" s="539" t="s">
        <v>4306</v>
      </c>
      <c r="B660" s="536" t="s">
        <v>4307</v>
      </c>
      <c r="C660" s="536" t="s">
        <v>4308</v>
      </c>
    </row>
    <row r="661" spans="1:3" s="11" customFormat="1" x14ac:dyDescent="0.2">
      <c r="A661" s="539" t="s">
        <v>4309</v>
      </c>
      <c r="B661" s="536" t="s">
        <v>4307</v>
      </c>
      <c r="C661" s="536" t="s">
        <v>4310</v>
      </c>
    </row>
    <row r="662" spans="1:3" s="11" customFormat="1" x14ac:dyDescent="0.2">
      <c r="A662" s="539" t="s">
        <v>4311</v>
      </c>
      <c r="B662" s="536" t="s">
        <v>4307</v>
      </c>
      <c r="C662" s="536" t="s">
        <v>4312</v>
      </c>
    </row>
    <row r="663" spans="1:3" s="11" customFormat="1" x14ac:dyDescent="0.2">
      <c r="A663" s="539" t="s">
        <v>4313</v>
      </c>
      <c r="B663" s="536" t="s">
        <v>4307</v>
      </c>
      <c r="C663" s="536" t="s">
        <v>4314</v>
      </c>
    </row>
    <row r="664" spans="1:3" s="11" customFormat="1" x14ac:dyDescent="0.2">
      <c r="A664" s="539" t="s">
        <v>4315</v>
      </c>
      <c r="B664" s="536" t="s">
        <v>4307</v>
      </c>
      <c r="C664" s="536" t="s">
        <v>4316</v>
      </c>
    </row>
    <row r="665" spans="1:3" s="11" customFormat="1" x14ac:dyDescent="0.2">
      <c r="A665" s="539" t="s">
        <v>4317</v>
      </c>
      <c r="B665" s="536" t="s">
        <v>4307</v>
      </c>
      <c r="C665" s="536" t="s">
        <v>4318</v>
      </c>
    </row>
    <row r="666" spans="1:3" s="11" customFormat="1" x14ac:dyDescent="0.2">
      <c r="A666" s="539" t="s">
        <v>4074</v>
      </c>
      <c r="B666" s="536" t="s">
        <v>4319</v>
      </c>
      <c r="C666" s="536" t="s">
        <v>4075</v>
      </c>
    </row>
    <row r="667" spans="1:3" s="11" customFormat="1" x14ac:dyDescent="0.2">
      <c r="A667" s="539" t="s">
        <v>4309</v>
      </c>
      <c r="B667" s="536" t="s">
        <v>4319</v>
      </c>
      <c r="C667" s="536" t="s">
        <v>4310</v>
      </c>
    </row>
    <row r="668" spans="1:3" s="11" customFormat="1" x14ac:dyDescent="0.2">
      <c r="A668" s="539" t="s">
        <v>4072</v>
      </c>
      <c r="B668" s="536" t="s">
        <v>4319</v>
      </c>
      <c r="C668" s="536" t="s">
        <v>4073</v>
      </c>
    </row>
    <row r="669" spans="1:3" s="11" customFormat="1" x14ac:dyDescent="0.2">
      <c r="A669" s="539" t="s">
        <v>4320</v>
      </c>
      <c r="B669" s="536" t="s">
        <v>4319</v>
      </c>
      <c r="C669" s="536" t="s">
        <v>4321</v>
      </c>
    </row>
    <row r="670" spans="1:3" s="11" customFormat="1" x14ac:dyDescent="0.2">
      <c r="A670" s="539" t="s">
        <v>4313</v>
      </c>
      <c r="B670" s="536" t="s">
        <v>4319</v>
      </c>
      <c r="C670" s="536" t="s">
        <v>4314</v>
      </c>
    </row>
    <row r="671" spans="1:3" s="11" customFormat="1" x14ac:dyDescent="0.2">
      <c r="A671" s="539" t="s">
        <v>4315</v>
      </c>
      <c r="B671" s="536" t="s">
        <v>4319</v>
      </c>
      <c r="C671" s="536" t="s">
        <v>4316</v>
      </c>
    </row>
    <row r="672" spans="1:3" s="11" customFormat="1" x14ac:dyDescent="0.2">
      <c r="A672" s="539" t="s">
        <v>4076</v>
      </c>
      <c r="B672" s="536" t="s">
        <v>4319</v>
      </c>
      <c r="C672" s="536" t="s">
        <v>4077</v>
      </c>
    </row>
    <row r="673" spans="1:3" s="11" customFormat="1" x14ac:dyDescent="0.2">
      <c r="A673" s="539" t="s">
        <v>4149</v>
      </c>
      <c r="B673" s="536" t="s">
        <v>4319</v>
      </c>
      <c r="C673" s="536" t="s">
        <v>4150</v>
      </c>
    </row>
    <row r="674" spans="1:3" s="11" customFormat="1" x14ac:dyDescent="0.2">
      <c r="A674" s="539" t="s">
        <v>4085</v>
      </c>
      <c r="B674" s="536" t="s">
        <v>4319</v>
      </c>
      <c r="C674" s="536" t="s">
        <v>4087</v>
      </c>
    </row>
    <row r="675" spans="1:3" s="11" customFormat="1" x14ac:dyDescent="0.2">
      <c r="A675" s="539" t="s">
        <v>4317</v>
      </c>
      <c r="B675" s="536" t="s">
        <v>4319</v>
      </c>
      <c r="C675" s="536" t="s">
        <v>4318</v>
      </c>
    </row>
    <row r="676" spans="1:3" s="11" customFormat="1" x14ac:dyDescent="0.2">
      <c r="A676" s="539" t="s">
        <v>4306</v>
      </c>
      <c r="B676" s="536" t="s">
        <v>4319</v>
      </c>
      <c r="C676" s="536" t="s">
        <v>4308</v>
      </c>
    </row>
    <row r="677" spans="1:3" s="11" customFormat="1" x14ac:dyDescent="0.2">
      <c r="A677" s="539" t="s">
        <v>4311</v>
      </c>
      <c r="B677" s="536" t="s">
        <v>4319</v>
      </c>
      <c r="C677" s="536" t="s">
        <v>4312</v>
      </c>
    </row>
    <row r="678" spans="1:3" s="11" customFormat="1" x14ac:dyDescent="0.2">
      <c r="A678" s="539" t="s">
        <v>4078</v>
      </c>
      <c r="B678" s="536" t="s">
        <v>4319</v>
      </c>
      <c r="C678" s="536" t="s">
        <v>4079</v>
      </c>
    </row>
    <row r="679" spans="1:3" s="11" customFormat="1" x14ac:dyDescent="0.2">
      <c r="A679" s="539" t="s">
        <v>4151</v>
      </c>
      <c r="B679" s="536" t="s">
        <v>4319</v>
      </c>
      <c r="C679" s="536" t="s">
        <v>4152</v>
      </c>
    </row>
    <row r="680" spans="1:3" s="11" customFormat="1" x14ac:dyDescent="0.2">
      <c r="A680" s="539" t="s">
        <v>4322</v>
      </c>
      <c r="B680" s="536" t="s">
        <v>4319</v>
      </c>
      <c r="C680" s="536" t="s">
        <v>4323</v>
      </c>
    </row>
    <row r="681" spans="1:3" s="11" customFormat="1" x14ac:dyDescent="0.2">
      <c r="A681" s="539" t="s">
        <v>4324</v>
      </c>
      <c r="B681" s="536" t="s">
        <v>4319</v>
      </c>
      <c r="C681" s="536" t="s">
        <v>4325</v>
      </c>
    </row>
    <row r="682" spans="1:3" s="11" customFormat="1" x14ac:dyDescent="0.2">
      <c r="A682" s="539" t="s">
        <v>4132</v>
      </c>
      <c r="B682" s="536" t="s">
        <v>4326</v>
      </c>
      <c r="C682" s="536" t="s">
        <v>4133</v>
      </c>
    </row>
    <row r="683" spans="1:3" s="11" customFormat="1" x14ac:dyDescent="0.2">
      <c r="A683" s="539" t="s">
        <v>4046</v>
      </c>
      <c r="B683" s="536" t="s">
        <v>4326</v>
      </c>
      <c r="C683" s="536" t="s">
        <v>4048</v>
      </c>
    </row>
    <row r="684" spans="1:3" s="11" customFormat="1" x14ac:dyDescent="0.2">
      <c r="A684" s="539" t="s">
        <v>4235</v>
      </c>
      <c r="B684" s="536" t="s">
        <v>4326</v>
      </c>
      <c r="C684" s="536" t="s">
        <v>4236</v>
      </c>
    </row>
    <row r="685" spans="1:3" s="11" customFormat="1" x14ac:dyDescent="0.2">
      <c r="A685" s="539" t="s">
        <v>4145</v>
      </c>
      <c r="B685" s="536" t="s">
        <v>4326</v>
      </c>
      <c r="C685" s="536" t="s">
        <v>4146</v>
      </c>
    </row>
    <row r="686" spans="1:3" s="11" customFormat="1" x14ac:dyDescent="0.2">
      <c r="A686" s="539" t="s">
        <v>4053</v>
      </c>
      <c r="B686" s="536" t="s">
        <v>4326</v>
      </c>
      <c r="C686" s="536" t="s">
        <v>4054</v>
      </c>
    </row>
    <row r="687" spans="1:3" s="11" customFormat="1" x14ac:dyDescent="0.2">
      <c r="A687" s="539" t="s">
        <v>4117</v>
      </c>
      <c r="B687" s="536" t="s">
        <v>4326</v>
      </c>
      <c r="C687" s="536" t="s">
        <v>4119</v>
      </c>
    </row>
    <row r="688" spans="1:3" s="11" customFormat="1" x14ac:dyDescent="0.2">
      <c r="A688" s="539" t="s">
        <v>4126</v>
      </c>
      <c r="B688" s="536" t="s">
        <v>4326</v>
      </c>
      <c r="C688" s="536" t="s">
        <v>4127</v>
      </c>
    </row>
    <row r="689" spans="1:3" s="11" customFormat="1" x14ac:dyDescent="0.2">
      <c r="A689" s="539" t="s">
        <v>4128</v>
      </c>
      <c r="B689" s="536" t="s">
        <v>4326</v>
      </c>
      <c r="C689" s="536" t="s">
        <v>4129</v>
      </c>
    </row>
    <row r="690" spans="1:3" s="11" customFormat="1" x14ac:dyDescent="0.2">
      <c r="A690" s="539" t="s">
        <v>4241</v>
      </c>
      <c r="B690" s="536" t="s">
        <v>4326</v>
      </c>
      <c r="C690" s="536" t="s">
        <v>4242</v>
      </c>
    </row>
    <row r="691" spans="1:3" s="11" customFormat="1" x14ac:dyDescent="0.2">
      <c r="A691" s="539" t="s">
        <v>4217</v>
      </c>
      <c r="B691" s="536" t="s">
        <v>4326</v>
      </c>
      <c r="C691" s="536" t="s">
        <v>4218</v>
      </c>
    </row>
    <row r="692" spans="1:3" s="11" customFormat="1" x14ac:dyDescent="0.2">
      <c r="A692" s="539" t="s">
        <v>4034</v>
      </c>
      <c r="B692" s="536" t="s">
        <v>4171</v>
      </c>
      <c r="C692" s="536" t="s">
        <v>4035</v>
      </c>
    </row>
    <row r="693" spans="1:3" s="11" customFormat="1" x14ac:dyDescent="0.2">
      <c r="A693" s="539" t="s">
        <v>4062</v>
      </c>
      <c r="B693" s="536" t="s">
        <v>4171</v>
      </c>
      <c r="C693" s="536" t="s">
        <v>4063</v>
      </c>
    </row>
    <row r="695" spans="1:3" x14ac:dyDescent="0.2">
      <c r="A695" s="8" t="s">
        <v>182</v>
      </c>
    </row>
    <row r="696" spans="1:3" x14ac:dyDescent="0.2">
      <c r="A696" s="536" t="s">
        <v>196</v>
      </c>
      <c r="B696" s="536" t="s">
        <v>169</v>
      </c>
      <c r="C696" s="536" t="s">
        <v>186</v>
      </c>
    </row>
    <row r="697" spans="1:3" hidden="1" x14ac:dyDescent="0.2">
      <c r="A697" s="539" t="s">
        <v>35</v>
      </c>
      <c r="B697" s="536" t="s">
        <v>168</v>
      </c>
      <c r="C697" s="536" t="s">
        <v>29</v>
      </c>
    </row>
    <row r="698" spans="1:3" s="11" customFormat="1" x14ac:dyDescent="0.2">
      <c r="A698" s="539" t="s">
        <v>434</v>
      </c>
      <c r="B698" s="536" t="s">
        <v>4327</v>
      </c>
      <c r="C698" s="536" t="s">
        <v>433</v>
      </c>
    </row>
    <row r="700" spans="1:3" x14ac:dyDescent="0.2">
      <c r="A700" s="8" t="s">
        <v>311</v>
      </c>
    </row>
    <row r="701" spans="1:3" x14ac:dyDescent="0.2">
      <c r="A701" s="1" t="s">
        <v>312</v>
      </c>
      <c r="B701" s="399"/>
    </row>
    <row r="703" spans="1:3" x14ac:dyDescent="0.2">
      <c r="A703" s="8" t="s">
        <v>347</v>
      </c>
    </row>
    <row r="704" spans="1:3" x14ac:dyDescent="0.2">
      <c r="A704" s="1" t="s">
        <v>348</v>
      </c>
      <c r="B704" s="1" t="b">
        <f>IFERROR(TRUE,FALSE)</f>
        <v>1</v>
      </c>
    </row>
  </sheetData>
  <sheetProtection selectLockedCells="1" selectUnlockedCells="1"/>
  <dataValidations count="3">
    <dataValidation type="list" allowBlank="1" showInputMessage="1" showErrorMessage="1" errorTitle="X-Author for Excel" error="Please select either TRUE or FALSE from the dropdown." promptTitle="X-Author for Excel" sqref="B704">
      <formula1>"TRUE,FALSE"</formula1>
    </dataValidation>
    <dataValidation type="custom" allowBlank="1" showInputMessage="1" showErrorMessage="1" errorTitle="X-Author for Excel" error="Id and Lookup fields are not editable." promptTitle="X-Author for Excel" sqref="G4:G28 C348 C343:C344 G32:G56 G131:H165 G60:G127 E169:E333 C356:C693 C697:C698">
      <formula1>""</formula1>
    </dataValidation>
    <dataValidation type="list" allowBlank="1" showInputMessage="1" showErrorMessage="1" errorTitle="X-Author for Excel" error="Please select a value from the drop-down." promptTitle="X-Author for Excel" sqref="B701">
      <formula1>IF(IFERROR(ROWS(INDIRECT(SUBSTITUTE("AIM_Grant_Revision__c.aim_revision_type__c"," ","_"))),-1) &lt; 0, XAuthorInvalidPicklistData,INDIRECT(SUBSTITUTE("AIM_Grant_Revision__c.aim_revision_type__c"," ","_")))</formula1>
    </dataValidation>
  </dataValidations>
  <pageMargins left="0.75" right="0.75" top="1" bottom="1" header="0.5" footer="0.5"/>
  <pageSetup orientation="portrait" r:id="rId1"/>
  <headerFooter alignWithMargins="0"/>
  <tableParts count="3">
    <tablePart r:id="rId2"/>
    <tablePart r:id="rId3"/>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W110"/>
  <sheetViews>
    <sheetView showGridLines="0" topLeftCell="A4" zoomScale="81" zoomScaleNormal="81" zoomScaleSheetLayoutView="75" workbookViewId="0">
      <selection activeCell="D6" sqref="D6"/>
    </sheetView>
  </sheetViews>
  <sheetFormatPr defaultColWidth="11" defaultRowHeight="12" x14ac:dyDescent="0.2"/>
  <cols>
    <col min="1" max="1" width="11.875" style="15" customWidth="1"/>
    <col min="2" max="3" width="30.625" style="15" customWidth="1"/>
    <col min="4" max="4" width="12.125" style="15" customWidth="1"/>
    <col min="5" max="5" width="11.875" style="15" customWidth="1"/>
    <col min="6" max="6" width="19.625" style="15" customWidth="1"/>
    <col min="7" max="7" width="18.375" style="15" customWidth="1"/>
    <col min="8" max="8" width="21.875" style="15" customWidth="1"/>
    <col min="9" max="9" width="22.625" style="15" hidden="1" customWidth="1"/>
    <col min="10" max="10" width="23.875" style="15" hidden="1" customWidth="1"/>
    <col min="11" max="11" width="25.125" style="15" hidden="1" customWidth="1"/>
    <col min="12" max="12" width="22" style="15" hidden="1" customWidth="1"/>
    <col min="13" max="13" width="23.125" style="15" hidden="1" customWidth="1"/>
    <col min="14" max="14" width="15.625" style="15" hidden="1" customWidth="1"/>
    <col min="15" max="15" width="7.5" style="15" hidden="1" customWidth="1"/>
    <col min="16" max="16" width="0.375" style="15" customWidth="1"/>
    <col min="17" max="17" width="26.125" style="15" customWidth="1"/>
    <col min="18" max="18" width="33.125" style="15" customWidth="1"/>
    <col min="19" max="29" width="10.125" style="15" hidden="1" customWidth="1"/>
    <col min="30" max="30" width="29.625" style="15" customWidth="1"/>
    <col min="31" max="31" width="27.375" style="15" customWidth="1"/>
    <col min="32" max="33" width="30.875" style="15" customWidth="1"/>
    <col min="34" max="34" width="23.625" style="15" hidden="1" customWidth="1"/>
    <col min="35" max="35" width="0.375" style="15" customWidth="1"/>
    <col min="36" max="36" width="44.875" style="15" customWidth="1"/>
    <col min="37" max="37" width="26.625" style="15" customWidth="1"/>
    <col min="38" max="38" width="0.875" style="15" customWidth="1"/>
    <col min="39" max="39" width="13.625" style="15" customWidth="1"/>
    <col min="40" max="40" width="12" style="16" customWidth="1"/>
    <col min="41" max="41" width="18.125" style="16" customWidth="1"/>
    <col min="42" max="43" width="15.875" style="16" customWidth="1"/>
    <col min="44" max="45" width="11" style="16" customWidth="1"/>
    <col min="46" max="49" width="11" style="16"/>
    <col min="50" max="16384" width="11" style="15"/>
  </cols>
  <sheetData>
    <row r="1" spans="1:37" ht="21" customHeight="1" x14ac:dyDescent="0.2">
      <c r="A1" s="589" t="s">
        <v>259</v>
      </c>
      <c r="B1" s="590"/>
      <c r="C1" s="590"/>
      <c r="D1" s="590"/>
      <c r="E1" s="590"/>
      <c r="F1" s="590"/>
      <c r="G1" s="590"/>
      <c r="H1" s="590"/>
      <c r="I1" s="590"/>
      <c r="J1" s="590"/>
      <c r="K1" s="590"/>
      <c r="L1" s="590"/>
      <c r="M1" s="590"/>
      <c r="N1" s="590"/>
      <c r="O1" s="590"/>
      <c r="P1" s="590"/>
      <c r="Q1" s="591"/>
      <c r="R1" s="20"/>
      <c r="S1" s="19"/>
      <c r="T1" s="19"/>
      <c r="U1" s="19"/>
      <c r="V1" s="19"/>
      <c r="W1" s="19"/>
      <c r="X1" s="19"/>
      <c r="Y1" s="19"/>
      <c r="Z1" s="19"/>
      <c r="AA1" s="19"/>
      <c r="AB1" s="19"/>
      <c r="AC1" s="19"/>
      <c r="AD1" s="19"/>
      <c r="AE1" s="19"/>
      <c r="AF1" s="19"/>
      <c r="AG1" s="19"/>
      <c r="AH1" s="19"/>
    </row>
    <row r="2" spans="1:37" ht="41.25" customHeight="1" thickBot="1" x14ac:dyDescent="0.25">
      <c r="A2" s="592"/>
      <c r="B2" s="593"/>
      <c r="C2" s="593"/>
      <c r="D2" s="593"/>
      <c r="E2" s="593"/>
      <c r="F2" s="593"/>
      <c r="G2" s="593"/>
      <c r="H2" s="593"/>
      <c r="I2" s="593"/>
      <c r="J2" s="593"/>
      <c r="K2" s="593"/>
      <c r="L2" s="593"/>
      <c r="M2" s="593"/>
      <c r="N2" s="593"/>
      <c r="O2" s="593"/>
      <c r="P2" s="593"/>
      <c r="Q2" s="594"/>
      <c r="R2" s="19"/>
      <c r="S2" s="19"/>
      <c r="T2" s="19"/>
      <c r="U2" s="19"/>
      <c r="V2" s="19"/>
      <c r="W2" s="19"/>
      <c r="X2" s="19"/>
      <c r="Y2" s="19"/>
      <c r="Z2" s="19"/>
      <c r="AA2" s="19"/>
      <c r="AB2" s="19"/>
      <c r="AC2" s="19"/>
      <c r="AD2" s="19"/>
      <c r="AE2" s="19"/>
      <c r="AF2" s="19"/>
      <c r="AG2" s="19"/>
      <c r="AH2" s="19"/>
    </row>
    <row r="3" spans="1:37" ht="12.75" thickBot="1" x14ac:dyDescent="0.25"/>
    <row r="4" spans="1:37" ht="51" customHeight="1" thickBot="1" x14ac:dyDescent="0.25">
      <c r="A4" s="42" t="s">
        <v>11</v>
      </c>
      <c r="B4" s="354" t="s">
        <v>260</v>
      </c>
      <c r="C4" s="355" t="s">
        <v>261</v>
      </c>
      <c r="Q4" s="16"/>
    </row>
    <row r="5" spans="1:37" x14ac:dyDescent="0.2">
      <c r="Q5" s="16"/>
    </row>
    <row r="6" spans="1:37" ht="12.75" thickBot="1" x14ac:dyDescent="0.25">
      <c r="Q6" s="16"/>
    </row>
    <row r="7" spans="1:37" ht="28.5" customHeight="1" thickBot="1" x14ac:dyDescent="0.25">
      <c r="A7" s="576" t="s">
        <v>260</v>
      </c>
      <c r="B7" s="595"/>
      <c r="C7" s="595"/>
      <c r="D7" s="595"/>
      <c r="E7" s="595"/>
      <c r="F7" s="595"/>
      <c r="G7" s="595"/>
      <c r="H7" s="595"/>
      <c r="I7" s="595"/>
      <c r="J7" s="595"/>
      <c r="K7" s="595"/>
      <c r="L7" s="595"/>
      <c r="M7" s="595"/>
      <c r="N7" s="595"/>
      <c r="O7" s="595"/>
      <c r="P7" s="595"/>
      <c r="Q7" s="595"/>
      <c r="R7" s="595"/>
      <c r="S7" s="595"/>
      <c r="T7" s="595"/>
      <c r="U7" s="595"/>
      <c r="V7" s="595"/>
      <c r="W7" s="595"/>
      <c r="X7" s="595"/>
      <c r="Y7" s="595"/>
      <c r="Z7" s="595"/>
      <c r="AA7" s="595"/>
      <c r="AB7" s="595"/>
      <c r="AC7" s="595"/>
      <c r="AD7" s="595"/>
      <c r="AE7" s="595"/>
      <c r="AF7" s="595"/>
      <c r="AG7" s="595"/>
      <c r="AH7" s="370"/>
      <c r="AI7" s="21"/>
    </row>
    <row r="8" spans="1:37" ht="50.25" customHeight="1" x14ac:dyDescent="0.2">
      <c r="A8" s="401" t="s">
        <v>262</v>
      </c>
      <c r="B8" s="402" t="s">
        <v>263</v>
      </c>
      <c r="C8" s="402" t="s">
        <v>264</v>
      </c>
      <c r="D8" s="402" t="s">
        <v>265</v>
      </c>
      <c r="E8" s="402" t="s">
        <v>266</v>
      </c>
      <c r="F8" s="402" t="s">
        <v>267</v>
      </c>
      <c r="G8" s="402" t="s">
        <v>268</v>
      </c>
      <c r="H8" s="402" t="s">
        <v>269</v>
      </c>
      <c r="I8" s="403" t="s">
        <v>190</v>
      </c>
      <c r="J8" s="403" t="s">
        <v>353</v>
      </c>
      <c r="K8" s="403" t="s">
        <v>354</v>
      </c>
      <c r="L8" s="367"/>
      <c r="M8" s="367"/>
      <c r="N8" s="367"/>
      <c r="O8" s="402"/>
      <c r="P8" s="402"/>
      <c r="Q8" s="404" t="s">
        <v>295</v>
      </c>
      <c r="R8" s="402" t="s">
        <v>270</v>
      </c>
      <c r="S8" s="405" t="s">
        <v>102</v>
      </c>
      <c r="T8" s="405" t="s">
        <v>28</v>
      </c>
      <c r="U8" s="405" t="s">
        <v>188</v>
      </c>
      <c r="V8" s="406" t="s">
        <v>103</v>
      </c>
      <c r="W8" s="406" t="s">
        <v>30</v>
      </c>
      <c r="X8" s="406" t="s">
        <v>112</v>
      </c>
      <c r="Y8" s="407" t="s">
        <v>123</v>
      </c>
      <c r="Z8" s="407" t="s">
        <v>135</v>
      </c>
      <c r="AA8" s="407" t="s">
        <v>16</v>
      </c>
      <c r="AB8" s="407" t="s">
        <v>189</v>
      </c>
      <c r="AC8" s="407"/>
      <c r="AD8" s="402" t="s">
        <v>218</v>
      </c>
      <c r="AE8" s="402" t="s">
        <v>219</v>
      </c>
      <c r="AF8" s="402" t="s">
        <v>220</v>
      </c>
      <c r="AG8" s="402" t="s">
        <v>328</v>
      </c>
      <c r="AH8" s="408" t="s">
        <v>317</v>
      </c>
      <c r="AI8" s="130"/>
      <c r="AJ8" s="136"/>
      <c r="AK8" s="137"/>
    </row>
    <row r="9" spans="1:37" ht="47.1" hidden="1" customHeight="1" x14ac:dyDescent="0.2">
      <c r="A9" s="409" t="s">
        <v>49</v>
      </c>
      <c r="B9" s="410" t="str">
        <f>IFERROR(VLOOKUP(Z9,'Reference records(soft deleted)'!$B$6:$D$39,3,FALSE),"")</f>
        <v/>
      </c>
      <c r="C9" s="411" t="s">
        <v>215</v>
      </c>
      <c r="D9" s="412" t="s">
        <v>18</v>
      </c>
      <c r="E9" s="412" t="s">
        <v>19</v>
      </c>
      <c r="F9" s="412" t="s">
        <v>216</v>
      </c>
      <c r="G9" s="413" t="str">
        <f t="array" ref="G9">IFERROR(IF(INDEX('Reference Records'!$D$4:$D$29,MATCH(LEFT(B9,255),LEFT('Reference Records'!$C$4:$C$29,255),0))=0,"",INDEX('Reference Records'!$D$4:$D$29,MATCH(LEFT(B9,255),LEFT('Reference Records'!$C$4:$C$29,255),0))),"")</f>
        <v/>
      </c>
      <c r="H9" s="414" t="str">
        <f>IF('Overview - Section A'!$AN$5="Funding Request",IF(I9="Funding Request Place Holder","",I9),"")</f>
        <v/>
      </c>
      <c r="I9" s="415" t="str">
        <f>IFERROR(IF(AB9="","",VLOOKUP(AB9,'Overview - Section A'!$P$31:$Q$32,2,FALSE)),"")</f>
        <v/>
      </c>
      <c r="J9" s="414" t="str">
        <f>IFERROR(VLOOKUP(B9,'Reference records(soft deleted)'!$D$6:$H$39,5,FALSE),"")</f>
        <v/>
      </c>
      <c r="K9" s="414" t="str">
        <f>IF(AND(VLOOKUP(A9,$A$29:$E107,5,FALSE)&lt;&gt;"",VLOOKUP(A9,$A$29:$F107,6,FALSE)&lt;&gt;"",J9="Number"),"Yes","No")</f>
        <v>No</v>
      </c>
      <c r="L9" s="414"/>
      <c r="M9" s="414"/>
      <c r="N9" s="414"/>
      <c r="O9" s="416"/>
      <c r="P9" s="417"/>
      <c r="Q9" s="416" t="str">
        <f>IFERROR(IF(AA9="","",AA9),"")</f>
        <v>[Country (Name)]</v>
      </c>
      <c r="R9" s="418" t="s">
        <v>217</v>
      </c>
      <c r="S9" s="405" t="str">
        <f>IF(G9&lt;&gt;"",B9&amp;C9,"")</f>
        <v/>
      </c>
      <c r="T9" s="405" t="b">
        <f>IFERROR(IF(OR(B9&lt;&gt;"",C9&lt;&gt;""),TRUE,FALSE),FALSE)</f>
        <v>1</v>
      </c>
      <c r="U9" s="405" t="str">
        <f>IFERROR(IF('Overview - Section A'!$AN$5="Funding Request",VLOOKUP(H9,'Overview - Section A'!$M$31:$P$32,4,FALSE),IF(AB9="","",AB9)),"")</f>
        <v>[Responsible PR]</v>
      </c>
      <c r="V9" s="406" t="str">
        <f>B9&amp;C9</f>
        <v>[Custom Impact Indicator Local]</v>
      </c>
      <c r="W9" s="406" t="s">
        <v>29</v>
      </c>
      <c r="X9" s="406" t="str">
        <f t="array" ref="X9">IFERROR(IF(INDEX('Reference Records'!$G$4:$G$29,MATCH(LEFT(B9,255),LEFT('Reference Records'!$C$4:$C$29,255),0))=0,"",INDEX('Reference Records'!$G$4:$G$29,MATCH(LEFT(B9,255),LEFT('Reference Records'!$C$4:$C$29,255),0))),"")</f>
        <v/>
      </c>
      <c r="Y9" s="406" t="str">
        <f>IFERROR(IF('Overview - Section A'!$AN$5="Funding Request",IF('Reference Records'!$B$343&lt;&gt;"",VLOOKUP(Q9,'Reference Records'!$B$343:$C$344,2,FALSE),VLOOKUP(Q9,'Reference Records'!$A$356:$C$694,3,FALSE)),VLOOKUP(Q9,'Reference Records'!$A$697:$C$699,3,FALSE)),"")</f>
        <v/>
      </c>
      <c r="Z9" s="406" t="s">
        <v>134</v>
      </c>
      <c r="AA9" s="406" t="s">
        <v>136</v>
      </c>
      <c r="AB9" s="419" t="s">
        <v>187</v>
      </c>
      <c r="AC9" s="406"/>
      <c r="AD9" s="420" t="s">
        <v>20</v>
      </c>
      <c r="AE9" s="418" t="s">
        <v>21</v>
      </c>
      <c r="AF9" s="420" t="s">
        <v>17</v>
      </c>
      <c r="AG9" s="420" t="s">
        <v>327</v>
      </c>
      <c r="AH9" s="421" t="s">
        <v>29</v>
      </c>
      <c r="AI9" s="130"/>
      <c r="AJ9" s="136"/>
      <c r="AK9" s="137"/>
    </row>
    <row r="10" spans="1:37" ht="47.1" customHeight="1" x14ac:dyDescent="0.2">
      <c r="A10" s="409">
        <v>1</v>
      </c>
      <c r="B10" s="410" t="str">
        <f>IFERROR(VLOOKUP(Z10,'Reference records(soft deleted)'!$B$6:$D$39,3,FALSE),"")</f>
        <v>TB I-3(M): Taux de mortalité par tuberculose (pour 100 000 habitants)</v>
      </c>
      <c r="C10" s="411"/>
      <c r="D10" s="561" t="s">
        <v>5934</v>
      </c>
      <c r="E10" s="412" t="s">
        <v>386</v>
      </c>
      <c r="F10" s="412" t="s">
        <v>5915</v>
      </c>
      <c r="G10" s="413" t="str">
        <f t="array" ref="G10">IFERROR(IF(INDEX('Reference Records'!$D$4:$D$29,MATCH(LEFT(B10,255),LEFT('Reference Records'!$C$4:$C$29,255),0))=0,"",INDEX('Reference Records'!$D$4:$D$29,MATCH(LEFT(B10,255),LEFT('Reference Records'!$C$4:$C$29,255),0))),"")</f>
        <v/>
      </c>
      <c r="H10" s="414" t="str">
        <f>IF('Overview - Section A'!$AN$5="Funding Request",IF(I10="Funding Request Place Holder","",I10),"")</f>
        <v/>
      </c>
      <c r="I10" s="415" t="str">
        <f>IFERROR(IF(AB10="","",VLOOKUP(AB10,'Overview - Section A'!$P$31:$Q$32,2,FALSE)),"")</f>
        <v/>
      </c>
      <c r="J10" s="414" t="str">
        <f>IFERROR(VLOOKUP(B10,'Reference records(soft deleted)'!$D$6:$H$39,5,FALSE),"")</f>
        <v>Number</v>
      </c>
      <c r="K10" s="414" t="str">
        <f>IF(AND(VLOOKUP(A10,$A$29:$E108,5,FALSE)&lt;&gt;"",VLOOKUP(A10,$A$29:$F108,6,FALSE)&lt;&gt;"",J10="Number"),"Yes","No")</f>
        <v>No</v>
      </c>
      <c r="L10" s="414"/>
      <c r="M10" s="414"/>
      <c r="N10" s="414"/>
      <c r="O10" s="416"/>
      <c r="P10" s="417"/>
      <c r="Q10" s="416" t="str">
        <f t="shared" ref="Q10:Q24" si="0">IFERROR(IF(AA10="","",AA10),"")</f>
        <v>Djibouti</v>
      </c>
      <c r="R10" s="418" t="s">
        <v>5935</v>
      </c>
      <c r="S10" s="405" t="str">
        <f t="shared" ref="S10:S24" si="1">IF(G10&lt;&gt;"",B10&amp;C10,"")</f>
        <v/>
      </c>
      <c r="T10" s="405" t="b">
        <f t="shared" ref="T10:T24" si="2">IFERROR(IF(OR(B10&lt;&gt;"",C10&lt;&gt;""),TRUE,FALSE),FALSE)</f>
        <v>1</v>
      </c>
      <c r="U10" s="405" t="str">
        <f>IFERROR(IF('Overview - Section A'!$AN$5="Funding Request",VLOOKUP(H10,'Overview - Section A'!$M$31:$P$32,4,FALSE),IF(AB10="","",AB10)),"")</f>
        <v/>
      </c>
      <c r="V10" s="406" t="str">
        <f t="shared" ref="V10:V24" si="3">B10&amp;C10</f>
        <v>TB I-3(M): Taux de mortalité par tuberculose (pour 100 000 habitants)</v>
      </c>
      <c r="W10" s="406" t="s">
        <v>436</v>
      </c>
      <c r="X10" s="406" t="str">
        <f t="array" ref="X10">IFERROR(IF(INDEX('Reference Records'!$G$4:$G$29,MATCH(LEFT(B10,255),LEFT('Reference Records'!$C$4:$C$29,255),0))=0,"",INDEX('Reference Records'!$G$4:$G$29,MATCH(LEFT(B10,255),LEFT('Reference Records'!$C$4:$C$29,255),0))),"")</f>
        <v>a1J36000002m4EkEAI</v>
      </c>
      <c r="Y10" s="406" t="str">
        <f>IFERROR(IF('Overview - Section A'!$AN$5="Funding Request",IF('Reference Records'!$B$343&lt;&gt;"",VLOOKUP(Q10,'Reference Records'!$B$343:$C$344,2,FALSE),VLOOKUP(Q10,'Reference Records'!$A$356:$C$694,3,FALSE)),VLOOKUP(Q10,'Reference Records'!$A$697:$C$699,3,FALSE)),"")</f>
        <v>a1A360000013M21EAE</v>
      </c>
      <c r="Z10" s="406" t="s">
        <v>438</v>
      </c>
      <c r="AA10" s="406" t="s">
        <v>434</v>
      </c>
      <c r="AB10" s="419"/>
      <c r="AC10" s="406"/>
      <c r="AD10" s="420" t="s">
        <v>439</v>
      </c>
      <c r="AE10" s="418"/>
      <c r="AF10" s="420"/>
      <c r="AG10" s="420"/>
      <c r="AH10" s="421" t="s">
        <v>431</v>
      </c>
      <c r="AI10" s="130"/>
      <c r="AJ10" s="136"/>
      <c r="AK10" s="137"/>
    </row>
    <row r="11" spans="1:37" ht="47.1" customHeight="1" x14ac:dyDescent="0.2">
      <c r="A11" s="409">
        <v>2</v>
      </c>
      <c r="B11" s="410" t="str">
        <f>IFERROR(VLOOKUP(Z11,'Reference records(soft deleted)'!$B$6:$D$39,3,FALSE),"")</f>
        <v>TB I-4(M): Prévalence de TB-RR et/ou TB-MR parmi les nouveaux cas détectés: Proportion de nouveaux cas de tuberculose avec TB-RR et/ou TB-MR</v>
      </c>
      <c r="C11" s="411"/>
      <c r="D11" s="412" t="s">
        <v>440</v>
      </c>
      <c r="E11" s="412" t="s">
        <v>386</v>
      </c>
      <c r="F11" s="412" t="s">
        <v>5915</v>
      </c>
      <c r="G11" s="413" t="str">
        <f t="array" ref="G11">IFERROR(IF(INDEX('Reference Records'!$D$4:$D$29,MATCH(LEFT(B11,255),LEFT('Reference Records'!$C$4:$C$29,255),0))=0,"",INDEX('Reference Records'!$D$4:$D$29,MATCH(LEFT(B11,255),LEFT('Reference Records'!$C$4:$C$29,255),0))),"")</f>
        <v/>
      </c>
      <c r="H11" s="414" t="str">
        <f>IF('Overview - Section A'!$AN$5="Funding Request",IF(I11="Funding Request Place Holder","",I11),"")</f>
        <v/>
      </c>
      <c r="I11" s="415" t="str">
        <f>IFERROR(IF(AB11="","",VLOOKUP(AB11,'Overview - Section A'!$P$31:$Q$32,2,FALSE)),"")</f>
        <v/>
      </c>
      <c r="J11" s="414" t="str">
        <f>IFERROR(VLOOKUP(B11,'Reference records(soft deleted)'!$D$6:$H$39,5,FALSE),"")</f>
        <v>Percent</v>
      </c>
      <c r="K11" s="414" t="str">
        <f>IF(AND(VLOOKUP(A11,$A$29:$E109,5,FALSE)&lt;&gt;"",VLOOKUP(A11,$A$29:$F109,6,FALSE)&lt;&gt;"",J11="Number"),"Yes","No")</f>
        <v>No</v>
      </c>
      <c r="L11" s="414"/>
      <c r="M11" s="414"/>
      <c r="N11" s="414"/>
      <c r="O11" s="416"/>
      <c r="P11" s="417"/>
      <c r="Q11" s="416" t="str">
        <f t="shared" si="0"/>
        <v>Djibouti</v>
      </c>
      <c r="R11" s="418" t="s">
        <v>5936</v>
      </c>
      <c r="S11" s="405" t="str">
        <f t="shared" si="1"/>
        <v/>
      </c>
      <c r="T11" s="405" t="b">
        <f t="shared" si="2"/>
        <v>1</v>
      </c>
      <c r="U11" s="405" t="str">
        <f>IFERROR(IF('Overview - Section A'!$AN$5="Funding Request",VLOOKUP(H11,'Overview - Section A'!$M$31:$P$32,4,FALSE),IF(AB11="","",AB11)),"")</f>
        <v/>
      </c>
      <c r="V11" s="406" t="str">
        <f t="shared" si="3"/>
        <v>TB I-4(M): Prévalence de TB-RR et/ou TB-MR parmi les nouveaux cas détectés: Proportion de nouveaux cas de tuberculose avec TB-RR et/ou TB-MR</v>
      </c>
      <c r="W11" s="406" t="s">
        <v>441</v>
      </c>
      <c r="X11" s="406" t="str">
        <f t="array" ref="X11">IFERROR(IF(INDEX('Reference Records'!$G$4:$G$29,MATCH(LEFT(B11,255),LEFT('Reference Records'!$C$4:$C$29,255),0))=0,"",INDEX('Reference Records'!$G$4:$G$29,MATCH(LEFT(B11,255),LEFT('Reference Records'!$C$4:$C$29,255),0))),"")</f>
        <v>a1J36000002m4EbEAI</v>
      </c>
      <c r="Y11" s="406" t="str">
        <f>IFERROR(IF('Overview - Section A'!$AN$5="Funding Request",IF('Reference Records'!$B$343&lt;&gt;"",VLOOKUP(Q11,'Reference Records'!$B$343:$C$344,2,FALSE),VLOOKUP(Q11,'Reference Records'!$A$356:$C$694,3,FALSE)),VLOOKUP(Q11,'Reference Records'!$A$697:$C$699,3,FALSE)),"")</f>
        <v>a1A360000013M21EAE</v>
      </c>
      <c r="Z11" s="406" t="s">
        <v>443</v>
      </c>
      <c r="AA11" s="406" t="s">
        <v>434</v>
      </c>
      <c r="AB11" s="419"/>
      <c r="AC11" s="406"/>
      <c r="AD11" s="420" t="s">
        <v>439</v>
      </c>
      <c r="AE11" s="418"/>
      <c r="AF11" s="420"/>
      <c r="AG11" s="420"/>
      <c r="AH11" s="421" t="s">
        <v>431</v>
      </c>
      <c r="AI11" s="130"/>
      <c r="AJ11" s="136"/>
      <c r="AK11" s="137"/>
    </row>
    <row r="12" spans="1:37" ht="47.1" customHeight="1" x14ac:dyDescent="0.2">
      <c r="A12" s="409">
        <v>3</v>
      </c>
      <c r="B12" s="410" t="str">
        <f>IFERROR(VLOOKUP(Z12,'Reference records(soft deleted)'!$B$6:$D$39,3,FALSE),"")</f>
        <v>HIV I-6: Estimation du pourcentage d'infections à VIH parmi les enfants nés de femmes séropositives au VIH ayant accouché au cours des 12 derniers  mois</v>
      </c>
      <c r="C12" s="411"/>
      <c r="D12" s="412" t="s">
        <v>444</v>
      </c>
      <c r="E12" s="412" t="s">
        <v>386</v>
      </c>
      <c r="F12" s="412" t="s">
        <v>445</v>
      </c>
      <c r="G12" s="413" t="str">
        <f t="array" ref="G12">IFERROR(IF(INDEX('Reference Records'!$D$4:$D$29,MATCH(LEFT(B12,255),LEFT('Reference Records'!$C$4:$C$29,255),0))=0,"",INDEX('Reference Records'!$D$4:$D$29,MATCH(LEFT(B12,255),LEFT('Reference Records'!$C$4:$C$29,255),0))),"")</f>
        <v/>
      </c>
      <c r="H12" s="414" t="str">
        <f>IF('Overview - Section A'!$AN$5="Funding Request",IF(I12="Funding Request Place Holder","",I12),"")</f>
        <v/>
      </c>
      <c r="I12" s="415" t="str">
        <f>IFERROR(IF(AB12="","",VLOOKUP(AB12,'Overview - Section A'!$P$31:$Q$32,2,FALSE)),"")</f>
        <v/>
      </c>
      <c r="J12" s="414" t="str">
        <f>IFERROR(VLOOKUP(B12,'Reference records(soft deleted)'!$D$6:$H$39,5,FALSE),"")</f>
        <v>Percent</v>
      </c>
      <c r="K12" s="414" t="str">
        <f>IF(AND(VLOOKUP(A12,$A$29:$E110,5,FALSE)&lt;&gt;"",VLOOKUP(A12,$A$29:$F110,6,FALSE)&lt;&gt;"",J12="Number"),"Yes","No")</f>
        <v>No</v>
      </c>
      <c r="L12" s="414"/>
      <c r="M12" s="414"/>
      <c r="N12" s="414"/>
      <c r="O12" s="416"/>
      <c r="P12" s="417"/>
      <c r="Q12" s="416" t="str">
        <f t="shared" si="0"/>
        <v>Djibouti</v>
      </c>
      <c r="R12" s="418" t="s">
        <v>5940</v>
      </c>
      <c r="S12" s="405" t="str">
        <f t="shared" si="1"/>
        <v/>
      </c>
      <c r="T12" s="405" t="b">
        <f t="shared" si="2"/>
        <v>1</v>
      </c>
      <c r="U12" s="405" t="str">
        <f>IFERROR(IF('Overview - Section A'!$AN$5="Funding Request",VLOOKUP(H12,'Overview - Section A'!$M$31:$P$32,4,FALSE),IF(AB12="","",AB12)),"")</f>
        <v/>
      </c>
      <c r="V12" s="406" t="str">
        <f t="shared" si="3"/>
        <v>HIV I-6: Estimation du pourcentage d'infections à VIH parmi les enfants nés de femmes séropositives au VIH ayant accouché au cours des 12 derniers  mois</v>
      </c>
      <c r="W12" s="406" t="s">
        <v>446</v>
      </c>
      <c r="X12" s="406" t="str">
        <f t="array" ref="X12">IFERROR(IF(INDEX('Reference Records'!$G$4:$G$29,MATCH(LEFT(B12,255),LEFT('Reference Records'!$C$4:$C$29,255),0))=0,"",INDEX('Reference Records'!$G$4:$G$29,MATCH(LEFT(B12,255),LEFT('Reference Records'!$C$4:$C$29,255),0))),"")</f>
        <v>a1J36000002m4EVEAY</v>
      </c>
      <c r="Y12" s="406" t="str">
        <f>IFERROR(IF('Overview - Section A'!$AN$5="Funding Request",IF('Reference Records'!$B$343&lt;&gt;"",VLOOKUP(Q12,'Reference Records'!$B$343:$C$344,2,FALSE),VLOOKUP(Q12,'Reference Records'!$A$356:$C$694,3,FALSE)),VLOOKUP(Q12,'Reference Records'!$A$697:$C$699,3,FALSE)),"")</f>
        <v>a1A360000013M21EAE</v>
      </c>
      <c r="Z12" s="406" t="s">
        <v>448</v>
      </c>
      <c r="AA12" s="406" t="s">
        <v>434</v>
      </c>
      <c r="AB12" s="419"/>
      <c r="AC12" s="406"/>
      <c r="AD12" s="420" t="s">
        <v>445</v>
      </c>
      <c r="AE12" s="418"/>
      <c r="AF12" s="420"/>
      <c r="AG12" s="420"/>
      <c r="AH12" s="421" t="s">
        <v>431</v>
      </c>
      <c r="AI12" s="130"/>
      <c r="AJ12" s="136"/>
      <c r="AK12" s="137"/>
    </row>
    <row r="13" spans="1:37" ht="47.1" customHeight="1" x14ac:dyDescent="0.2">
      <c r="A13" s="409">
        <v>4</v>
      </c>
      <c r="B13" s="410" t="str">
        <f>IFERROR(VLOOKUP(Z13,'Reference records(soft deleted)'!$B$6:$D$39,3,FALSE),"")</f>
        <v/>
      </c>
      <c r="C13" s="411"/>
      <c r="D13" s="412"/>
      <c r="E13" s="412"/>
      <c r="F13" s="412"/>
      <c r="G13" s="413" t="str">
        <f t="array" ref="G13">IFERROR(IF(INDEX('Reference Records'!$D$4:$D$29,MATCH(LEFT(B13,255),LEFT('Reference Records'!$C$4:$C$29,255),0))=0,"",INDEX('Reference Records'!$D$4:$D$29,MATCH(LEFT(B13,255),LEFT('Reference Records'!$C$4:$C$29,255),0))),"")</f>
        <v/>
      </c>
      <c r="H13" s="414" t="str">
        <f>IF('Overview - Section A'!$AN$5="Funding Request",IF(I13="Funding Request Place Holder","",I13),"")</f>
        <v/>
      </c>
      <c r="I13" s="415" t="str">
        <f>IFERROR(IF(AB13="","",VLOOKUP(AB13,'Overview - Section A'!$P$31:$Q$32,2,FALSE)),"")</f>
        <v/>
      </c>
      <c r="J13" s="414" t="str">
        <f>IFERROR(VLOOKUP(B13,'Reference records(soft deleted)'!$D$6:$H$39,5,FALSE),"")</f>
        <v/>
      </c>
      <c r="K13" s="414" t="str">
        <f>IF(AND(VLOOKUP(A13,$A$29:$E111,5,FALSE)&lt;&gt;"",VLOOKUP(A13,$A$29:$F111,6,FALSE)&lt;&gt;"",J13="Number"),"Yes","No")</f>
        <v>No</v>
      </c>
      <c r="L13" s="414"/>
      <c r="M13" s="414"/>
      <c r="N13" s="414"/>
      <c r="O13" s="416"/>
      <c r="P13" s="417"/>
      <c r="Q13" s="416" t="str">
        <f t="shared" si="0"/>
        <v/>
      </c>
      <c r="R13" s="418"/>
      <c r="S13" s="405" t="str">
        <f t="shared" si="1"/>
        <v/>
      </c>
      <c r="T13" s="405" t="b">
        <f t="shared" si="2"/>
        <v>0</v>
      </c>
      <c r="U13" s="405" t="str">
        <f>IFERROR(IF('Overview - Section A'!$AN$5="Funding Request",VLOOKUP(H13,'Overview - Section A'!$M$31:$P$32,4,FALSE),IF(AB13="","",AB13)),"")</f>
        <v/>
      </c>
      <c r="V13" s="406" t="str">
        <f t="shared" si="3"/>
        <v/>
      </c>
      <c r="W13" s="406" t="s">
        <v>449</v>
      </c>
      <c r="X13" s="406" t="str">
        <f t="array" ref="X13">IFERROR(IF(INDEX('Reference Records'!$G$4:$G$29,MATCH(LEFT(B13,255),LEFT('Reference Records'!$C$4:$C$29,255),0))=0,"",INDEX('Reference Records'!$G$4:$G$29,MATCH(LEFT(B13,255),LEFT('Reference Records'!$C$4:$C$29,255),0))),"")</f>
        <v/>
      </c>
      <c r="Y13" s="406" t="str">
        <f>IFERROR(IF('Overview - Section A'!$AN$5="Funding Request",IF('Reference Records'!$B$343&lt;&gt;"",VLOOKUP(Q13,'Reference Records'!$B$343:$C$344,2,FALSE),VLOOKUP(Q13,'Reference Records'!$A$356:$C$694,3,FALSE)),VLOOKUP(Q13,'Reference Records'!$A$697:$C$699,3,FALSE)),"")</f>
        <v/>
      </c>
      <c r="Z13" s="406"/>
      <c r="AA13" s="406"/>
      <c r="AB13" s="419"/>
      <c r="AC13" s="406"/>
      <c r="AD13" s="420"/>
      <c r="AE13" s="418"/>
      <c r="AF13" s="420"/>
      <c r="AG13" s="420"/>
      <c r="AH13" s="421" t="s">
        <v>431</v>
      </c>
      <c r="AI13" s="130"/>
      <c r="AJ13" s="136"/>
      <c r="AK13" s="137"/>
    </row>
    <row r="14" spans="1:37" ht="47.1" customHeight="1" x14ac:dyDescent="0.2">
      <c r="A14" s="409">
        <v>5</v>
      </c>
      <c r="B14" s="410" t="str">
        <f>IFERROR(VLOOKUP(Z14,'Reference records(soft deleted)'!$B$6:$D$39,3,FALSE),"")</f>
        <v/>
      </c>
      <c r="C14" s="411"/>
      <c r="D14" s="412"/>
      <c r="E14" s="412"/>
      <c r="F14" s="412"/>
      <c r="G14" s="413" t="str">
        <f t="array" ref="G14">IFERROR(IF(INDEX('Reference Records'!$D$4:$D$29,MATCH(LEFT(B14,255),LEFT('Reference Records'!$C$4:$C$29,255),0))=0,"",INDEX('Reference Records'!$D$4:$D$29,MATCH(LEFT(B14,255),LEFT('Reference Records'!$C$4:$C$29,255),0))),"")</f>
        <v/>
      </c>
      <c r="H14" s="414" t="str">
        <f>IF('Overview - Section A'!$AN$5="Funding Request",IF(I14="Funding Request Place Holder","",I14),"")</f>
        <v/>
      </c>
      <c r="I14" s="415" t="str">
        <f>IFERROR(IF(AB14="","",VLOOKUP(AB14,'Overview - Section A'!$P$31:$Q$32,2,FALSE)),"")</f>
        <v/>
      </c>
      <c r="J14" s="414" t="str">
        <f>IFERROR(VLOOKUP(B14,'Reference records(soft deleted)'!$D$6:$H$39,5,FALSE),"")</f>
        <v/>
      </c>
      <c r="K14" s="414" t="str">
        <f>IF(AND(VLOOKUP(A14,$A$29:$E112,5,FALSE)&lt;&gt;"",VLOOKUP(A14,$A$29:$F112,6,FALSE)&lt;&gt;"",J14="Number"),"Yes","No")</f>
        <v>No</v>
      </c>
      <c r="L14" s="414"/>
      <c r="M14" s="414"/>
      <c r="N14" s="414"/>
      <c r="O14" s="416"/>
      <c r="P14" s="417"/>
      <c r="Q14" s="416" t="str">
        <f t="shared" si="0"/>
        <v/>
      </c>
      <c r="R14" s="418"/>
      <c r="S14" s="405" t="str">
        <f t="shared" si="1"/>
        <v/>
      </c>
      <c r="T14" s="405" t="b">
        <f t="shared" si="2"/>
        <v>0</v>
      </c>
      <c r="U14" s="405" t="str">
        <f>IFERROR(IF('Overview - Section A'!$AN$5="Funding Request",VLOOKUP(H14,'Overview - Section A'!$M$31:$P$32,4,FALSE),IF(AB14="","",AB14)),"")</f>
        <v/>
      </c>
      <c r="V14" s="406" t="str">
        <f t="shared" si="3"/>
        <v/>
      </c>
      <c r="W14" s="406" t="s">
        <v>450</v>
      </c>
      <c r="X14" s="406" t="str">
        <f t="array" ref="X14">IFERROR(IF(INDEX('Reference Records'!$G$4:$G$29,MATCH(LEFT(B14,255),LEFT('Reference Records'!$C$4:$C$29,255),0))=0,"",INDEX('Reference Records'!$G$4:$G$29,MATCH(LEFT(B14,255),LEFT('Reference Records'!$C$4:$C$29,255),0))),"")</f>
        <v/>
      </c>
      <c r="Y14" s="406" t="str">
        <f>IFERROR(IF('Overview - Section A'!$AN$5="Funding Request",IF('Reference Records'!$B$343&lt;&gt;"",VLOOKUP(Q14,'Reference Records'!$B$343:$C$344,2,FALSE),VLOOKUP(Q14,'Reference Records'!$A$356:$C$694,3,FALSE)),VLOOKUP(Q14,'Reference Records'!$A$697:$C$699,3,FALSE)),"")</f>
        <v/>
      </c>
      <c r="Z14" s="406"/>
      <c r="AA14" s="406"/>
      <c r="AB14" s="419"/>
      <c r="AC14" s="406"/>
      <c r="AD14" s="420"/>
      <c r="AE14" s="418"/>
      <c r="AF14" s="420"/>
      <c r="AG14" s="420"/>
      <c r="AH14" s="421" t="s">
        <v>431</v>
      </c>
      <c r="AI14" s="130"/>
      <c r="AJ14" s="136"/>
      <c r="AK14" s="137"/>
    </row>
    <row r="15" spans="1:37" ht="47.1" customHeight="1" x14ac:dyDescent="0.2">
      <c r="A15" s="409">
        <v>6</v>
      </c>
      <c r="B15" s="410" t="str">
        <f>IFERROR(VLOOKUP(Z15,'Reference records(soft deleted)'!$B$6:$D$39,3,FALSE),"")</f>
        <v/>
      </c>
      <c r="C15" s="411"/>
      <c r="D15" s="412"/>
      <c r="E15" s="412"/>
      <c r="F15" s="412"/>
      <c r="G15" s="413" t="str">
        <f t="array" ref="G15">IFERROR(IF(INDEX('Reference Records'!$D$4:$D$29,MATCH(LEFT(B15,255),LEFT('Reference Records'!$C$4:$C$29,255),0))=0,"",INDEX('Reference Records'!$D$4:$D$29,MATCH(LEFT(B15,255),LEFT('Reference Records'!$C$4:$C$29,255),0))),"")</f>
        <v/>
      </c>
      <c r="H15" s="414" t="str">
        <f>IF('Overview - Section A'!$AN$5="Funding Request",IF(I15="Funding Request Place Holder","",I15),"")</f>
        <v/>
      </c>
      <c r="I15" s="415" t="str">
        <f>IFERROR(IF(AB15="","",VLOOKUP(AB15,'Overview - Section A'!$P$31:$Q$32,2,FALSE)),"")</f>
        <v/>
      </c>
      <c r="J15" s="414" t="str">
        <f>IFERROR(VLOOKUP(B15,'Reference records(soft deleted)'!$D$6:$H$39,5,FALSE),"")</f>
        <v/>
      </c>
      <c r="K15" s="414" t="str">
        <f>IF(AND(VLOOKUP(A15,$A$29:$E113,5,FALSE)&lt;&gt;"",VLOOKUP(A15,$A$29:$F113,6,FALSE)&lt;&gt;"",J15="Number"),"Yes","No")</f>
        <v>No</v>
      </c>
      <c r="L15" s="414"/>
      <c r="M15" s="414"/>
      <c r="N15" s="414"/>
      <c r="O15" s="416"/>
      <c r="P15" s="417"/>
      <c r="Q15" s="416" t="str">
        <f t="shared" si="0"/>
        <v/>
      </c>
      <c r="R15" s="418"/>
      <c r="S15" s="405" t="str">
        <f t="shared" si="1"/>
        <v/>
      </c>
      <c r="T15" s="405" t="b">
        <f t="shared" si="2"/>
        <v>0</v>
      </c>
      <c r="U15" s="405" t="str">
        <f>IFERROR(IF('Overview - Section A'!$AN$5="Funding Request",VLOOKUP(H15,'Overview - Section A'!$M$31:$P$32,4,FALSE),IF(AB15="","",AB15)),"")</f>
        <v/>
      </c>
      <c r="V15" s="406" t="str">
        <f t="shared" si="3"/>
        <v/>
      </c>
      <c r="W15" s="406" t="s">
        <v>451</v>
      </c>
      <c r="X15" s="406" t="str">
        <f t="array" ref="X15">IFERROR(IF(INDEX('Reference Records'!$G$4:$G$29,MATCH(LEFT(B15,255),LEFT('Reference Records'!$C$4:$C$29,255),0))=0,"",INDEX('Reference Records'!$G$4:$G$29,MATCH(LEFT(B15,255),LEFT('Reference Records'!$C$4:$C$29,255),0))),"")</f>
        <v/>
      </c>
      <c r="Y15" s="406" t="str">
        <f>IFERROR(IF('Overview - Section A'!$AN$5="Funding Request",IF('Reference Records'!$B$343&lt;&gt;"",VLOOKUP(Q15,'Reference Records'!$B$343:$C$344,2,FALSE),VLOOKUP(Q15,'Reference Records'!$A$356:$C$694,3,FALSE)),VLOOKUP(Q15,'Reference Records'!$A$697:$C$699,3,FALSE)),"")</f>
        <v/>
      </c>
      <c r="Z15" s="406"/>
      <c r="AA15" s="406"/>
      <c r="AB15" s="419"/>
      <c r="AC15" s="406"/>
      <c r="AD15" s="420"/>
      <c r="AE15" s="418"/>
      <c r="AF15" s="420"/>
      <c r="AG15" s="420"/>
      <c r="AH15" s="421" t="s">
        <v>431</v>
      </c>
      <c r="AI15" s="130"/>
      <c r="AJ15" s="136"/>
      <c r="AK15" s="137"/>
    </row>
    <row r="16" spans="1:37" ht="47.1" customHeight="1" x14ac:dyDescent="0.2">
      <c r="A16" s="409">
        <v>7</v>
      </c>
      <c r="B16" s="410" t="str">
        <f>IFERROR(VLOOKUP(Z16,'Reference records(soft deleted)'!$B$6:$D$39,3,FALSE),"")</f>
        <v/>
      </c>
      <c r="C16" s="411"/>
      <c r="D16" s="412"/>
      <c r="E16" s="412"/>
      <c r="F16" s="412"/>
      <c r="G16" s="413" t="str">
        <f t="array" ref="G16">IFERROR(IF(INDEX('Reference Records'!$D$4:$D$29,MATCH(LEFT(B16,255),LEFT('Reference Records'!$C$4:$C$29,255),0))=0,"",INDEX('Reference Records'!$D$4:$D$29,MATCH(LEFT(B16,255),LEFT('Reference Records'!$C$4:$C$29,255),0))),"")</f>
        <v/>
      </c>
      <c r="H16" s="414" t="str">
        <f>IF('Overview - Section A'!$AN$5="Funding Request",IF(I16="Funding Request Place Holder","",I16),"")</f>
        <v/>
      </c>
      <c r="I16" s="415" t="str">
        <f>IFERROR(IF(AB16="","",VLOOKUP(AB16,'Overview - Section A'!$P$31:$Q$32,2,FALSE)),"")</f>
        <v/>
      </c>
      <c r="J16" s="414" t="str">
        <f>IFERROR(VLOOKUP(B16,'Reference records(soft deleted)'!$D$6:$H$39,5,FALSE),"")</f>
        <v/>
      </c>
      <c r="K16" s="414" t="str">
        <f>IF(AND(VLOOKUP(A16,$A$29:$E114,5,FALSE)&lt;&gt;"",VLOOKUP(A16,$A$29:$F114,6,FALSE)&lt;&gt;"",J16="Number"),"Yes","No")</f>
        <v>No</v>
      </c>
      <c r="L16" s="414"/>
      <c r="M16" s="414"/>
      <c r="N16" s="414"/>
      <c r="O16" s="416"/>
      <c r="P16" s="417"/>
      <c r="Q16" s="416" t="str">
        <f t="shared" si="0"/>
        <v/>
      </c>
      <c r="R16" s="418"/>
      <c r="S16" s="405" t="str">
        <f t="shared" si="1"/>
        <v/>
      </c>
      <c r="T16" s="405" t="b">
        <f t="shared" si="2"/>
        <v>0</v>
      </c>
      <c r="U16" s="405" t="str">
        <f>IFERROR(IF('Overview - Section A'!$AN$5="Funding Request",VLOOKUP(H16,'Overview - Section A'!$M$31:$P$32,4,FALSE),IF(AB16="","",AB16)),"")</f>
        <v>a1236000008JWxJAAW</v>
      </c>
      <c r="V16" s="406" t="str">
        <f t="shared" si="3"/>
        <v/>
      </c>
      <c r="W16" s="406" t="s">
        <v>452</v>
      </c>
      <c r="X16" s="406" t="str">
        <f t="array" ref="X16">IFERROR(IF(INDEX('Reference Records'!$G$4:$G$29,MATCH(LEFT(B16,255),LEFT('Reference Records'!$C$4:$C$29,255),0))=0,"",INDEX('Reference Records'!$G$4:$G$29,MATCH(LEFT(B16,255),LEFT('Reference Records'!$C$4:$C$29,255),0))),"")</f>
        <v/>
      </c>
      <c r="Y16" s="406" t="str">
        <f>IFERROR(IF('Overview - Section A'!$AN$5="Funding Request",IF('Reference Records'!$B$343&lt;&gt;"",VLOOKUP(Q16,'Reference Records'!$B$343:$C$344,2,FALSE),VLOOKUP(Q16,'Reference Records'!$A$356:$C$694,3,FALSE)),VLOOKUP(Q16,'Reference Records'!$A$697:$C$699,3,FALSE)),"")</f>
        <v/>
      </c>
      <c r="Z16" s="406"/>
      <c r="AA16" s="406"/>
      <c r="AB16" s="419" t="s">
        <v>453</v>
      </c>
      <c r="AC16" s="406"/>
      <c r="AD16" s="420"/>
      <c r="AE16" s="418"/>
      <c r="AF16" s="420"/>
      <c r="AG16" s="420"/>
      <c r="AH16" s="421" t="s">
        <v>431</v>
      </c>
      <c r="AI16" s="130"/>
      <c r="AJ16" s="136"/>
      <c r="AK16" s="137"/>
    </row>
    <row r="17" spans="1:37" ht="47.1" customHeight="1" x14ac:dyDescent="0.2">
      <c r="A17" s="409">
        <v>8</v>
      </c>
      <c r="B17" s="410" t="str">
        <f>IFERROR(VLOOKUP(Z17,'Reference records(soft deleted)'!$B$6:$D$39,3,FALSE),"")</f>
        <v/>
      </c>
      <c r="C17" s="411"/>
      <c r="D17" s="412"/>
      <c r="E17" s="412"/>
      <c r="F17" s="412"/>
      <c r="G17" s="413" t="str">
        <f t="array" ref="G17">IFERROR(IF(INDEX('Reference Records'!$D$4:$D$29,MATCH(LEFT(B17,255),LEFT('Reference Records'!$C$4:$C$29,255),0))=0,"",INDEX('Reference Records'!$D$4:$D$29,MATCH(LEFT(B17,255),LEFT('Reference Records'!$C$4:$C$29,255),0))),"")</f>
        <v/>
      </c>
      <c r="H17" s="414" t="str">
        <f>IF('Overview - Section A'!$AN$5="Funding Request",IF(I17="Funding Request Place Holder","",I17),"")</f>
        <v/>
      </c>
      <c r="I17" s="415" t="str">
        <f>IFERROR(IF(AB17="","",VLOOKUP(AB17,'Overview - Section A'!$P$31:$Q$32,2,FALSE)),"")</f>
        <v/>
      </c>
      <c r="J17" s="414" t="str">
        <f>IFERROR(VLOOKUP(B17,'Reference records(soft deleted)'!$D$6:$H$39,5,FALSE),"")</f>
        <v/>
      </c>
      <c r="K17" s="414" t="str">
        <f>IF(AND(VLOOKUP(A17,$A$29:$E115,5,FALSE)&lt;&gt;"",VLOOKUP(A17,$A$29:$F115,6,FALSE)&lt;&gt;"",J17="Number"),"Yes","No")</f>
        <v>No</v>
      </c>
      <c r="L17" s="414"/>
      <c r="M17" s="414"/>
      <c r="N17" s="414"/>
      <c r="O17" s="416"/>
      <c r="P17" s="417"/>
      <c r="Q17" s="416" t="str">
        <f t="shared" si="0"/>
        <v/>
      </c>
      <c r="R17" s="418"/>
      <c r="S17" s="405" t="str">
        <f t="shared" si="1"/>
        <v/>
      </c>
      <c r="T17" s="405" t="b">
        <f t="shared" si="2"/>
        <v>0</v>
      </c>
      <c r="U17" s="405" t="str">
        <f>IFERROR(IF('Overview - Section A'!$AN$5="Funding Request",VLOOKUP(H17,'Overview - Section A'!$M$31:$P$32,4,FALSE),IF(AB17="","",AB17)),"")</f>
        <v>a1236000008JWxJAAW</v>
      </c>
      <c r="V17" s="406" t="str">
        <f t="shared" si="3"/>
        <v/>
      </c>
      <c r="W17" s="406" t="s">
        <v>454</v>
      </c>
      <c r="X17" s="406" t="str">
        <f t="array" ref="X17">IFERROR(IF(INDEX('Reference Records'!$G$4:$G$29,MATCH(LEFT(B17,255),LEFT('Reference Records'!$C$4:$C$29,255),0))=0,"",INDEX('Reference Records'!$G$4:$G$29,MATCH(LEFT(B17,255),LEFT('Reference Records'!$C$4:$C$29,255),0))),"")</f>
        <v/>
      </c>
      <c r="Y17" s="406" t="str">
        <f>IFERROR(IF('Overview - Section A'!$AN$5="Funding Request",IF('Reference Records'!$B$343&lt;&gt;"",VLOOKUP(Q17,'Reference Records'!$B$343:$C$344,2,FALSE),VLOOKUP(Q17,'Reference Records'!$A$356:$C$694,3,FALSE)),VLOOKUP(Q17,'Reference Records'!$A$697:$C$699,3,FALSE)),"")</f>
        <v/>
      </c>
      <c r="Z17" s="406"/>
      <c r="AA17" s="406"/>
      <c r="AB17" s="419" t="s">
        <v>453</v>
      </c>
      <c r="AC17" s="406"/>
      <c r="AD17" s="420"/>
      <c r="AE17" s="418"/>
      <c r="AF17" s="420"/>
      <c r="AG17" s="420"/>
      <c r="AH17" s="421" t="s">
        <v>431</v>
      </c>
      <c r="AI17" s="130"/>
      <c r="AJ17" s="136"/>
      <c r="AK17" s="137"/>
    </row>
    <row r="18" spans="1:37" ht="47.1" customHeight="1" x14ac:dyDescent="0.2">
      <c r="A18" s="409">
        <v>9</v>
      </c>
      <c r="B18" s="410" t="str">
        <f>IFERROR(VLOOKUP(Z18,'Reference records(soft deleted)'!$B$6:$D$39,3,FALSE),"")</f>
        <v/>
      </c>
      <c r="C18" s="411"/>
      <c r="D18" s="412"/>
      <c r="E18" s="412"/>
      <c r="F18" s="412"/>
      <c r="G18" s="413" t="str">
        <f t="array" ref="G18">IFERROR(IF(INDEX('Reference Records'!$D$4:$D$29,MATCH(LEFT(B18,255),LEFT('Reference Records'!$C$4:$C$29,255),0))=0,"",INDEX('Reference Records'!$D$4:$D$29,MATCH(LEFT(B18,255),LEFT('Reference Records'!$C$4:$C$29,255),0))),"")</f>
        <v/>
      </c>
      <c r="H18" s="414" t="str">
        <f>IF('Overview - Section A'!$AN$5="Funding Request",IF(I18="Funding Request Place Holder","",I18),"")</f>
        <v/>
      </c>
      <c r="I18" s="415" t="str">
        <f>IFERROR(IF(AB18="","",VLOOKUP(AB18,'Overview - Section A'!$P$31:$Q$32,2,FALSE)),"")</f>
        <v/>
      </c>
      <c r="J18" s="414" t="str">
        <f>IFERROR(VLOOKUP(B18,'Reference records(soft deleted)'!$D$6:$H$39,5,FALSE),"")</f>
        <v/>
      </c>
      <c r="K18" s="414" t="str">
        <f>IF(AND(VLOOKUP(A18,$A$29:$E116,5,FALSE)&lt;&gt;"",VLOOKUP(A18,$A$29:$F116,6,FALSE)&lt;&gt;"",J18="Number"),"Yes","No")</f>
        <v>No</v>
      </c>
      <c r="L18" s="414"/>
      <c r="M18" s="414"/>
      <c r="N18" s="414"/>
      <c r="O18" s="416"/>
      <c r="P18" s="417"/>
      <c r="Q18" s="416" t="str">
        <f t="shared" si="0"/>
        <v/>
      </c>
      <c r="R18" s="418"/>
      <c r="S18" s="405" t="str">
        <f t="shared" si="1"/>
        <v/>
      </c>
      <c r="T18" s="405" t="b">
        <f t="shared" si="2"/>
        <v>0</v>
      </c>
      <c r="U18" s="405" t="str">
        <f>IFERROR(IF('Overview - Section A'!$AN$5="Funding Request",VLOOKUP(H18,'Overview - Section A'!$M$31:$P$32,4,FALSE),IF(AB18="","",AB18)),"")</f>
        <v>a1236000008JWxJAAW</v>
      </c>
      <c r="V18" s="406" t="str">
        <f t="shared" si="3"/>
        <v/>
      </c>
      <c r="W18" s="406" t="s">
        <v>455</v>
      </c>
      <c r="X18" s="406" t="str">
        <f t="array" ref="X18">IFERROR(IF(INDEX('Reference Records'!$G$4:$G$29,MATCH(LEFT(B18,255),LEFT('Reference Records'!$C$4:$C$29,255),0))=0,"",INDEX('Reference Records'!$G$4:$G$29,MATCH(LEFT(B18,255),LEFT('Reference Records'!$C$4:$C$29,255),0))),"")</f>
        <v/>
      </c>
      <c r="Y18" s="406" t="str">
        <f>IFERROR(IF('Overview - Section A'!$AN$5="Funding Request",IF('Reference Records'!$B$343&lt;&gt;"",VLOOKUP(Q18,'Reference Records'!$B$343:$C$344,2,FALSE),VLOOKUP(Q18,'Reference Records'!$A$356:$C$694,3,FALSE)),VLOOKUP(Q18,'Reference Records'!$A$697:$C$699,3,FALSE)),"")</f>
        <v/>
      </c>
      <c r="Z18" s="406"/>
      <c r="AA18" s="406"/>
      <c r="AB18" s="419" t="s">
        <v>453</v>
      </c>
      <c r="AC18" s="406"/>
      <c r="AD18" s="420"/>
      <c r="AE18" s="418"/>
      <c r="AF18" s="420"/>
      <c r="AG18" s="420"/>
      <c r="AH18" s="421" t="s">
        <v>431</v>
      </c>
      <c r="AI18" s="130"/>
      <c r="AJ18" s="136"/>
      <c r="AK18" s="137"/>
    </row>
    <row r="19" spans="1:37" ht="47.1" customHeight="1" x14ac:dyDescent="0.2">
      <c r="A19" s="409">
        <v>10</v>
      </c>
      <c r="B19" s="410" t="str">
        <f>IFERROR(VLOOKUP(Z19,'Reference records(soft deleted)'!$B$6:$D$39,3,FALSE),"")</f>
        <v/>
      </c>
      <c r="C19" s="411"/>
      <c r="D19" s="412"/>
      <c r="E19" s="412"/>
      <c r="F19" s="412"/>
      <c r="G19" s="413" t="str">
        <f t="array" ref="G19">IFERROR(IF(INDEX('Reference Records'!$D$4:$D$29,MATCH(LEFT(B19,255),LEFT('Reference Records'!$C$4:$C$29,255),0))=0,"",INDEX('Reference Records'!$D$4:$D$29,MATCH(LEFT(B19,255),LEFT('Reference Records'!$C$4:$C$29,255),0))),"")</f>
        <v/>
      </c>
      <c r="H19" s="414" t="str">
        <f>IF('Overview - Section A'!$AN$5="Funding Request",IF(I19="Funding Request Place Holder","",I19),"")</f>
        <v/>
      </c>
      <c r="I19" s="415" t="str">
        <f>IFERROR(IF(AB19="","",VLOOKUP(AB19,'Overview - Section A'!$P$31:$Q$32,2,FALSE)),"")</f>
        <v/>
      </c>
      <c r="J19" s="414" t="str">
        <f>IFERROR(VLOOKUP(B19,'Reference records(soft deleted)'!$D$6:$H$39,5,FALSE),"")</f>
        <v/>
      </c>
      <c r="K19" s="414" t="str">
        <f>IF(AND(VLOOKUP(A19,$A$29:$E117,5,FALSE)&lt;&gt;"",VLOOKUP(A19,$A$29:$F117,6,FALSE)&lt;&gt;"",J19="Number"),"Yes","No")</f>
        <v>No</v>
      </c>
      <c r="L19" s="414"/>
      <c r="M19" s="414"/>
      <c r="N19" s="414"/>
      <c r="O19" s="416"/>
      <c r="P19" s="417"/>
      <c r="Q19" s="416" t="str">
        <f t="shared" si="0"/>
        <v/>
      </c>
      <c r="R19" s="418"/>
      <c r="S19" s="405" t="str">
        <f t="shared" si="1"/>
        <v/>
      </c>
      <c r="T19" s="405" t="b">
        <f t="shared" si="2"/>
        <v>0</v>
      </c>
      <c r="U19" s="405" t="str">
        <f>IFERROR(IF('Overview - Section A'!$AN$5="Funding Request",VLOOKUP(H19,'Overview - Section A'!$M$31:$P$32,4,FALSE),IF(AB19="","",AB19)),"")</f>
        <v>a1236000008JWxJAAW</v>
      </c>
      <c r="V19" s="406" t="str">
        <f t="shared" si="3"/>
        <v/>
      </c>
      <c r="W19" s="406" t="s">
        <v>456</v>
      </c>
      <c r="X19" s="406" t="str">
        <f t="array" ref="X19">IFERROR(IF(INDEX('Reference Records'!$G$4:$G$29,MATCH(LEFT(B19,255),LEFT('Reference Records'!$C$4:$C$29,255),0))=0,"",INDEX('Reference Records'!$G$4:$G$29,MATCH(LEFT(B19,255),LEFT('Reference Records'!$C$4:$C$29,255),0))),"")</f>
        <v/>
      </c>
      <c r="Y19" s="406" t="str">
        <f>IFERROR(IF('Overview - Section A'!$AN$5="Funding Request",IF('Reference Records'!$B$343&lt;&gt;"",VLOOKUP(Q19,'Reference Records'!$B$343:$C$344,2,FALSE),VLOOKUP(Q19,'Reference Records'!$A$356:$C$694,3,FALSE)),VLOOKUP(Q19,'Reference Records'!$A$697:$C$699,3,FALSE)),"")</f>
        <v/>
      </c>
      <c r="Z19" s="406"/>
      <c r="AA19" s="406"/>
      <c r="AB19" s="419" t="s">
        <v>453</v>
      </c>
      <c r="AC19" s="406"/>
      <c r="AD19" s="420"/>
      <c r="AE19" s="418"/>
      <c r="AF19" s="420"/>
      <c r="AG19" s="420"/>
      <c r="AH19" s="421" t="s">
        <v>431</v>
      </c>
      <c r="AI19" s="130"/>
      <c r="AJ19" s="136"/>
      <c r="AK19" s="137"/>
    </row>
    <row r="20" spans="1:37" ht="47.1" customHeight="1" x14ac:dyDescent="0.2">
      <c r="A20" s="409">
        <v>11</v>
      </c>
      <c r="B20" s="410" t="str">
        <f>IFERROR(VLOOKUP(Z20,'Reference records(soft deleted)'!$B$6:$D$39,3,FALSE),"")</f>
        <v/>
      </c>
      <c r="C20" s="411"/>
      <c r="D20" s="412"/>
      <c r="E20" s="412"/>
      <c r="F20" s="412"/>
      <c r="G20" s="413" t="str">
        <f t="array" ref="G20">IFERROR(IF(INDEX('Reference Records'!$D$4:$D$29,MATCH(LEFT(B20,255),LEFT('Reference Records'!$C$4:$C$29,255),0))=0,"",INDEX('Reference Records'!$D$4:$D$29,MATCH(LEFT(B20,255),LEFT('Reference Records'!$C$4:$C$29,255),0))),"")</f>
        <v/>
      </c>
      <c r="H20" s="414" t="str">
        <f>IF('Overview - Section A'!$AN$5="Funding Request",IF(I20="Funding Request Place Holder","",I20),"")</f>
        <v/>
      </c>
      <c r="I20" s="415" t="str">
        <f>IFERROR(IF(AB20="","",VLOOKUP(AB20,'Overview - Section A'!$P$31:$Q$32,2,FALSE)),"")</f>
        <v/>
      </c>
      <c r="J20" s="414" t="str">
        <f>IFERROR(VLOOKUP(B20,'Reference records(soft deleted)'!$D$6:$H$39,5,FALSE),"")</f>
        <v/>
      </c>
      <c r="K20" s="414" t="str">
        <f>IF(AND(VLOOKUP(A20,$A$29:$E118,5,FALSE)&lt;&gt;"",VLOOKUP(A20,$A$29:$F118,6,FALSE)&lt;&gt;"",J20="Number"),"Yes","No")</f>
        <v>No</v>
      </c>
      <c r="L20" s="414"/>
      <c r="M20" s="414"/>
      <c r="N20" s="414"/>
      <c r="O20" s="416"/>
      <c r="P20" s="417"/>
      <c r="Q20" s="416" t="str">
        <f t="shared" si="0"/>
        <v/>
      </c>
      <c r="R20" s="418"/>
      <c r="S20" s="405" t="str">
        <f t="shared" si="1"/>
        <v/>
      </c>
      <c r="T20" s="405" t="b">
        <f t="shared" si="2"/>
        <v>0</v>
      </c>
      <c r="U20" s="405" t="str">
        <f>IFERROR(IF('Overview - Section A'!$AN$5="Funding Request",VLOOKUP(H20,'Overview - Section A'!$M$31:$P$32,4,FALSE),IF(AB20="","",AB20)),"")</f>
        <v>a1236000008JWxJAAW</v>
      </c>
      <c r="V20" s="406" t="str">
        <f t="shared" si="3"/>
        <v/>
      </c>
      <c r="W20" s="406" t="s">
        <v>457</v>
      </c>
      <c r="X20" s="406" t="str">
        <f t="array" ref="X20">IFERROR(IF(INDEX('Reference Records'!$G$4:$G$29,MATCH(LEFT(B20,255),LEFT('Reference Records'!$C$4:$C$29,255),0))=0,"",INDEX('Reference Records'!$G$4:$G$29,MATCH(LEFT(B20,255),LEFT('Reference Records'!$C$4:$C$29,255),0))),"")</f>
        <v/>
      </c>
      <c r="Y20" s="406" t="str">
        <f>IFERROR(IF('Overview - Section A'!$AN$5="Funding Request",IF('Reference Records'!$B$343&lt;&gt;"",VLOOKUP(Q20,'Reference Records'!$B$343:$C$344,2,FALSE),VLOOKUP(Q20,'Reference Records'!$A$356:$C$694,3,FALSE)),VLOOKUP(Q20,'Reference Records'!$A$697:$C$699,3,FALSE)),"")</f>
        <v/>
      </c>
      <c r="Z20" s="406"/>
      <c r="AA20" s="406"/>
      <c r="AB20" s="419" t="s">
        <v>453</v>
      </c>
      <c r="AC20" s="406"/>
      <c r="AD20" s="420"/>
      <c r="AE20" s="418"/>
      <c r="AF20" s="420"/>
      <c r="AG20" s="420"/>
      <c r="AH20" s="421" t="s">
        <v>431</v>
      </c>
      <c r="AI20" s="130"/>
      <c r="AJ20" s="136"/>
      <c r="AK20" s="137"/>
    </row>
    <row r="21" spans="1:37" ht="47.1" customHeight="1" x14ac:dyDescent="0.2">
      <c r="A21" s="409">
        <v>12</v>
      </c>
      <c r="B21" s="410" t="str">
        <f>IFERROR(VLOOKUP(Z21,'Reference records(soft deleted)'!$B$6:$D$39,3,FALSE),"")</f>
        <v/>
      </c>
      <c r="C21" s="411"/>
      <c r="D21" s="412"/>
      <c r="E21" s="412"/>
      <c r="F21" s="412"/>
      <c r="G21" s="413" t="str">
        <f t="array" ref="G21">IFERROR(IF(INDEX('Reference Records'!$D$4:$D$29,MATCH(LEFT(B21,255),LEFT('Reference Records'!$C$4:$C$29,255),0))=0,"",INDEX('Reference Records'!$D$4:$D$29,MATCH(LEFT(B21,255),LEFT('Reference Records'!$C$4:$C$29,255),0))),"")</f>
        <v/>
      </c>
      <c r="H21" s="414" t="str">
        <f>IF('Overview - Section A'!$AN$5="Funding Request",IF(I21="Funding Request Place Holder","",I21),"")</f>
        <v/>
      </c>
      <c r="I21" s="415" t="str">
        <f>IFERROR(IF(AB21="","",VLOOKUP(AB21,'Overview - Section A'!$P$31:$Q$32,2,FALSE)),"")</f>
        <v/>
      </c>
      <c r="J21" s="414" t="str">
        <f>IFERROR(VLOOKUP(B21,'Reference records(soft deleted)'!$D$6:$H$39,5,FALSE),"")</f>
        <v/>
      </c>
      <c r="K21" s="414" t="str">
        <f>IF(AND(VLOOKUP(A21,$A$29:$E119,5,FALSE)&lt;&gt;"",VLOOKUP(A21,$A$29:$F119,6,FALSE)&lt;&gt;"",J21="Number"),"Yes","No")</f>
        <v>No</v>
      </c>
      <c r="L21" s="414"/>
      <c r="M21" s="414"/>
      <c r="N21" s="414"/>
      <c r="O21" s="416"/>
      <c r="P21" s="417"/>
      <c r="Q21" s="416" t="str">
        <f t="shared" si="0"/>
        <v/>
      </c>
      <c r="R21" s="418"/>
      <c r="S21" s="405" t="str">
        <f t="shared" si="1"/>
        <v/>
      </c>
      <c r="T21" s="405" t="b">
        <f t="shared" si="2"/>
        <v>0</v>
      </c>
      <c r="U21" s="405" t="str">
        <f>IFERROR(IF('Overview - Section A'!$AN$5="Funding Request",VLOOKUP(H21,'Overview - Section A'!$M$31:$P$32,4,FALSE),IF(AB21="","",AB21)),"")</f>
        <v>a1236000008JWxJAAW</v>
      </c>
      <c r="V21" s="406" t="str">
        <f t="shared" si="3"/>
        <v/>
      </c>
      <c r="W21" s="406" t="s">
        <v>458</v>
      </c>
      <c r="X21" s="406" t="str">
        <f t="array" ref="X21">IFERROR(IF(INDEX('Reference Records'!$G$4:$G$29,MATCH(LEFT(B21,255),LEFT('Reference Records'!$C$4:$C$29,255),0))=0,"",INDEX('Reference Records'!$G$4:$G$29,MATCH(LEFT(B21,255),LEFT('Reference Records'!$C$4:$C$29,255),0))),"")</f>
        <v/>
      </c>
      <c r="Y21" s="406" t="str">
        <f>IFERROR(IF('Overview - Section A'!$AN$5="Funding Request",IF('Reference Records'!$B$343&lt;&gt;"",VLOOKUP(Q21,'Reference Records'!$B$343:$C$344,2,FALSE),VLOOKUP(Q21,'Reference Records'!$A$356:$C$694,3,FALSE)),VLOOKUP(Q21,'Reference Records'!$A$697:$C$699,3,FALSE)),"")</f>
        <v/>
      </c>
      <c r="Z21" s="406"/>
      <c r="AA21" s="406"/>
      <c r="AB21" s="419" t="s">
        <v>453</v>
      </c>
      <c r="AC21" s="406"/>
      <c r="AD21" s="420"/>
      <c r="AE21" s="418"/>
      <c r="AF21" s="420"/>
      <c r="AG21" s="420"/>
      <c r="AH21" s="421" t="s">
        <v>431</v>
      </c>
      <c r="AI21" s="130"/>
      <c r="AJ21" s="136"/>
      <c r="AK21" s="137"/>
    </row>
    <row r="22" spans="1:37" ht="47.1" customHeight="1" x14ac:dyDescent="0.2">
      <c r="A22" s="409">
        <v>13</v>
      </c>
      <c r="B22" s="410" t="str">
        <f>IFERROR(VLOOKUP(Z22,'Reference records(soft deleted)'!$B$6:$D$39,3,FALSE),"")</f>
        <v/>
      </c>
      <c r="C22" s="411"/>
      <c r="D22" s="412"/>
      <c r="E22" s="412"/>
      <c r="F22" s="412"/>
      <c r="G22" s="413" t="str">
        <f t="array" ref="G22">IFERROR(IF(INDEX('Reference Records'!$D$4:$D$29,MATCH(LEFT(B22,255),LEFT('Reference Records'!$C$4:$C$29,255),0))=0,"",INDEX('Reference Records'!$D$4:$D$29,MATCH(LEFT(B22,255),LEFT('Reference Records'!$C$4:$C$29,255),0))),"")</f>
        <v/>
      </c>
      <c r="H22" s="414" t="str">
        <f>IF('Overview - Section A'!$AN$5="Funding Request",IF(I22="Funding Request Place Holder","",I22),"")</f>
        <v/>
      </c>
      <c r="I22" s="415" t="str">
        <f>IFERROR(IF(AB22="","",VLOOKUP(AB22,'Overview - Section A'!$P$31:$Q$32,2,FALSE)),"")</f>
        <v/>
      </c>
      <c r="J22" s="414" t="str">
        <f>IFERROR(VLOOKUP(B22,'Reference records(soft deleted)'!$D$6:$H$39,5,FALSE),"")</f>
        <v/>
      </c>
      <c r="K22" s="414" t="str">
        <f>IF(AND(VLOOKUP(A22,$A$29:$E120,5,FALSE)&lt;&gt;"",VLOOKUP(A22,$A$29:$F120,6,FALSE)&lt;&gt;"",J22="Number"),"Yes","No")</f>
        <v>No</v>
      </c>
      <c r="L22" s="414"/>
      <c r="M22" s="414"/>
      <c r="N22" s="414"/>
      <c r="O22" s="416"/>
      <c r="P22" s="417"/>
      <c r="Q22" s="416" t="str">
        <f t="shared" si="0"/>
        <v/>
      </c>
      <c r="R22" s="418"/>
      <c r="S22" s="405" t="str">
        <f t="shared" si="1"/>
        <v/>
      </c>
      <c r="T22" s="405" t="b">
        <f t="shared" si="2"/>
        <v>0</v>
      </c>
      <c r="U22" s="405" t="str">
        <f>IFERROR(IF('Overview - Section A'!$AN$5="Funding Request",VLOOKUP(H22,'Overview - Section A'!$M$31:$P$32,4,FALSE),IF(AB22="","",AB22)),"")</f>
        <v>a1236000008JWxJAAW</v>
      </c>
      <c r="V22" s="406" t="str">
        <f t="shared" si="3"/>
        <v/>
      </c>
      <c r="W22" s="406" t="s">
        <v>459</v>
      </c>
      <c r="X22" s="406" t="str">
        <f t="array" ref="X22">IFERROR(IF(INDEX('Reference Records'!$G$4:$G$29,MATCH(LEFT(B22,255),LEFT('Reference Records'!$C$4:$C$29,255),0))=0,"",INDEX('Reference Records'!$G$4:$G$29,MATCH(LEFT(B22,255),LEFT('Reference Records'!$C$4:$C$29,255),0))),"")</f>
        <v/>
      </c>
      <c r="Y22" s="406" t="str">
        <f>IFERROR(IF('Overview - Section A'!$AN$5="Funding Request",IF('Reference Records'!$B$343&lt;&gt;"",VLOOKUP(Q22,'Reference Records'!$B$343:$C$344,2,FALSE),VLOOKUP(Q22,'Reference Records'!$A$356:$C$694,3,FALSE)),VLOOKUP(Q22,'Reference Records'!$A$697:$C$699,3,FALSE)),"")</f>
        <v/>
      </c>
      <c r="Z22" s="406"/>
      <c r="AA22" s="406"/>
      <c r="AB22" s="419" t="s">
        <v>453</v>
      </c>
      <c r="AC22" s="406"/>
      <c r="AD22" s="420"/>
      <c r="AE22" s="418"/>
      <c r="AF22" s="420"/>
      <c r="AG22" s="420"/>
      <c r="AH22" s="421" t="s">
        <v>431</v>
      </c>
      <c r="AI22" s="130"/>
      <c r="AJ22" s="136"/>
      <c r="AK22" s="137"/>
    </row>
    <row r="23" spans="1:37" ht="47.1" customHeight="1" x14ac:dyDescent="0.2">
      <c r="A23" s="409">
        <v>14</v>
      </c>
      <c r="B23" s="410" t="str">
        <f>IFERROR(VLOOKUP(Z23,'Reference records(soft deleted)'!$B$6:$D$39,3,FALSE),"")</f>
        <v/>
      </c>
      <c r="C23" s="411"/>
      <c r="D23" s="412"/>
      <c r="E23" s="412"/>
      <c r="F23" s="412"/>
      <c r="G23" s="413" t="str">
        <f t="array" ref="G23">IFERROR(IF(INDEX('Reference Records'!$D$4:$D$29,MATCH(LEFT(B23,255),LEFT('Reference Records'!$C$4:$C$29,255),0))=0,"",INDEX('Reference Records'!$D$4:$D$29,MATCH(LEFT(B23,255),LEFT('Reference Records'!$C$4:$C$29,255),0))),"")</f>
        <v/>
      </c>
      <c r="H23" s="414" t="str">
        <f>IF('Overview - Section A'!$AN$5="Funding Request",IF(I23="Funding Request Place Holder","",I23),"")</f>
        <v/>
      </c>
      <c r="I23" s="415" t="str">
        <f>IFERROR(IF(AB23="","",VLOOKUP(AB23,'Overview - Section A'!$P$31:$Q$32,2,FALSE)),"")</f>
        <v/>
      </c>
      <c r="J23" s="414" t="str">
        <f>IFERROR(VLOOKUP(B23,'Reference records(soft deleted)'!$D$6:$H$39,5,FALSE),"")</f>
        <v/>
      </c>
      <c r="K23" s="414" t="str">
        <f>IF(AND(VLOOKUP(A23,$A$29:$E121,5,FALSE)&lt;&gt;"",VLOOKUP(A23,$A$29:$F121,6,FALSE)&lt;&gt;"",J23="Number"),"Yes","No")</f>
        <v>No</v>
      </c>
      <c r="L23" s="414"/>
      <c r="M23" s="414"/>
      <c r="N23" s="414"/>
      <c r="O23" s="416"/>
      <c r="P23" s="417"/>
      <c r="Q23" s="416" t="str">
        <f t="shared" si="0"/>
        <v/>
      </c>
      <c r="R23" s="418"/>
      <c r="S23" s="405" t="str">
        <f t="shared" si="1"/>
        <v/>
      </c>
      <c r="T23" s="405" t="b">
        <f t="shared" si="2"/>
        <v>0</v>
      </c>
      <c r="U23" s="405" t="str">
        <f>IFERROR(IF('Overview - Section A'!$AN$5="Funding Request",VLOOKUP(H23,'Overview - Section A'!$M$31:$P$32,4,FALSE),IF(AB23="","",AB23)),"")</f>
        <v>a1236000008JWxJAAW</v>
      </c>
      <c r="V23" s="406" t="str">
        <f t="shared" si="3"/>
        <v/>
      </c>
      <c r="W23" s="406" t="s">
        <v>460</v>
      </c>
      <c r="X23" s="406" t="str">
        <f t="array" ref="X23">IFERROR(IF(INDEX('Reference Records'!$G$4:$G$29,MATCH(LEFT(B23,255),LEFT('Reference Records'!$C$4:$C$29,255),0))=0,"",INDEX('Reference Records'!$G$4:$G$29,MATCH(LEFT(B23,255),LEFT('Reference Records'!$C$4:$C$29,255),0))),"")</f>
        <v/>
      </c>
      <c r="Y23" s="406" t="str">
        <f>IFERROR(IF('Overview - Section A'!$AN$5="Funding Request",IF('Reference Records'!$B$343&lt;&gt;"",VLOOKUP(Q23,'Reference Records'!$B$343:$C$344,2,FALSE),VLOOKUP(Q23,'Reference Records'!$A$356:$C$694,3,FALSE)),VLOOKUP(Q23,'Reference Records'!$A$697:$C$699,3,FALSE)),"")</f>
        <v/>
      </c>
      <c r="Z23" s="406"/>
      <c r="AA23" s="406"/>
      <c r="AB23" s="419" t="s">
        <v>453</v>
      </c>
      <c r="AC23" s="406"/>
      <c r="AD23" s="420"/>
      <c r="AE23" s="418"/>
      <c r="AF23" s="420"/>
      <c r="AG23" s="420"/>
      <c r="AH23" s="421" t="s">
        <v>431</v>
      </c>
      <c r="AI23" s="130"/>
      <c r="AJ23" s="136"/>
      <c r="AK23" s="137"/>
    </row>
    <row r="24" spans="1:37" ht="47.1" customHeight="1" x14ac:dyDescent="0.2">
      <c r="A24" s="409">
        <v>15</v>
      </c>
      <c r="B24" s="410" t="str">
        <f>IFERROR(VLOOKUP(Z24,'Reference records(soft deleted)'!$B$6:$D$39,3,FALSE),"")</f>
        <v/>
      </c>
      <c r="C24" s="411"/>
      <c r="D24" s="412"/>
      <c r="E24" s="412"/>
      <c r="F24" s="412"/>
      <c r="G24" s="413" t="str">
        <f t="array" ref="G24">IFERROR(IF(INDEX('Reference Records'!$D$4:$D$29,MATCH(LEFT(B24,255),LEFT('Reference Records'!$C$4:$C$29,255),0))=0,"",INDEX('Reference Records'!$D$4:$D$29,MATCH(LEFT(B24,255),LEFT('Reference Records'!$C$4:$C$29,255),0))),"")</f>
        <v/>
      </c>
      <c r="H24" s="414" t="str">
        <f>IF('Overview - Section A'!$AN$5="Funding Request",IF(I24="Funding Request Place Holder","",I24),"")</f>
        <v/>
      </c>
      <c r="I24" s="415" t="str">
        <f>IFERROR(IF(AB24="","",VLOOKUP(AB24,'Overview - Section A'!$P$31:$Q$32,2,FALSE)),"")</f>
        <v/>
      </c>
      <c r="J24" s="414" t="str">
        <f>IFERROR(VLOOKUP(B24,'Reference records(soft deleted)'!$D$6:$H$39,5,FALSE),"")</f>
        <v/>
      </c>
      <c r="K24" s="414" t="str">
        <f>IF(AND(VLOOKUP(A24,$A$29:$E122,5,FALSE)&lt;&gt;"",VLOOKUP(A24,$A$29:$F122,6,FALSE)&lt;&gt;"",J24="Number"),"Yes","No")</f>
        <v>No</v>
      </c>
      <c r="L24" s="414"/>
      <c r="M24" s="414"/>
      <c r="N24" s="414"/>
      <c r="O24" s="416"/>
      <c r="P24" s="417"/>
      <c r="Q24" s="416" t="str">
        <f t="shared" si="0"/>
        <v/>
      </c>
      <c r="R24" s="418"/>
      <c r="S24" s="405" t="str">
        <f t="shared" si="1"/>
        <v/>
      </c>
      <c r="T24" s="405" t="b">
        <f t="shared" si="2"/>
        <v>0</v>
      </c>
      <c r="U24" s="405" t="str">
        <f>IFERROR(IF('Overview - Section A'!$AN$5="Funding Request",VLOOKUP(H24,'Overview - Section A'!$M$31:$P$32,4,FALSE),IF(AB24="","",AB24)),"")</f>
        <v>a1236000008JWxJAAW</v>
      </c>
      <c r="V24" s="406" t="str">
        <f t="shared" si="3"/>
        <v/>
      </c>
      <c r="W24" s="406" t="s">
        <v>461</v>
      </c>
      <c r="X24" s="406" t="str">
        <f t="array" ref="X24">IFERROR(IF(INDEX('Reference Records'!$G$4:$G$29,MATCH(LEFT(B24,255),LEFT('Reference Records'!$C$4:$C$29,255),0))=0,"",INDEX('Reference Records'!$G$4:$G$29,MATCH(LEFT(B24,255),LEFT('Reference Records'!$C$4:$C$29,255),0))),"")</f>
        <v/>
      </c>
      <c r="Y24" s="406" t="str">
        <f>IFERROR(IF('Overview - Section A'!$AN$5="Funding Request",IF('Reference Records'!$B$343&lt;&gt;"",VLOOKUP(Q24,'Reference Records'!$B$343:$C$344,2,FALSE),VLOOKUP(Q24,'Reference Records'!$A$356:$C$694,3,FALSE)),VLOOKUP(Q24,'Reference Records'!$A$697:$C$699,3,FALSE)),"")</f>
        <v/>
      </c>
      <c r="Z24" s="406"/>
      <c r="AA24" s="406"/>
      <c r="AB24" s="419" t="s">
        <v>453</v>
      </c>
      <c r="AC24" s="406"/>
      <c r="AD24" s="420"/>
      <c r="AE24" s="418"/>
      <c r="AF24" s="420"/>
      <c r="AG24" s="420"/>
      <c r="AH24" s="421" t="s">
        <v>431</v>
      </c>
      <c r="AI24" s="130"/>
      <c r="AJ24" s="136"/>
      <c r="AK24" s="137"/>
    </row>
    <row r="25" spans="1:37" ht="2.85" customHeight="1" thickBot="1" x14ac:dyDescent="0.25">
      <c r="A25" s="33"/>
      <c r="B25" s="34"/>
      <c r="C25" s="35"/>
      <c r="D25" s="35"/>
      <c r="E25" s="35"/>
      <c r="F25" s="35"/>
      <c r="G25" s="36"/>
      <c r="H25" s="36"/>
      <c r="I25" s="36"/>
      <c r="J25" s="36"/>
      <c r="K25" s="36"/>
      <c r="L25" s="36"/>
      <c r="M25" s="36"/>
      <c r="N25" s="36"/>
      <c r="O25" s="37"/>
      <c r="P25" s="35"/>
      <c r="Q25" s="35"/>
      <c r="R25" s="23"/>
      <c r="S25" s="23"/>
      <c r="T25" s="23"/>
      <c r="U25" s="23"/>
      <c r="V25" s="35"/>
      <c r="W25" s="35"/>
      <c r="X25" s="35"/>
      <c r="Y25" s="35"/>
      <c r="Z25" s="35"/>
      <c r="AA25" s="35"/>
      <c r="AB25" s="35"/>
      <c r="AC25" s="35"/>
      <c r="AD25" s="35"/>
      <c r="AE25" s="35"/>
      <c r="AF25" s="35"/>
      <c r="AG25" s="35"/>
      <c r="AH25" s="35"/>
      <c r="AI25" s="38"/>
      <c r="AJ25" s="136"/>
      <c r="AK25" s="137"/>
    </row>
    <row r="26" spans="1:37" ht="23.85" customHeight="1" thickBot="1" x14ac:dyDescent="0.25">
      <c r="B26" s="40"/>
      <c r="C26" s="17"/>
      <c r="D26" s="24"/>
      <c r="E26" s="24"/>
      <c r="F26" s="24"/>
      <c r="G26" s="24"/>
      <c r="H26" s="24"/>
      <c r="I26" s="24"/>
      <c r="J26" s="24"/>
      <c r="K26" s="24"/>
      <c r="L26" s="24"/>
      <c r="M26" s="24"/>
      <c r="N26" s="24"/>
      <c r="O26" s="24"/>
      <c r="P26" s="18"/>
      <c r="Q26" s="18"/>
      <c r="R26" s="18"/>
      <c r="AJ26" s="137"/>
      <c r="AK26" s="137"/>
    </row>
    <row r="27" spans="1:37" ht="27.75" customHeight="1" thickBot="1" x14ac:dyDescent="0.25">
      <c r="A27" s="587" t="s">
        <v>261</v>
      </c>
      <c r="B27" s="588"/>
      <c r="C27" s="588"/>
      <c r="D27" s="588"/>
      <c r="E27" s="588"/>
      <c r="F27" s="588"/>
      <c r="G27" s="588"/>
      <c r="H27" s="588"/>
      <c r="I27" s="39"/>
      <c r="J27" s="39"/>
      <c r="K27" s="39"/>
      <c r="L27" s="39"/>
      <c r="M27" s="39"/>
      <c r="N27" s="313"/>
      <c r="O27" s="20"/>
      <c r="P27" s="21"/>
    </row>
    <row r="28" spans="1:37" ht="47.1" customHeight="1" x14ac:dyDescent="0.2">
      <c r="A28" s="401" t="s">
        <v>262</v>
      </c>
      <c r="B28" s="471" t="s">
        <v>260</v>
      </c>
      <c r="C28" s="471" t="s">
        <v>271</v>
      </c>
      <c r="D28" s="472" t="s">
        <v>272</v>
      </c>
      <c r="E28" s="472" t="s">
        <v>273</v>
      </c>
      <c r="F28" s="472" t="s">
        <v>274</v>
      </c>
      <c r="G28" s="471" t="s">
        <v>275</v>
      </c>
      <c r="H28" s="472" t="s">
        <v>96</v>
      </c>
      <c r="I28" s="473"/>
      <c r="J28" s="474" t="s">
        <v>146</v>
      </c>
      <c r="K28" s="474" t="s">
        <v>28</v>
      </c>
      <c r="L28" s="474" t="s">
        <v>147</v>
      </c>
      <c r="M28" s="474" t="s">
        <v>30</v>
      </c>
      <c r="N28" s="474" t="s">
        <v>145</v>
      </c>
      <c r="O28" s="474" t="s">
        <v>166</v>
      </c>
      <c r="P28" s="315"/>
    </row>
    <row r="29" spans="1:37" ht="47.1" hidden="1" customHeight="1" x14ac:dyDescent="0.2">
      <c r="A29" s="475" t="s">
        <v>49</v>
      </c>
      <c r="B29" s="427" t="str">
        <f>IF(A29=A28,"",VLOOKUP(A29,$A$9:$V$26,22,FALSE))</f>
        <v>[Custom Impact Indicator Local]</v>
      </c>
      <c r="C29" s="476" t="str">
        <f>IFERROR(IF(N29&lt;&gt;"",N29,IF(A29=A28,IF(C28&lt;YEAR('Overview - Section A'!$E$8),C28+1,""),YEAR('Overview - Section A'!$E$7))),"")</f>
        <v>[Year of Target]</v>
      </c>
      <c r="D29" s="477" t="s">
        <v>22</v>
      </c>
      <c r="E29" s="430" t="s">
        <v>23</v>
      </c>
      <c r="F29" s="431" t="str">
        <f>IF(IF(AND(D29="",E29=""),O29,IFERROR((D29/E29)*100,""))=0,"",IF(AND(D29="",E29=""),O29,IFERROR((D29/E29)*100,"")))</f>
        <v/>
      </c>
      <c r="G29" s="432" t="s">
        <v>24</v>
      </c>
      <c r="H29" s="433" t="s">
        <v>95</v>
      </c>
      <c r="I29" s="478"/>
      <c r="J29" s="479" t="s">
        <v>29</v>
      </c>
      <c r="K29" s="478" t="b">
        <f>IFERROR(IF(VLOOKUP(A29,$A$9:$V$26,22,FALSE)&lt;&gt;"",TRUE,FALSE),FALSE)</f>
        <v>1</v>
      </c>
      <c r="L29" s="478" t="str">
        <f ca="1">IFERROR(IF(G29&lt;&gt;"",INDEX('Overview - Section A'!$U$38:$U$44,MATCH(G29,'Overview - Section A'!$A$38:$A$44,1)),J29),"")</f>
        <v>[Record ID]</v>
      </c>
      <c r="M29" s="480" t="s">
        <v>29</v>
      </c>
      <c r="N29" s="478" t="s">
        <v>170</v>
      </c>
      <c r="O29" s="478" t="s">
        <v>144</v>
      </c>
      <c r="P29" s="315"/>
    </row>
    <row r="30" spans="1:37" ht="47.1" customHeight="1" x14ac:dyDescent="0.2">
      <c r="A30" s="475">
        <v>1</v>
      </c>
      <c r="B30" s="427" t="str">
        <f t="shared" ref="B30:B93" si="4">IF(A30=A29,"",VLOOKUP(A30,$A$9:$V$26,22,FALSE))</f>
        <v>TB I-3(M): Taux de mortalité par tuberculose (pour 100 000 habitants)</v>
      </c>
      <c r="C30" s="476">
        <f>IFERROR(IF(N30&lt;&gt;"",N30,IF(A30=A29,IF(C29&lt;YEAR('Overview - Section A'!$E$8),C29+1,""),YEAR('Overview - Section A'!$E$7))),"")</f>
        <v>2018</v>
      </c>
      <c r="D30" s="563">
        <v>35</v>
      </c>
      <c r="E30" s="430"/>
      <c r="F30" s="431" t="str">
        <f t="shared" ref="F30:F93" si="5">IF(IF(AND(D30="",E30=""),O30,IFERROR((D30/E30)*100,""))=0,"",IF(AND(D30="",E30=""),O30,IFERROR((D30/E30)*100,"")))</f>
        <v/>
      </c>
      <c r="G30" s="432">
        <v>43524</v>
      </c>
      <c r="H30" s="433"/>
      <c r="I30" s="478"/>
      <c r="J30" s="479" t="s">
        <v>462</v>
      </c>
      <c r="K30" s="478" t="b">
        <f t="shared" ref="K30:K93" si="6">IFERROR(IF(VLOOKUP(A30,$A$9:$V$26,22,FALSE)&lt;&gt;"",TRUE,FALSE),FALSE)</f>
        <v>1</v>
      </c>
      <c r="L30" s="478" t="str">
        <f ca="1">IFERROR(IF(G30&lt;&gt;"",INDEX('Overview - Section A'!$U$38:$U$44,MATCH(G30,'Overview - Section A'!$A$38:$A$44,1)),J30),"")</f>
        <v>a1Y36000003GEX9EAO</v>
      </c>
      <c r="M30" s="480" t="s">
        <v>849</v>
      </c>
      <c r="N30" s="478"/>
      <c r="O30" s="478"/>
      <c r="P30" s="315"/>
    </row>
    <row r="31" spans="1:37" ht="47.1" customHeight="1" x14ac:dyDescent="0.2">
      <c r="A31" s="475">
        <v>1</v>
      </c>
      <c r="B31" s="427" t="str">
        <f t="shared" si="4"/>
        <v/>
      </c>
      <c r="C31" s="476">
        <f>IFERROR(IF(N31&lt;&gt;"",N31,IF(A31=A30,IF(C30&lt;YEAR('Overview - Section A'!$E$8),C30+1,""),YEAR('Overview - Section A'!$E$7))),"")</f>
        <v>2019</v>
      </c>
      <c r="D31" s="563">
        <v>35</v>
      </c>
      <c r="E31" s="430"/>
      <c r="F31" s="431" t="str">
        <f t="shared" si="5"/>
        <v/>
      </c>
      <c r="G31" s="432">
        <v>43889</v>
      </c>
      <c r="H31" s="433"/>
      <c r="I31" s="478"/>
      <c r="J31" s="479" t="s">
        <v>464</v>
      </c>
      <c r="K31" s="478" t="b">
        <f t="shared" si="6"/>
        <v>1</v>
      </c>
      <c r="L31" s="478" t="str">
        <f ca="1">IFERROR(IF(G31&lt;&gt;"",INDEX('Overview - Section A'!$U$38:$U$44,MATCH(G31,'Overview - Section A'!$A$38:$A$44,1)),J31),"")</f>
        <v>a1Y36000003GEXAEA4</v>
      </c>
      <c r="M31" s="480" t="s">
        <v>850</v>
      </c>
      <c r="N31" s="478"/>
      <c r="O31" s="478"/>
      <c r="P31" s="315"/>
    </row>
    <row r="32" spans="1:37" ht="47.1" customHeight="1" x14ac:dyDescent="0.2">
      <c r="A32" s="475">
        <v>1</v>
      </c>
      <c r="B32" s="427" t="str">
        <f t="shared" si="4"/>
        <v/>
      </c>
      <c r="C32" s="476">
        <f>IFERROR(IF(N32&lt;&gt;"",N32,IF(A32=A31,IF(C31&lt;YEAR('Overview - Section A'!$E$8),C31+1,""),YEAR('Overview - Section A'!$E$7))),"")</f>
        <v>2020</v>
      </c>
      <c r="D32" s="563">
        <v>35</v>
      </c>
      <c r="E32" s="430"/>
      <c r="F32" s="431" t="str">
        <f t="shared" si="5"/>
        <v/>
      </c>
      <c r="G32" s="432">
        <v>44255</v>
      </c>
      <c r="H32" s="433"/>
      <c r="I32" s="478"/>
      <c r="J32" s="479" t="s">
        <v>466</v>
      </c>
      <c r="K32" s="478" t="b">
        <f t="shared" si="6"/>
        <v>1</v>
      </c>
      <c r="L32" s="478" t="str">
        <f ca="1">IFERROR(IF(G32&lt;&gt;"",INDEX('Overview - Section A'!$U$38:$U$44,MATCH(G32,'Overview - Section A'!$A$38:$A$44,1)),J32),"")</f>
        <v>a1Y36000003GEXBEA4</v>
      </c>
      <c r="M32" s="480" t="s">
        <v>851</v>
      </c>
      <c r="N32" s="478"/>
      <c r="O32" s="478"/>
      <c r="P32" s="315"/>
    </row>
    <row r="33" spans="1:16" ht="47.1" customHeight="1" x14ac:dyDescent="0.2">
      <c r="A33" s="475">
        <v>1</v>
      </c>
      <c r="B33" s="427" t="str">
        <f t="shared" si="4"/>
        <v/>
      </c>
      <c r="C33" s="476" t="str">
        <f>IFERROR(IF(N33&lt;&gt;"",N33,IF(A33=A32,IF(C32&lt;YEAR('Overview - Section A'!$E$8),C32+1,""),YEAR('Overview - Section A'!$E$7))),"")</f>
        <v/>
      </c>
      <c r="D33" s="477"/>
      <c r="E33" s="430"/>
      <c r="F33" s="431" t="str">
        <f t="shared" si="5"/>
        <v/>
      </c>
      <c r="G33" s="432"/>
      <c r="H33" s="432"/>
      <c r="I33" s="478"/>
      <c r="J33" s="479" t="s">
        <v>468</v>
      </c>
      <c r="K33" s="478" t="b">
        <f t="shared" si="6"/>
        <v>1</v>
      </c>
      <c r="L33" s="478" t="str">
        <f>IFERROR(IF(G33&lt;&gt;"",INDEX('Overview - Section A'!$U$38:$U$44,MATCH(G33,'Overview - Section A'!$A$38:$A$44,1)),J33),"")</f>
        <v>a1Y36000003GEXBEA4</v>
      </c>
      <c r="M33" s="480" t="s">
        <v>852</v>
      </c>
      <c r="N33" s="478"/>
      <c r="O33" s="478"/>
      <c r="P33" s="315"/>
    </row>
    <row r="34" spans="1:16" ht="47.1" customHeight="1" x14ac:dyDescent="0.2">
      <c r="A34" s="475">
        <v>1</v>
      </c>
      <c r="B34" s="427" t="str">
        <f t="shared" si="4"/>
        <v/>
      </c>
      <c r="C34" s="476" t="str">
        <f>IFERROR(IF(N34&lt;&gt;"",N34,IF(A34=A33,IF(C33&lt;YEAR('Overview - Section A'!$E$8),C33+1,""),YEAR('Overview - Section A'!$E$7))),"")</f>
        <v/>
      </c>
      <c r="D34" s="477"/>
      <c r="E34" s="430"/>
      <c r="F34" s="431" t="str">
        <f t="shared" si="5"/>
        <v/>
      </c>
      <c r="G34" s="432"/>
      <c r="H34" s="432"/>
      <c r="I34" s="478"/>
      <c r="J34" s="479" t="s">
        <v>470</v>
      </c>
      <c r="K34" s="478" t="b">
        <f t="shared" si="6"/>
        <v>1</v>
      </c>
      <c r="L34" s="478" t="str">
        <f>IFERROR(IF(G34&lt;&gt;"",INDEX('Overview - Section A'!$U$38:$U$44,MATCH(G34,'Overview - Section A'!$A$38:$A$44,1)),J34),"")</f>
        <v>a1Y36000003GEXCEA4</v>
      </c>
      <c r="M34" s="480" t="s">
        <v>853</v>
      </c>
      <c r="N34" s="478"/>
      <c r="O34" s="478"/>
      <c r="P34" s="315"/>
    </row>
    <row r="35" spans="1:16" ht="47.1" customHeight="1" x14ac:dyDescent="0.2">
      <c r="A35" s="475">
        <v>2</v>
      </c>
      <c r="B35" s="427" t="str">
        <f t="shared" si="4"/>
        <v>TB I-4(M): Prévalence de TB-RR et/ou TB-MR parmi les nouveaux cas détectés: Proportion de nouveaux cas de tuberculose avec TB-RR et/ou TB-MR</v>
      </c>
      <c r="C35" s="476">
        <f>IFERROR(IF(N35&lt;&gt;"",N35,IF(A35=A34,IF(C34&lt;YEAR('Overview - Section A'!$E$8),C34+1,""),YEAR('Overview - Section A'!$E$7))),"")</f>
        <v>2018</v>
      </c>
      <c r="D35" s="477"/>
      <c r="E35" s="430"/>
      <c r="F35" s="431">
        <v>4.3</v>
      </c>
      <c r="G35" s="432">
        <v>43524</v>
      </c>
      <c r="H35" s="432"/>
      <c r="I35" s="478"/>
      <c r="J35" s="479" t="s">
        <v>462</v>
      </c>
      <c r="K35" s="478" t="b">
        <f t="shared" si="6"/>
        <v>1</v>
      </c>
      <c r="L35" s="478" t="str">
        <f ca="1">IFERROR(IF(G35&lt;&gt;"",INDEX('Overview - Section A'!$U$38:$U$44,MATCH(G35,'Overview - Section A'!$A$38:$A$44,1)),J35),"")</f>
        <v>a1Y36000003GEX9EAO</v>
      </c>
      <c r="M35" s="480" t="s">
        <v>854</v>
      </c>
      <c r="N35" s="478"/>
      <c r="O35" s="478"/>
      <c r="P35" s="315"/>
    </row>
    <row r="36" spans="1:16" ht="47.1" customHeight="1" x14ac:dyDescent="0.2">
      <c r="A36" s="475">
        <v>2</v>
      </c>
      <c r="B36" s="427" t="str">
        <f t="shared" si="4"/>
        <v/>
      </c>
      <c r="C36" s="476">
        <f>IFERROR(IF(N36&lt;&gt;"",N36,IF(A36=A35,IF(C35&lt;YEAR('Overview - Section A'!$E$8),C35+1,""),YEAR('Overview - Section A'!$E$7))),"")</f>
        <v>2019</v>
      </c>
      <c r="D36" s="477"/>
      <c r="E36" s="430"/>
      <c r="F36" s="431">
        <v>4.3</v>
      </c>
      <c r="G36" s="432">
        <v>43889</v>
      </c>
      <c r="H36" s="433"/>
      <c r="I36" s="478"/>
      <c r="J36" s="479" t="s">
        <v>464</v>
      </c>
      <c r="K36" s="478" t="b">
        <f t="shared" si="6"/>
        <v>1</v>
      </c>
      <c r="L36" s="478" t="str">
        <f ca="1">IFERROR(IF(G36&lt;&gt;"",INDEX('Overview - Section A'!$U$38:$U$44,MATCH(G36,'Overview - Section A'!$A$38:$A$44,1)),J36),"")</f>
        <v>a1Y36000003GEXAEA4</v>
      </c>
      <c r="M36" s="480" t="s">
        <v>855</v>
      </c>
      <c r="N36" s="478"/>
      <c r="O36" s="478"/>
      <c r="P36" s="315"/>
    </row>
    <row r="37" spans="1:16" ht="47.1" customHeight="1" x14ac:dyDescent="0.2">
      <c r="A37" s="475">
        <v>2</v>
      </c>
      <c r="B37" s="427" t="str">
        <f t="shared" si="4"/>
        <v/>
      </c>
      <c r="C37" s="476">
        <f>IFERROR(IF(N37&lt;&gt;"",N37,IF(A37=A36,IF(C36&lt;YEAR('Overview - Section A'!$E$8),C36+1,""),YEAR('Overview - Section A'!$E$7))),"")</f>
        <v>2020</v>
      </c>
      <c r="D37" s="477"/>
      <c r="E37" s="430"/>
      <c r="F37" s="431">
        <v>4.3</v>
      </c>
      <c r="G37" s="432">
        <v>44255</v>
      </c>
      <c r="H37" s="433"/>
      <c r="I37" s="478"/>
      <c r="J37" s="479" t="s">
        <v>466</v>
      </c>
      <c r="K37" s="478" t="b">
        <f t="shared" si="6"/>
        <v>1</v>
      </c>
      <c r="L37" s="478" t="str">
        <f ca="1">IFERROR(IF(G37&lt;&gt;"",INDEX('Overview - Section A'!$U$38:$U$44,MATCH(G37,'Overview - Section A'!$A$38:$A$44,1)),J37),"")</f>
        <v>a1Y36000003GEXBEA4</v>
      </c>
      <c r="M37" s="480" t="s">
        <v>856</v>
      </c>
      <c r="N37" s="478"/>
      <c r="O37" s="478"/>
      <c r="P37" s="315"/>
    </row>
    <row r="38" spans="1:16" ht="47.1" customHeight="1" x14ac:dyDescent="0.2">
      <c r="A38" s="475">
        <v>2</v>
      </c>
      <c r="B38" s="427" t="str">
        <f t="shared" si="4"/>
        <v/>
      </c>
      <c r="C38" s="476" t="str">
        <f>IFERROR(IF(N38&lt;&gt;"",N38,IF(A38=A37,IF(C37&lt;YEAR('Overview - Section A'!$E$8),C37+1,""),YEAR('Overview - Section A'!$E$7))),"")</f>
        <v/>
      </c>
      <c r="D38" s="477"/>
      <c r="E38" s="430"/>
      <c r="F38" s="431" t="str">
        <f t="shared" si="5"/>
        <v/>
      </c>
      <c r="G38" s="432"/>
      <c r="H38" s="433"/>
      <c r="I38" s="478"/>
      <c r="J38" s="479" t="s">
        <v>468</v>
      </c>
      <c r="K38" s="478" t="b">
        <f t="shared" si="6"/>
        <v>1</v>
      </c>
      <c r="L38" s="478" t="str">
        <f>IFERROR(IF(G38&lt;&gt;"",INDEX('Overview - Section A'!$U$38:$U$44,MATCH(G38,'Overview - Section A'!$A$38:$A$44,1)),J38),"")</f>
        <v>a1Y36000003GEXBEA4</v>
      </c>
      <c r="M38" s="480" t="s">
        <v>857</v>
      </c>
      <c r="N38" s="478"/>
      <c r="O38" s="478"/>
      <c r="P38" s="315"/>
    </row>
    <row r="39" spans="1:16" ht="47.1" customHeight="1" x14ac:dyDescent="0.2">
      <c r="A39" s="475">
        <v>2</v>
      </c>
      <c r="B39" s="427" t="str">
        <f t="shared" si="4"/>
        <v/>
      </c>
      <c r="C39" s="476" t="str">
        <f>IFERROR(IF(N39&lt;&gt;"",N39,IF(A39=A38,IF(C38&lt;YEAR('Overview - Section A'!$E$8),C38+1,""),YEAR('Overview - Section A'!$E$7))),"")</f>
        <v/>
      </c>
      <c r="D39" s="477"/>
      <c r="E39" s="430"/>
      <c r="F39" s="431" t="str">
        <f t="shared" si="5"/>
        <v/>
      </c>
      <c r="G39" s="432"/>
      <c r="H39" s="433"/>
      <c r="I39" s="478"/>
      <c r="J39" s="479" t="s">
        <v>470</v>
      </c>
      <c r="K39" s="478" t="b">
        <f t="shared" si="6"/>
        <v>1</v>
      </c>
      <c r="L39" s="478" t="str">
        <f>IFERROR(IF(G39&lt;&gt;"",INDEX('Overview - Section A'!$U$38:$U$44,MATCH(G39,'Overview - Section A'!$A$38:$A$44,1)),J39),"")</f>
        <v>a1Y36000003GEXCEA4</v>
      </c>
      <c r="M39" s="480" t="s">
        <v>858</v>
      </c>
      <c r="N39" s="478"/>
      <c r="O39" s="478"/>
      <c r="P39" s="315"/>
    </row>
    <row r="40" spans="1:16" ht="47.1" customHeight="1" x14ac:dyDescent="0.2">
      <c r="A40" s="475">
        <v>3</v>
      </c>
      <c r="B40" s="427" t="str">
        <f t="shared" si="4"/>
        <v>HIV I-6: Estimation du pourcentage d'infections à VIH parmi les enfants nés de femmes séropositives au VIH ayant accouché au cours des 12 derniers  mois</v>
      </c>
      <c r="C40" s="476">
        <f>IFERROR(IF(N40&lt;&gt;"",N40,IF(A40=A39,IF(C39&lt;YEAR('Overview - Section A'!$E$8),C39+1,""),YEAR('Overview - Section A'!$E$7))),"")</f>
        <v>2018</v>
      </c>
      <c r="D40" s="477"/>
      <c r="E40" s="430"/>
      <c r="F40" s="431">
        <v>0.95</v>
      </c>
      <c r="G40" s="432">
        <v>43524</v>
      </c>
      <c r="H40" s="433"/>
      <c r="I40" s="478"/>
      <c r="J40" s="479" t="s">
        <v>462</v>
      </c>
      <c r="K40" s="478" t="b">
        <f t="shared" si="6"/>
        <v>1</v>
      </c>
      <c r="L40" s="478" t="str">
        <f ca="1">IFERROR(IF(G40&lt;&gt;"",INDEX('Overview - Section A'!$U$38:$U$44,MATCH(G40,'Overview - Section A'!$A$38:$A$44,1)),J40),"")</f>
        <v>a1Y36000003GEX9EAO</v>
      </c>
      <c r="M40" s="480" t="s">
        <v>859</v>
      </c>
      <c r="N40" s="478"/>
      <c r="O40" s="478"/>
      <c r="P40" s="315"/>
    </row>
    <row r="41" spans="1:16" ht="47.1" customHeight="1" x14ac:dyDescent="0.2">
      <c r="A41" s="475">
        <v>3</v>
      </c>
      <c r="B41" s="427" t="str">
        <f t="shared" si="4"/>
        <v/>
      </c>
      <c r="C41" s="476">
        <f>IFERROR(IF(N41&lt;&gt;"",N41,IF(A41=A40,IF(C40&lt;YEAR('Overview - Section A'!$E$8),C40+1,""),YEAR('Overview - Section A'!$E$7))),"")</f>
        <v>2019</v>
      </c>
      <c r="D41" s="477"/>
      <c r="E41" s="430"/>
      <c r="F41" s="431">
        <v>0.78</v>
      </c>
      <c r="G41" s="432">
        <v>43889</v>
      </c>
      <c r="H41" s="433"/>
      <c r="I41" s="478"/>
      <c r="J41" s="479" t="s">
        <v>464</v>
      </c>
      <c r="K41" s="478" t="b">
        <f t="shared" si="6"/>
        <v>1</v>
      </c>
      <c r="L41" s="478" t="str">
        <f ca="1">IFERROR(IF(G41&lt;&gt;"",INDEX('Overview - Section A'!$U$38:$U$44,MATCH(G41,'Overview - Section A'!$A$38:$A$44,1)),J41),"")</f>
        <v>a1Y36000003GEXAEA4</v>
      </c>
      <c r="M41" s="480" t="s">
        <v>860</v>
      </c>
      <c r="N41" s="478"/>
      <c r="O41" s="478"/>
      <c r="P41" s="315"/>
    </row>
    <row r="42" spans="1:16" ht="47.1" customHeight="1" x14ac:dyDescent="0.2">
      <c r="A42" s="475">
        <v>3</v>
      </c>
      <c r="B42" s="427" t="str">
        <f t="shared" si="4"/>
        <v/>
      </c>
      <c r="C42" s="476">
        <f>IFERROR(IF(N42&lt;&gt;"",N42,IF(A42=A41,IF(C41&lt;YEAR('Overview - Section A'!$E$8),C41+1,""),YEAR('Overview - Section A'!$E$7))),"")</f>
        <v>2020</v>
      </c>
      <c r="D42" s="477"/>
      <c r="E42" s="430"/>
      <c r="F42" s="431">
        <v>0.64</v>
      </c>
      <c r="G42" s="432">
        <v>44255</v>
      </c>
      <c r="H42" s="433"/>
      <c r="I42" s="478"/>
      <c r="J42" s="479" t="s">
        <v>466</v>
      </c>
      <c r="K42" s="478" t="b">
        <f t="shared" si="6"/>
        <v>1</v>
      </c>
      <c r="L42" s="478" t="str">
        <f ca="1">IFERROR(IF(G42&lt;&gt;"",INDEX('Overview - Section A'!$U$38:$U$44,MATCH(G42,'Overview - Section A'!$A$38:$A$44,1)),J42),"")</f>
        <v>a1Y36000003GEXBEA4</v>
      </c>
      <c r="M42" s="480" t="s">
        <v>861</v>
      </c>
      <c r="N42" s="478"/>
      <c r="O42" s="478"/>
      <c r="P42" s="315"/>
    </row>
    <row r="43" spans="1:16" ht="47.1" customHeight="1" x14ac:dyDescent="0.2">
      <c r="A43" s="475">
        <v>3</v>
      </c>
      <c r="B43" s="427" t="str">
        <f t="shared" si="4"/>
        <v/>
      </c>
      <c r="C43" s="476" t="str">
        <f>IFERROR(IF(N43&lt;&gt;"",N43,IF(A43=A42,IF(C42&lt;YEAR('Overview - Section A'!$E$8),C42+1,""),YEAR('Overview - Section A'!$E$7))),"")</f>
        <v/>
      </c>
      <c r="D43" s="477"/>
      <c r="E43" s="430"/>
      <c r="F43" s="431" t="str">
        <f t="shared" si="5"/>
        <v/>
      </c>
      <c r="G43" s="432"/>
      <c r="H43" s="433"/>
      <c r="I43" s="478"/>
      <c r="J43" s="479" t="s">
        <v>468</v>
      </c>
      <c r="K43" s="478" t="b">
        <f t="shared" si="6"/>
        <v>1</v>
      </c>
      <c r="L43" s="478" t="str">
        <f>IFERROR(IF(G43&lt;&gt;"",INDEX('Overview - Section A'!$U$38:$U$44,MATCH(G43,'Overview - Section A'!$A$38:$A$44,1)),J43),"")</f>
        <v>a1Y36000003GEXBEA4</v>
      </c>
      <c r="M43" s="480" t="s">
        <v>862</v>
      </c>
      <c r="N43" s="478"/>
      <c r="O43" s="478"/>
      <c r="P43" s="315"/>
    </row>
    <row r="44" spans="1:16" ht="47.1" customHeight="1" x14ac:dyDescent="0.2">
      <c r="A44" s="475">
        <v>3</v>
      </c>
      <c r="B44" s="427" t="str">
        <f t="shared" si="4"/>
        <v/>
      </c>
      <c r="C44" s="476" t="str">
        <f>IFERROR(IF(N44&lt;&gt;"",N44,IF(A44=A43,IF(C43&lt;YEAR('Overview - Section A'!$E$8),C43+1,""),YEAR('Overview - Section A'!$E$7))),"")</f>
        <v/>
      </c>
      <c r="D44" s="477"/>
      <c r="E44" s="430"/>
      <c r="F44" s="431" t="str">
        <f t="shared" si="5"/>
        <v/>
      </c>
      <c r="G44" s="432"/>
      <c r="H44" s="433"/>
      <c r="I44" s="478"/>
      <c r="J44" s="479" t="s">
        <v>470</v>
      </c>
      <c r="K44" s="478" t="b">
        <f t="shared" si="6"/>
        <v>1</v>
      </c>
      <c r="L44" s="478" t="str">
        <f>IFERROR(IF(G44&lt;&gt;"",INDEX('Overview - Section A'!$U$38:$U$44,MATCH(G44,'Overview - Section A'!$A$38:$A$44,1)),J44),"")</f>
        <v>a1Y36000003GEXCEA4</v>
      </c>
      <c r="M44" s="480" t="s">
        <v>863</v>
      </c>
      <c r="N44" s="478"/>
      <c r="O44" s="478"/>
      <c r="P44" s="315"/>
    </row>
    <row r="45" spans="1:16" ht="47.1" customHeight="1" x14ac:dyDescent="0.2">
      <c r="A45" s="475">
        <v>4</v>
      </c>
      <c r="B45" s="427" t="str">
        <f t="shared" si="4"/>
        <v/>
      </c>
      <c r="C45" s="476">
        <f>IFERROR(IF(N45&lt;&gt;"",N45,IF(A45=A44,IF(C44&lt;YEAR('Overview - Section A'!$E$8),C44+1,""),YEAR('Overview - Section A'!$E$7))),"")</f>
        <v>2018</v>
      </c>
      <c r="D45" s="477"/>
      <c r="E45" s="430"/>
      <c r="F45" s="431" t="str">
        <f t="shared" si="5"/>
        <v/>
      </c>
      <c r="G45" s="432"/>
      <c r="H45" s="433"/>
      <c r="I45" s="478"/>
      <c r="J45" s="479" t="s">
        <v>462</v>
      </c>
      <c r="K45" s="478" t="b">
        <f t="shared" si="6"/>
        <v>0</v>
      </c>
      <c r="L45" s="478" t="str">
        <f>IFERROR(IF(G45&lt;&gt;"",INDEX('Overview - Section A'!$U$38:$U$44,MATCH(G45,'Overview - Section A'!$A$38:$A$44,1)),J45),"")</f>
        <v>a1Y36000003GEX8EAO</v>
      </c>
      <c r="M45" s="480" t="s">
        <v>864</v>
      </c>
      <c r="N45" s="478"/>
      <c r="O45" s="478"/>
      <c r="P45" s="315"/>
    </row>
    <row r="46" spans="1:16" ht="47.1" customHeight="1" x14ac:dyDescent="0.2">
      <c r="A46" s="475">
        <v>4</v>
      </c>
      <c r="B46" s="427" t="str">
        <f t="shared" si="4"/>
        <v/>
      </c>
      <c r="C46" s="476">
        <f>IFERROR(IF(N46&lt;&gt;"",N46,IF(A46=A45,IF(C45&lt;YEAR('Overview - Section A'!$E$8),C45+1,""),YEAR('Overview - Section A'!$E$7))),"")</f>
        <v>2019</v>
      </c>
      <c r="D46" s="477"/>
      <c r="E46" s="430"/>
      <c r="F46" s="431" t="str">
        <f t="shared" si="5"/>
        <v/>
      </c>
      <c r="G46" s="432"/>
      <c r="H46" s="433"/>
      <c r="I46" s="478"/>
      <c r="J46" s="479" t="s">
        <v>464</v>
      </c>
      <c r="K46" s="478" t="b">
        <f t="shared" si="6"/>
        <v>0</v>
      </c>
      <c r="L46" s="478" t="str">
        <f>IFERROR(IF(G46&lt;&gt;"",INDEX('Overview - Section A'!$U$38:$U$44,MATCH(G46,'Overview - Section A'!$A$38:$A$44,1)),J46),"")</f>
        <v>a1Y36000003GEX9EAO</v>
      </c>
      <c r="M46" s="480" t="s">
        <v>865</v>
      </c>
      <c r="N46" s="478"/>
      <c r="O46" s="478"/>
      <c r="P46" s="315"/>
    </row>
    <row r="47" spans="1:16" ht="47.1" customHeight="1" x14ac:dyDescent="0.2">
      <c r="A47" s="475">
        <v>4</v>
      </c>
      <c r="B47" s="427" t="str">
        <f t="shared" si="4"/>
        <v/>
      </c>
      <c r="C47" s="476">
        <f>IFERROR(IF(N47&lt;&gt;"",N47,IF(A47=A46,IF(C46&lt;YEAR('Overview - Section A'!$E$8),C46+1,""),YEAR('Overview - Section A'!$E$7))),"")</f>
        <v>2020</v>
      </c>
      <c r="D47" s="477"/>
      <c r="E47" s="430"/>
      <c r="F47" s="431" t="str">
        <f t="shared" si="5"/>
        <v/>
      </c>
      <c r="G47" s="432"/>
      <c r="H47" s="433"/>
      <c r="I47" s="478"/>
      <c r="J47" s="479" t="s">
        <v>466</v>
      </c>
      <c r="K47" s="478" t="b">
        <f t="shared" si="6"/>
        <v>0</v>
      </c>
      <c r="L47" s="478" t="str">
        <f>IFERROR(IF(G47&lt;&gt;"",INDEX('Overview - Section A'!$U$38:$U$44,MATCH(G47,'Overview - Section A'!$A$38:$A$44,1)),J47),"")</f>
        <v>a1Y36000003GEXAEA4</v>
      </c>
      <c r="M47" s="480" t="s">
        <v>866</v>
      </c>
      <c r="N47" s="478"/>
      <c r="O47" s="478"/>
      <c r="P47" s="315"/>
    </row>
    <row r="48" spans="1:16" ht="47.1" customHeight="1" x14ac:dyDescent="0.2">
      <c r="A48" s="475">
        <v>4</v>
      </c>
      <c r="B48" s="427" t="str">
        <f t="shared" si="4"/>
        <v/>
      </c>
      <c r="C48" s="476" t="str">
        <f>IFERROR(IF(N48&lt;&gt;"",N48,IF(A48=A47,IF(C47&lt;YEAR('Overview - Section A'!$E$8),C47+1,""),YEAR('Overview - Section A'!$E$7))),"")</f>
        <v/>
      </c>
      <c r="D48" s="477"/>
      <c r="E48" s="430"/>
      <c r="F48" s="431" t="str">
        <f t="shared" si="5"/>
        <v/>
      </c>
      <c r="G48" s="432"/>
      <c r="H48" s="433"/>
      <c r="I48" s="478"/>
      <c r="J48" s="479" t="s">
        <v>468</v>
      </c>
      <c r="K48" s="478" t="b">
        <f t="shared" si="6"/>
        <v>0</v>
      </c>
      <c r="L48" s="478" t="str">
        <f>IFERROR(IF(G48&lt;&gt;"",INDEX('Overview - Section A'!$U$38:$U$44,MATCH(G48,'Overview - Section A'!$A$38:$A$44,1)),J48),"")</f>
        <v>a1Y36000003GEXBEA4</v>
      </c>
      <c r="M48" s="480" t="s">
        <v>867</v>
      </c>
      <c r="N48" s="478"/>
      <c r="O48" s="478"/>
      <c r="P48" s="315"/>
    </row>
    <row r="49" spans="1:16" ht="47.1" customHeight="1" x14ac:dyDescent="0.2">
      <c r="A49" s="475">
        <v>4</v>
      </c>
      <c r="B49" s="427" t="str">
        <f t="shared" si="4"/>
        <v/>
      </c>
      <c r="C49" s="476" t="str">
        <f>IFERROR(IF(N49&lt;&gt;"",N49,IF(A49=A48,IF(C48&lt;YEAR('Overview - Section A'!$E$8),C48+1,""),YEAR('Overview - Section A'!$E$7))),"")</f>
        <v/>
      </c>
      <c r="D49" s="477"/>
      <c r="E49" s="430"/>
      <c r="F49" s="431" t="str">
        <f t="shared" si="5"/>
        <v/>
      </c>
      <c r="G49" s="432"/>
      <c r="H49" s="433"/>
      <c r="I49" s="478"/>
      <c r="J49" s="479" t="s">
        <v>470</v>
      </c>
      <c r="K49" s="478" t="b">
        <f t="shared" si="6"/>
        <v>0</v>
      </c>
      <c r="L49" s="478" t="str">
        <f>IFERROR(IF(G49&lt;&gt;"",INDEX('Overview - Section A'!$U$38:$U$44,MATCH(G49,'Overview - Section A'!$A$38:$A$44,1)),J49),"")</f>
        <v>a1Y36000003GEXCEA4</v>
      </c>
      <c r="M49" s="480" t="s">
        <v>868</v>
      </c>
      <c r="N49" s="478"/>
      <c r="O49" s="478"/>
      <c r="P49" s="315"/>
    </row>
    <row r="50" spans="1:16" ht="47.1" customHeight="1" x14ac:dyDescent="0.2">
      <c r="A50" s="475">
        <v>5</v>
      </c>
      <c r="B50" s="427" t="str">
        <f t="shared" si="4"/>
        <v/>
      </c>
      <c r="C50" s="476">
        <f>IFERROR(IF(N50&lt;&gt;"",N50,IF(A50=A49,IF(C49&lt;YEAR('Overview - Section A'!$E$8),C49+1,""),YEAR('Overview - Section A'!$E$7))),"")</f>
        <v>2018</v>
      </c>
      <c r="D50" s="477"/>
      <c r="E50" s="430"/>
      <c r="F50" s="431" t="str">
        <f t="shared" si="5"/>
        <v/>
      </c>
      <c r="G50" s="432"/>
      <c r="H50" s="433"/>
      <c r="I50" s="478"/>
      <c r="J50" s="479" t="s">
        <v>462</v>
      </c>
      <c r="K50" s="478" t="b">
        <f t="shared" si="6"/>
        <v>0</v>
      </c>
      <c r="L50" s="478" t="str">
        <f>IFERROR(IF(G50&lt;&gt;"",INDEX('Overview - Section A'!$U$38:$U$44,MATCH(G50,'Overview - Section A'!$A$38:$A$44,1)),J50),"")</f>
        <v>a1Y36000003GEX8EAO</v>
      </c>
      <c r="M50" s="480" t="s">
        <v>869</v>
      </c>
      <c r="N50" s="478"/>
      <c r="O50" s="478"/>
      <c r="P50" s="315"/>
    </row>
    <row r="51" spans="1:16" ht="47.1" customHeight="1" x14ac:dyDescent="0.2">
      <c r="A51" s="475">
        <v>5</v>
      </c>
      <c r="B51" s="427" t="str">
        <f t="shared" si="4"/>
        <v/>
      </c>
      <c r="C51" s="476">
        <f>IFERROR(IF(N51&lt;&gt;"",N51,IF(A51=A50,IF(C50&lt;YEAR('Overview - Section A'!$E$8),C50+1,""),YEAR('Overview - Section A'!$E$7))),"")</f>
        <v>2019</v>
      </c>
      <c r="D51" s="477"/>
      <c r="E51" s="430"/>
      <c r="F51" s="431" t="str">
        <f t="shared" si="5"/>
        <v/>
      </c>
      <c r="G51" s="432"/>
      <c r="H51" s="433"/>
      <c r="I51" s="478"/>
      <c r="J51" s="479" t="s">
        <v>464</v>
      </c>
      <c r="K51" s="478" t="b">
        <f t="shared" si="6"/>
        <v>0</v>
      </c>
      <c r="L51" s="478" t="str">
        <f>IFERROR(IF(G51&lt;&gt;"",INDEX('Overview - Section A'!$U$38:$U$44,MATCH(G51,'Overview - Section A'!$A$38:$A$44,1)),J51),"")</f>
        <v>a1Y36000003GEX9EAO</v>
      </c>
      <c r="M51" s="480" t="s">
        <v>870</v>
      </c>
      <c r="N51" s="478"/>
      <c r="O51" s="478"/>
      <c r="P51" s="315"/>
    </row>
    <row r="52" spans="1:16" ht="47.1" customHeight="1" x14ac:dyDescent="0.2">
      <c r="A52" s="475">
        <v>5</v>
      </c>
      <c r="B52" s="427" t="str">
        <f t="shared" si="4"/>
        <v/>
      </c>
      <c r="C52" s="476">
        <f>IFERROR(IF(N52&lt;&gt;"",N52,IF(A52=A51,IF(C51&lt;YEAR('Overview - Section A'!$E$8),C51+1,""),YEAR('Overview - Section A'!$E$7))),"")</f>
        <v>2020</v>
      </c>
      <c r="D52" s="477"/>
      <c r="E52" s="430"/>
      <c r="F52" s="431" t="str">
        <f t="shared" si="5"/>
        <v/>
      </c>
      <c r="G52" s="432"/>
      <c r="H52" s="433"/>
      <c r="I52" s="478"/>
      <c r="J52" s="479" t="s">
        <v>466</v>
      </c>
      <c r="K52" s="478" t="b">
        <f t="shared" si="6"/>
        <v>0</v>
      </c>
      <c r="L52" s="478" t="str">
        <f>IFERROR(IF(G52&lt;&gt;"",INDEX('Overview - Section A'!$U$38:$U$44,MATCH(G52,'Overview - Section A'!$A$38:$A$44,1)),J52),"")</f>
        <v>a1Y36000003GEXAEA4</v>
      </c>
      <c r="M52" s="480" t="s">
        <v>871</v>
      </c>
      <c r="N52" s="478"/>
      <c r="O52" s="478"/>
      <c r="P52" s="315"/>
    </row>
    <row r="53" spans="1:16" ht="47.1" customHeight="1" x14ac:dyDescent="0.2">
      <c r="A53" s="475">
        <v>5</v>
      </c>
      <c r="B53" s="427" t="str">
        <f t="shared" si="4"/>
        <v/>
      </c>
      <c r="C53" s="476" t="str">
        <f>IFERROR(IF(N53&lt;&gt;"",N53,IF(A53=A52,IF(C52&lt;YEAR('Overview - Section A'!$E$8),C52+1,""),YEAR('Overview - Section A'!$E$7))),"")</f>
        <v/>
      </c>
      <c r="D53" s="477"/>
      <c r="E53" s="430"/>
      <c r="F53" s="431" t="str">
        <f t="shared" si="5"/>
        <v/>
      </c>
      <c r="G53" s="432"/>
      <c r="H53" s="433"/>
      <c r="I53" s="478"/>
      <c r="J53" s="479" t="s">
        <v>468</v>
      </c>
      <c r="K53" s="478" t="b">
        <f t="shared" si="6"/>
        <v>0</v>
      </c>
      <c r="L53" s="478" t="str">
        <f>IFERROR(IF(G53&lt;&gt;"",INDEX('Overview - Section A'!$U$38:$U$44,MATCH(G53,'Overview - Section A'!$A$38:$A$44,1)),J53),"")</f>
        <v>a1Y36000003GEXBEA4</v>
      </c>
      <c r="M53" s="480" t="s">
        <v>872</v>
      </c>
      <c r="N53" s="478"/>
      <c r="O53" s="478"/>
      <c r="P53" s="315"/>
    </row>
    <row r="54" spans="1:16" ht="47.1" customHeight="1" x14ac:dyDescent="0.2">
      <c r="A54" s="475">
        <v>5</v>
      </c>
      <c r="B54" s="427" t="str">
        <f t="shared" si="4"/>
        <v/>
      </c>
      <c r="C54" s="476" t="str">
        <f>IFERROR(IF(N54&lt;&gt;"",N54,IF(A54=A53,IF(C53&lt;YEAR('Overview - Section A'!$E$8),C53+1,""),YEAR('Overview - Section A'!$E$7))),"")</f>
        <v/>
      </c>
      <c r="D54" s="477"/>
      <c r="E54" s="430"/>
      <c r="F54" s="431" t="str">
        <f t="shared" si="5"/>
        <v/>
      </c>
      <c r="G54" s="432"/>
      <c r="H54" s="433"/>
      <c r="I54" s="478"/>
      <c r="J54" s="479" t="s">
        <v>470</v>
      </c>
      <c r="K54" s="478" t="b">
        <f t="shared" si="6"/>
        <v>0</v>
      </c>
      <c r="L54" s="478" t="str">
        <f>IFERROR(IF(G54&lt;&gt;"",INDEX('Overview - Section A'!$U$38:$U$44,MATCH(G54,'Overview - Section A'!$A$38:$A$44,1)),J54),"")</f>
        <v>a1Y36000003GEXCEA4</v>
      </c>
      <c r="M54" s="480" t="s">
        <v>873</v>
      </c>
      <c r="N54" s="478"/>
      <c r="O54" s="478"/>
      <c r="P54" s="315"/>
    </row>
    <row r="55" spans="1:16" ht="47.1" customHeight="1" x14ac:dyDescent="0.2">
      <c r="A55" s="475">
        <v>6</v>
      </c>
      <c r="B55" s="427" t="str">
        <f t="shared" si="4"/>
        <v/>
      </c>
      <c r="C55" s="476">
        <f>IFERROR(IF(N55&lt;&gt;"",N55,IF(A55=A54,IF(C54&lt;YEAR('Overview - Section A'!$E$8),C54+1,""),YEAR('Overview - Section A'!$E$7))),"")</f>
        <v>2018</v>
      </c>
      <c r="D55" s="477"/>
      <c r="E55" s="430"/>
      <c r="F55" s="431" t="str">
        <f t="shared" si="5"/>
        <v/>
      </c>
      <c r="G55" s="432"/>
      <c r="H55" s="433"/>
      <c r="I55" s="478"/>
      <c r="J55" s="479" t="s">
        <v>462</v>
      </c>
      <c r="K55" s="478" t="b">
        <f t="shared" si="6"/>
        <v>0</v>
      </c>
      <c r="L55" s="478" t="str">
        <f>IFERROR(IF(G55&lt;&gt;"",INDEX('Overview - Section A'!$U$38:$U$44,MATCH(G55,'Overview - Section A'!$A$38:$A$44,1)),J55),"")</f>
        <v>a1Y36000003GEX8EAO</v>
      </c>
      <c r="M55" s="480" t="s">
        <v>874</v>
      </c>
      <c r="N55" s="478"/>
      <c r="O55" s="478"/>
      <c r="P55" s="315"/>
    </row>
    <row r="56" spans="1:16" ht="47.1" customHeight="1" x14ac:dyDescent="0.2">
      <c r="A56" s="475">
        <v>6</v>
      </c>
      <c r="B56" s="427" t="str">
        <f t="shared" si="4"/>
        <v/>
      </c>
      <c r="C56" s="476">
        <f>IFERROR(IF(N56&lt;&gt;"",N56,IF(A56=A55,IF(C55&lt;YEAR('Overview - Section A'!$E$8),C55+1,""),YEAR('Overview - Section A'!$E$7))),"")</f>
        <v>2019</v>
      </c>
      <c r="D56" s="477"/>
      <c r="E56" s="430"/>
      <c r="F56" s="431" t="str">
        <f t="shared" si="5"/>
        <v/>
      </c>
      <c r="G56" s="432"/>
      <c r="H56" s="433"/>
      <c r="I56" s="478"/>
      <c r="J56" s="479" t="s">
        <v>464</v>
      </c>
      <c r="K56" s="478" t="b">
        <f t="shared" si="6"/>
        <v>0</v>
      </c>
      <c r="L56" s="478" t="str">
        <f>IFERROR(IF(G56&lt;&gt;"",INDEX('Overview - Section A'!$U$38:$U$44,MATCH(G56,'Overview - Section A'!$A$38:$A$44,1)),J56),"")</f>
        <v>a1Y36000003GEX9EAO</v>
      </c>
      <c r="M56" s="480" t="s">
        <v>875</v>
      </c>
      <c r="N56" s="478"/>
      <c r="O56" s="478"/>
      <c r="P56" s="315"/>
    </row>
    <row r="57" spans="1:16" ht="47.1" customHeight="1" x14ac:dyDescent="0.2">
      <c r="A57" s="475">
        <v>6</v>
      </c>
      <c r="B57" s="427" t="str">
        <f t="shared" si="4"/>
        <v/>
      </c>
      <c r="C57" s="476">
        <f>IFERROR(IF(N57&lt;&gt;"",N57,IF(A57=A56,IF(C56&lt;YEAR('Overview - Section A'!$E$8),C56+1,""),YEAR('Overview - Section A'!$E$7))),"")</f>
        <v>2020</v>
      </c>
      <c r="D57" s="477"/>
      <c r="E57" s="430"/>
      <c r="F57" s="431" t="str">
        <f t="shared" si="5"/>
        <v/>
      </c>
      <c r="G57" s="432"/>
      <c r="H57" s="433"/>
      <c r="I57" s="478"/>
      <c r="J57" s="479" t="s">
        <v>466</v>
      </c>
      <c r="K57" s="478" t="b">
        <f t="shared" si="6"/>
        <v>0</v>
      </c>
      <c r="L57" s="478" t="str">
        <f>IFERROR(IF(G57&lt;&gt;"",INDEX('Overview - Section A'!$U$38:$U$44,MATCH(G57,'Overview - Section A'!$A$38:$A$44,1)),J57),"")</f>
        <v>a1Y36000003GEXAEA4</v>
      </c>
      <c r="M57" s="480" t="s">
        <v>876</v>
      </c>
      <c r="N57" s="478"/>
      <c r="O57" s="478"/>
      <c r="P57" s="315"/>
    </row>
    <row r="58" spans="1:16" ht="47.1" customHeight="1" x14ac:dyDescent="0.2">
      <c r="A58" s="475">
        <v>6</v>
      </c>
      <c r="B58" s="427" t="str">
        <f t="shared" si="4"/>
        <v/>
      </c>
      <c r="C58" s="476" t="str">
        <f>IFERROR(IF(N58&lt;&gt;"",N58,IF(A58=A57,IF(C57&lt;YEAR('Overview - Section A'!$E$8),C57+1,""),YEAR('Overview - Section A'!$E$7))),"")</f>
        <v/>
      </c>
      <c r="D58" s="477"/>
      <c r="E58" s="430"/>
      <c r="F58" s="431" t="str">
        <f t="shared" si="5"/>
        <v/>
      </c>
      <c r="G58" s="432"/>
      <c r="H58" s="433"/>
      <c r="I58" s="478"/>
      <c r="J58" s="479" t="s">
        <v>468</v>
      </c>
      <c r="K58" s="478" t="b">
        <f t="shared" si="6"/>
        <v>0</v>
      </c>
      <c r="L58" s="478" t="str">
        <f>IFERROR(IF(G58&lt;&gt;"",INDEX('Overview - Section A'!$U$38:$U$44,MATCH(G58,'Overview - Section A'!$A$38:$A$44,1)),J58),"")</f>
        <v>a1Y36000003GEXBEA4</v>
      </c>
      <c r="M58" s="480" t="s">
        <v>877</v>
      </c>
      <c r="N58" s="478"/>
      <c r="O58" s="478"/>
      <c r="P58" s="315"/>
    </row>
    <row r="59" spans="1:16" ht="47.1" customHeight="1" x14ac:dyDescent="0.2">
      <c r="A59" s="475">
        <v>6</v>
      </c>
      <c r="B59" s="427" t="str">
        <f t="shared" si="4"/>
        <v/>
      </c>
      <c r="C59" s="476" t="str">
        <f>IFERROR(IF(N59&lt;&gt;"",N59,IF(A59=A58,IF(C58&lt;YEAR('Overview - Section A'!$E$8),C58+1,""),YEAR('Overview - Section A'!$E$7))),"")</f>
        <v/>
      </c>
      <c r="D59" s="477"/>
      <c r="E59" s="430"/>
      <c r="F59" s="431" t="str">
        <f t="shared" si="5"/>
        <v/>
      </c>
      <c r="G59" s="432"/>
      <c r="H59" s="433"/>
      <c r="I59" s="478"/>
      <c r="J59" s="479" t="s">
        <v>470</v>
      </c>
      <c r="K59" s="478" t="b">
        <f t="shared" si="6"/>
        <v>0</v>
      </c>
      <c r="L59" s="478" t="str">
        <f>IFERROR(IF(G59&lt;&gt;"",INDEX('Overview - Section A'!$U$38:$U$44,MATCH(G59,'Overview - Section A'!$A$38:$A$44,1)),J59),"")</f>
        <v>a1Y36000003GEXCEA4</v>
      </c>
      <c r="M59" s="480" t="s">
        <v>878</v>
      </c>
      <c r="N59" s="478"/>
      <c r="O59" s="478"/>
      <c r="P59" s="315"/>
    </row>
    <row r="60" spans="1:16" ht="47.1" customHeight="1" x14ac:dyDescent="0.2">
      <c r="A60" s="475">
        <v>7</v>
      </c>
      <c r="B60" s="427" t="str">
        <f t="shared" si="4"/>
        <v/>
      </c>
      <c r="C60" s="476">
        <f>IFERROR(IF(N60&lt;&gt;"",N60,IF(A60=A59,IF(C59&lt;YEAR('Overview - Section A'!$E$8),C59+1,""),YEAR('Overview - Section A'!$E$7))),"")</f>
        <v>2018</v>
      </c>
      <c r="D60" s="477"/>
      <c r="E60" s="430"/>
      <c r="F60" s="431" t="str">
        <f t="shared" si="5"/>
        <v/>
      </c>
      <c r="G60" s="432"/>
      <c r="H60" s="433"/>
      <c r="I60" s="478"/>
      <c r="J60" s="479" t="s">
        <v>462</v>
      </c>
      <c r="K60" s="478" t="b">
        <f t="shared" si="6"/>
        <v>0</v>
      </c>
      <c r="L60" s="478" t="str">
        <f>IFERROR(IF(G60&lt;&gt;"",INDEX('Overview - Section A'!$U$38:$U$44,MATCH(G60,'Overview - Section A'!$A$38:$A$44,1)),J60),"")</f>
        <v>a1Y36000003GEX8EAO</v>
      </c>
      <c r="M60" s="480" t="s">
        <v>879</v>
      </c>
      <c r="N60" s="478"/>
      <c r="O60" s="478"/>
      <c r="P60" s="315"/>
    </row>
    <row r="61" spans="1:16" ht="47.1" customHeight="1" x14ac:dyDescent="0.2">
      <c r="A61" s="475">
        <v>7</v>
      </c>
      <c r="B61" s="427" t="str">
        <f t="shared" si="4"/>
        <v/>
      </c>
      <c r="C61" s="476">
        <f>IFERROR(IF(N61&lt;&gt;"",N61,IF(A61=A60,IF(C60&lt;YEAR('Overview - Section A'!$E$8),C60+1,""),YEAR('Overview - Section A'!$E$7))),"")</f>
        <v>2019</v>
      </c>
      <c r="D61" s="477"/>
      <c r="E61" s="430"/>
      <c r="F61" s="431" t="str">
        <f t="shared" si="5"/>
        <v/>
      </c>
      <c r="G61" s="432"/>
      <c r="H61" s="433"/>
      <c r="I61" s="478"/>
      <c r="J61" s="479" t="s">
        <v>464</v>
      </c>
      <c r="K61" s="478" t="b">
        <f t="shared" si="6"/>
        <v>0</v>
      </c>
      <c r="L61" s="478" t="str">
        <f>IFERROR(IF(G61&lt;&gt;"",INDEX('Overview - Section A'!$U$38:$U$44,MATCH(G61,'Overview - Section A'!$A$38:$A$44,1)),J61),"")</f>
        <v>a1Y36000003GEX9EAO</v>
      </c>
      <c r="M61" s="480" t="s">
        <v>880</v>
      </c>
      <c r="N61" s="478"/>
      <c r="O61" s="478"/>
      <c r="P61" s="315"/>
    </row>
    <row r="62" spans="1:16" ht="47.1" customHeight="1" x14ac:dyDescent="0.2">
      <c r="A62" s="475">
        <v>7</v>
      </c>
      <c r="B62" s="427" t="str">
        <f t="shared" si="4"/>
        <v/>
      </c>
      <c r="C62" s="476">
        <f>IFERROR(IF(N62&lt;&gt;"",N62,IF(A62=A61,IF(C61&lt;YEAR('Overview - Section A'!$E$8),C61+1,""),YEAR('Overview - Section A'!$E$7))),"")</f>
        <v>2020</v>
      </c>
      <c r="D62" s="477"/>
      <c r="E62" s="430"/>
      <c r="F62" s="431" t="str">
        <f t="shared" si="5"/>
        <v/>
      </c>
      <c r="G62" s="432"/>
      <c r="H62" s="433"/>
      <c r="I62" s="478"/>
      <c r="J62" s="479" t="s">
        <v>466</v>
      </c>
      <c r="K62" s="478" t="b">
        <f t="shared" si="6"/>
        <v>0</v>
      </c>
      <c r="L62" s="478" t="str">
        <f>IFERROR(IF(G62&lt;&gt;"",INDEX('Overview - Section A'!$U$38:$U$44,MATCH(G62,'Overview - Section A'!$A$38:$A$44,1)),J62),"")</f>
        <v>a1Y36000003GEXAEA4</v>
      </c>
      <c r="M62" s="480" t="s">
        <v>881</v>
      </c>
      <c r="N62" s="478"/>
      <c r="O62" s="478"/>
      <c r="P62" s="315"/>
    </row>
    <row r="63" spans="1:16" ht="47.1" customHeight="1" x14ac:dyDescent="0.2">
      <c r="A63" s="475">
        <v>7</v>
      </c>
      <c r="B63" s="427" t="str">
        <f t="shared" si="4"/>
        <v/>
      </c>
      <c r="C63" s="476" t="str">
        <f>IFERROR(IF(N63&lt;&gt;"",N63,IF(A63=A62,IF(C62&lt;YEAR('Overview - Section A'!$E$8),C62+1,""),YEAR('Overview - Section A'!$E$7))),"")</f>
        <v/>
      </c>
      <c r="D63" s="477"/>
      <c r="E63" s="430"/>
      <c r="F63" s="431" t="str">
        <f t="shared" si="5"/>
        <v/>
      </c>
      <c r="G63" s="432"/>
      <c r="H63" s="433"/>
      <c r="I63" s="478"/>
      <c r="J63" s="479" t="s">
        <v>468</v>
      </c>
      <c r="K63" s="478" t="b">
        <f t="shared" si="6"/>
        <v>0</v>
      </c>
      <c r="L63" s="478" t="str">
        <f>IFERROR(IF(G63&lt;&gt;"",INDEX('Overview - Section A'!$U$38:$U$44,MATCH(G63,'Overview - Section A'!$A$38:$A$44,1)),J63),"")</f>
        <v>a1Y36000003GEXBEA4</v>
      </c>
      <c r="M63" s="480" t="s">
        <v>882</v>
      </c>
      <c r="N63" s="478"/>
      <c r="O63" s="478"/>
      <c r="P63" s="315"/>
    </row>
    <row r="64" spans="1:16" ht="47.1" customHeight="1" x14ac:dyDescent="0.2">
      <c r="A64" s="475">
        <v>7</v>
      </c>
      <c r="B64" s="427" t="str">
        <f t="shared" si="4"/>
        <v/>
      </c>
      <c r="C64" s="476" t="str">
        <f>IFERROR(IF(N64&lt;&gt;"",N64,IF(A64=A63,IF(C63&lt;YEAR('Overview - Section A'!$E$8),C63+1,""),YEAR('Overview - Section A'!$E$7))),"")</f>
        <v/>
      </c>
      <c r="D64" s="477"/>
      <c r="E64" s="430"/>
      <c r="F64" s="431" t="str">
        <f t="shared" si="5"/>
        <v/>
      </c>
      <c r="G64" s="432"/>
      <c r="H64" s="433"/>
      <c r="I64" s="478"/>
      <c r="J64" s="479" t="s">
        <v>470</v>
      </c>
      <c r="K64" s="478" t="b">
        <f t="shared" si="6"/>
        <v>0</v>
      </c>
      <c r="L64" s="478" t="str">
        <f>IFERROR(IF(G64&lt;&gt;"",INDEX('Overview - Section A'!$U$38:$U$44,MATCH(G64,'Overview - Section A'!$A$38:$A$44,1)),J64),"")</f>
        <v>a1Y36000003GEXCEA4</v>
      </c>
      <c r="M64" s="480" t="s">
        <v>883</v>
      </c>
      <c r="N64" s="478"/>
      <c r="O64" s="478"/>
      <c r="P64" s="315"/>
    </row>
    <row r="65" spans="1:16" ht="47.1" customHeight="1" x14ac:dyDescent="0.2">
      <c r="A65" s="475">
        <v>8</v>
      </c>
      <c r="B65" s="427" t="str">
        <f t="shared" si="4"/>
        <v/>
      </c>
      <c r="C65" s="476">
        <f>IFERROR(IF(N65&lt;&gt;"",N65,IF(A65=A64,IF(C64&lt;YEAR('Overview - Section A'!$E$8),C64+1,""),YEAR('Overview - Section A'!$E$7))),"")</f>
        <v>2018</v>
      </c>
      <c r="D65" s="477"/>
      <c r="E65" s="430"/>
      <c r="F65" s="431" t="str">
        <f t="shared" si="5"/>
        <v/>
      </c>
      <c r="G65" s="432"/>
      <c r="H65" s="433"/>
      <c r="I65" s="478"/>
      <c r="J65" s="479" t="s">
        <v>462</v>
      </c>
      <c r="K65" s="478" t="b">
        <f t="shared" si="6"/>
        <v>0</v>
      </c>
      <c r="L65" s="478" t="str">
        <f>IFERROR(IF(G65&lt;&gt;"",INDEX('Overview - Section A'!$U$38:$U$44,MATCH(G65,'Overview - Section A'!$A$38:$A$44,1)),J65),"")</f>
        <v>a1Y36000003GEX8EAO</v>
      </c>
      <c r="M65" s="480" t="s">
        <v>884</v>
      </c>
      <c r="N65" s="478"/>
      <c r="O65" s="478"/>
      <c r="P65" s="315"/>
    </row>
    <row r="66" spans="1:16" ht="47.1" customHeight="1" x14ac:dyDescent="0.2">
      <c r="A66" s="475">
        <v>8</v>
      </c>
      <c r="B66" s="427" t="str">
        <f t="shared" si="4"/>
        <v/>
      </c>
      <c r="C66" s="476">
        <f>IFERROR(IF(N66&lt;&gt;"",N66,IF(A66=A65,IF(C65&lt;YEAR('Overview - Section A'!$E$8),C65+1,""),YEAR('Overview - Section A'!$E$7))),"")</f>
        <v>2019</v>
      </c>
      <c r="D66" s="477"/>
      <c r="E66" s="430"/>
      <c r="F66" s="431" t="str">
        <f t="shared" si="5"/>
        <v/>
      </c>
      <c r="G66" s="432"/>
      <c r="H66" s="433"/>
      <c r="I66" s="478"/>
      <c r="J66" s="479" t="s">
        <v>464</v>
      </c>
      <c r="K66" s="478" t="b">
        <f t="shared" si="6"/>
        <v>0</v>
      </c>
      <c r="L66" s="478" t="str">
        <f>IFERROR(IF(G66&lt;&gt;"",INDEX('Overview - Section A'!$U$38:$U$44,MATCH(G66,'Overview - Section A'!$A$38:$A$44,1)),J66),"")</f>
        <v>a1Y36000003GEX9EAO</v>
      </c>
      <c r="M66" s="480" t="s">
        <v>885</v>
      </c>
      <c r="N66" s="478"/>
      <c r="O66" s="478"/>
      <c r="P66" s="315"/>
    </row>
    <row r="67" spans="1:16" ht="47.1" customHeight="1" x14ac:dyDescent="0.2">
      <c r="A67" s="475">
        <v>8</v>
      </c>
      <c r="B67" s="427" t="str">
        <f t="shared" si="4"/>
        <v/>
      </c>
      <c r="C67" s="476">
        <f>IFERROR(IF(N67&lt;&gt;"",N67,IF(A67=A66,IF(C66&lt;YEAR('Overview - Section A'!$E$8),C66+1,""),YEAR('Overview - Section A'!$E$7))),"")</f>
        <v>2020</v>
      </c>
      <c r="D67" s="477"/>
      <c r="E67" s="430"/>
      <c r="F67" s="431" t="str">
        <f t="shared" si="5"/>
        <v/>
      </c>
      <c r="G67" s="432"/>
      <c r="H67" s="433"/>
      <c r="I67" s="478"/>
      <c r="J67" s="479" t="s">
        <v>466</v>
      </c>
      <c r="K67" s="478" t="b">
        <f t="shared" si="6"/>
        <v>0</v>
      </c>
      <c r="L67" s="478" t="str">
        <f>IFERROR(IF(G67&lt;&gt;"",INDEX('Overview - Section A'!$U$38:$U$44,MATCH(G67,'Overview - Section A'!$A$38:$A$44,1)),J67),"")</f>
        <v>a1Y36000003GEXAEA4</v>
      </c>
      <c r="M67" s="480" t="s">
        <v>886</v>
      </c>
      <c r="N67" s="478"/>
      <c r="O67" s="478"/>
      <c r="P67" s="315"/>
    </row>
    <row r="68" spans="1:16" ht="47.1" customHeight="1" x14ac:dyDescent="0.2">
      <c r="A68" s="475">
        <v>8</v>
      </c>
      <c r="B68" s="427" t="str">
        <f t="shared" si="4"/>
        <v/>
      </c>
      <c r="C68" s="476" t="str">
        <f>IFERROR(IF(N68&lt;&gt;"",N68,IF(A68=A67,IF(C67&lt;YEAR('Overview - Section A'!$E$8),C67+1,""),YEAR('Overview - Section A'!$E$7))),"")</f>
        <v/>
      </c>
      <c r="D68" s="477"/>
      <c r="E68" s="430"/>
      <c r="F68" s="431" t="str">
        <f t="shared" si="5"/>
        <v/>
      </c>
      <c r="G68" s="432"/>
      <c r="H68" s="433"/>
      <c r="I68" s="478"/>
      <c r="J68" s="479" t="s">
        <v>468</v>
      </c>
      <c r="K68" s="478" t="b">
        <f t="shared" si="6"/>
        <v>0</v>
      </c>
      <c r="L68" s="478" t="str">
        <f>IFERROR(IF(G68&lt;&gt;"",INDEX('Overview - Section A'!$U$38:$U$44,MATCH(G68,'Overview - Section A'!$A$38:$A$44,1)),J68),"")</f>
        <v>a1Y36000003GEXBEA4</v>
      </c>
      <c r="M68" s="480" t="s">
        <v>887</v>
      </c>
      <c r="N68" s="478"/>
      <c r="O68" s="478"/>
      <c r="P68" s="315"/>
    </row>
    <row r="69" spans="1:16" ht="47.1" customHeight="1" x14ac:dyDescent="0.2">
      <c r="A69" s="475">
        <v>8</v>
      </c>
      <c r="B69" s="427" t="str">
        <f t="shared" si="4"/>
        <v/>
      </c>
      <c r="C69" s="476" t="str">
        <f>IFERROR(IF(N69&lt;&gt;"",N69,IF(A69=A68,IF(C68&lt;YEAR('Overview - Section A'!$E$8),C68+1,""),YEAR('Overview - Section A'!$E$7))),"")</f>
        <v/>
      </c>
      <c r="D69" s="477"/>
      <c r="E69" s="430"/>
      <c r="F69" s="431" t="str">
        <f t="shared" si="5"/>
        <v/>
      </c>
      <c r="G69" s="432"/>
      <c r="H69" s="433"/>
      <c r="I69" s="478"/>
      <c r="J69" s="479" t="s">
        <v>470</v>
      </c>
      <c r="K69" s="478" t="b">
        <f t="shared" si="6"/>
        <v>0</v>
      </c>
      <c r="L69" s="478" t="str">
        <f>IFERROR(IF(G69&lt;&gt;"",INDEX('Overview - Section A'!$U$38:$U$44,MATCH(G69,'Overview - Section A'!$A$38:$A$44,1)),J69),"")</f>
        <v>a1Y36000003GEXCEA4</v>
      </c>
      <c r="M69" s="480" t="s">
        <v>888</v>
      </c>
      <c r="N69" s="478"/>
      <c r="O69" s="478"/>
      <c r="P69" s="315"/>
    </row>
    <row r="70" spans="1:16" ht="47.1" customHeight="1" x14ac:dyDescent="0.2">
      <c r="A70" s="475">
        <v>9</v>
      </c>
      <c r="B70" s="427" t="str">
        <f t="shared" si="4"/>
        <v/>
      </c>
      <c r="C70" s="476">
        <f>IFERROR(IF(N70&lt;&gt;"",N70,IF(A70=A69,IF(C69&lt;YEAR('Overview - Section A'!$E$8),C69+1,""),YEAR('Overview - Section A'!$E$7))),"")</f>
        <v>2018</v>
      </c>
      <c r="D70" s="477"/>
      <c r="E70" s="430"/>
      <c r="F70" s="431" t="str">
        <f t="shared" si="5"/>
        <v/>
      </c>
      <c r="G70" s="432"/>
      <c r="H70" s="433"/>
      <c r="I70" s="478"/>
      <c r="J70" s="479" t="s">
        <v>462</v>
      </c>
      <c r="K70" s="478" t="b">
        <f t="shared" si="6"/>
        <v>0</v>
      </c>
      <c r="L70" s="478" t="str">
        <f>IFERROR(IF(G70&lt;&gt;"",INDEX('Overview - Section A'!$U$38:$U$44,MATCH(G70,'Overview - Section A'!$A$38:$A$44,1)),J70),"")</f>
        <v>a1Y36000003GEX8EAO</v>
      </c>
      <c r="M70" s="480" t="s">
        <v>889</v>
      </c>
      <c r="N70" s="478"/>
      <c r="O70" s="478"/>
      <c r="P70" s="315"/>
    </row>
    <row r="71" spans="1:16" ht="47.1" customHeight="1" x14ac:dyDescent="0.2">
      <c r="A71" s="475">
        <v>9</v>
      </c>
      <c r="B71" s="427" t="str">
        <f t="shared" si="4"/>
        <v/>
      </c>
      <c r="C71" s="476">
        <f>IFERROR(IF(N71&lt;&gt;"",N71,IF(A71=A70,IF(C70&lt;YEAR('Overview - Section A'!$E$8),C70+1,""),YEAR('Overview - Section A'!$E$7))),"")</f>
        <v>2019</v>
      </c>
      <c r="D71" s="477"/>
      <c r="E71" s="430"/>
      <c r="F71" s="431" t="str">
        <f t="shared" si="5"/>
        <v/>
      </c>
      <c r="G71" s="432"/>
      <c r="H71" s="433"/>
      <c r="I71" s="478"/>
      <c r="J71" s="479" t="s">
        <v>464</v>
      </c>
      <c r="K71" s="478" t="b">
        <f t="shared" si="6"/>
        <v>0</v>
      </c>
      <c r="L71" s="478" t="str">
        <f>IFERROR(IF(G71&lt;&gt;"",INDEX('Overview - Section A'!$U$38:$U$44,MATCH(G71,'Overview - Section A'!$A$38:$A$44,1)),J71),"")</f>
        <v>a1Y36000003GEX9EAO</v>
      </c>
      <c r="M71" s="480" t="s">
        <v>890</v>
      </c>
      <c r="N71" s="478"/>
      <c r="O71" s="478"/>
      <c r="P71" s="315"/>
    </row>
    <row r="72" spans="1:16" ht="47.1" customHeight="1" x14ac:dyDescent="0.2">
      <c r="A72" s="475">
        <v>9</v>
      </c>
      <c r="B72" s="427" t="str">
        <f t="shared" si="4"/>
        <v/>
      </c>
      <c r="C72" s="476">
        <f>IFERROR(IF(N72&lt;&gt;"",N72,IF(A72=A71,IF(C71&lt;YEAR('Overview - Section A'!$E$8),C71+1,""),YEAR('Overview - Section A'!$E$7))),"")</f>
        <v>2020</v>
      </c>
      <c r="D72" s="477"/>
      <c r="E72" s="430"/>
      <c r="F72" s="431" t="str">
        <f t="shared" si="5"/>
        <v/>
      </c>
      <c r="G72" s="432"/>
      <c r="H72" s="433"/>
      <c r="I72" s="478"/>
      <c r="J72" s="479" t="s">
        <v>466</v>
      </c>
      <c r="K72" s="478" t="b">
        <f t="shared" si="6"/>
        <v>0</v>
      </c>
      <c r="L72" s="478" t="str">
        <f>IFERROR(IF(G72&lt;&gt;"",INDEX('Overview - Section A'!$U$38:$U$44,MATCH(G72,'Overview - Section A'!$A$38:$A$44,1)),J72),"")</f>
        <v>a1Y36000003GEXAEA4</v>
      </c>
      <c r="M72" s="480" t="s">
        <v>891</v>
      </c>
      <c r="N72" s="478"/>
      <c r="O72" s="478"/>
      <c r="P72" s="315"/>
    </row>
    <row r="73" spans="1:16" ht="47.1" customHeight="1" x14ac:dyDescent="0.2">
      <c r="A73" s="475">
        <v>9</v>
      </c>
      <c r="B73" s="427" t="str">
        <f t="shared" si="4"/>
        <v/>
      </c>
      <c r="C73" s="476" t="str">
        <f>IFERROR(IF(N73&lt;&gt;"",N73,IF(A73=A72,IF(C72&lt;YEAR('Overview - Section A'!$E$8),C72+1,""),YEAR('Overview - Section A'!$E$7))),"")</f>
        <v/>
      </c>
      <c r="D73" s="477"/>
      <c r="E73" s="430"/>
      <c r="F73" s="431" t="str">
        <f t="shared" si="5"/>
        <v/>
      </c>
      <c r="G73" s="432"/>
      <c r="H73" s="433"/>
      <c r="I73" s="478"/>
      <c r="J73" s="479" t="s">
        <v>468</v>
      </c>
      <c r="K73" s="478" t="b">
        <f t="shared" si="6"/>
        <v>0</v>
      </c>
      <c r="L73" s="478" t="str">
        <f>IFERROR(IF(G73&lt;&gt;"",INDEX('Overview - Section A'!$U$38:$U$44,MATCH(G73,'Overview - Section A'!$A$38:$A$44,1)),J73),"")</f>
        <v>a1Y36000003GEXBEA4</v>
      </c>
      <c r="M73" s="480" t="s">
        <v>892</v>
      </c>
      <c r="N73" s="478"/>
      <c r="O73" s="478"/>
      <c r="P73" s="315"/>
    </row>
    <row r="74" spans="1:16" ht="47.1" customHeight="1" x14ac:dyDescent="0.2">
      <c r="A74" s="475">
        <v>9</v>
      </c>
      <c r="B74" s="427" t="str">
        <f t="shared" si="4"/>
        <v/>
      </c>
      <c r="C74" s="476" t="str">
        <f>IFERROR(IF(N74&lt;&gt;"",N74,IF(A74=A73,IF(C73&lt;YEAR('Overview - Section A'!$E$8),C73+1,""),YEAR('Overview - Section A'!$E$7))),"")</f>
        <v/>
      </c>
      <c r="D74" s="477"/>
      <c r="E74" s="430"/>
      <c r="F74" s="431" t="str">
        <f t="shared" si="5"/>
        <v/>
      </c>
      <c r="G74" s="432"/>
      <c r="H74" s="433"/>
      <c r="I74" s="478"/>
      <c r="J74" s="479" t="s">
        <v>470</v>
      </c>
      <c r="K74" s="478" t="b">
        <f t="shared" si="6"/>
        <v>0</v>
      </c>
      <c r="L74" s="478" t="str">
        <f>IFERROR(IF(G74&lt;&gt;"",INDEX('Overview - Section A'!$U$38:$U$44,MATCH(G74,'Overview - Section A'!$A$38:$A$44,1)),J74),"")</f>
        <v>a1Y36000003GEXCEA4</v>
      </c>
      <c r="M74" s="480" t="s">
        <v>893</v>
      </c>
      <c r="N74" s="478"/>
      <c r="O74" s="478"/>
      <c r="P74" s="315"/>
    </row>
    <row r="75" spans="1:16" ht="47.1" customHeight="1" x14ac:dyDescent="0.2">
      <c r="A75" s="475">
        <v>10</v>
      </c>
      <c r="B75" s="427" t="str">
        <f t="shared" si="4"/>
        <v/>
      </c>
      <c r="C75" s="476">
        <f>IFERROR(IF(N75&lt;&gt;"",N75,IF(A75=A74,IF(C74&lt;YEAR('Overview - Section A'!$E$8),C74+1,""),YEAR('Overview - Section A'!$E$7))),"")</f>
        <v>2018</v>
      </c>
      <c r="D75" s="477"/>
      <c r="E75" s="430"/>
      <c r="F75" s="431" t="str">
        <f t="shared" si="5"/>
        <v/>
      </c>
      <c r="G75" s="432"/>
      <c r="H75" s="433"/>
      <c r="I75" s="478"/>
      <c r="J75" s="479" t="s">
        <v>462</v>
      </c>
      <c r="K75" s="478" t="b">
        <f t="shared" si="6"/>
        <v>0</v>
      </c>
      <c r="L75" s="478" t="str">
        <f>IFERROR(IF(G75&lt;&gt;"",INDEX('Overview - Section A'!$U$38:$U$44,MATCH(G75,'Overview - Section A'!$A$38:$A$44,1)),J75),"")</f>
        <v>a1Y36000003GEX8EAO</v>
      </c>
      <c r="M75" s="480" t="s">
        <v>894</v>
      </c>
      <c r="N75" s="478"/>
      <c r="O75" s="478"/>
      <c r="P75" s="315"/>
    </row>
    <row r="76" spans="1:16" ht="47.1" customHeight="1" x14ac:dyDescent="0.2">
      <c r="A76" s="475">
        <v>10</v>
      </c>
      <c r="B76" s="427" t="str">
        <f t="shared" si="4"/>
        <v/>
      </c>
      <c r="C76" s="476">
        <f>IFERROR(IF(N76&lt;&gt;"",N76,IF(A76=A75,IF(C75&lt;YEAR('Overview - Section A'!$E$8),C75+1,""),YEAR('Overview - Section A'!$E$7))),"")</f>
        <v>2019</v>
      </c>
      <c r="D76" s="477"/>
      <c r="E76" s="430"/>
      <c r="F76" s="431" t="str">
        <f t="shared" si="5"/>
        <v/>
      </c>
      <c r="G76" s="432"/>
      <c r="H76" s="433"/>
      <c r="I76" s="478"/>
      <c r="J76" s="479" t="s">
        <v>464</v>
      </c>
      <c r="K76" s="478" t="b">
        <f t="shared" si="6"/>
        <v>0</v>
      </c>
      <c r="L76" s="478" t="str">
        <f>IFERROR(IF(G76&lt;&gt;"",INDEX('Overview - Section A'!$U$38:$U$44,MATCH(G76,'Overview - Section A'!$A$38:$A$44,1)),J76),"")</f>
        <v>a1Y36000003GEX9EAO</v>
      </c>
      <c r="M76" s="480" t="s">
        <v>895</v>
      </c>
      <c r="N76" s="478"/>
      <c r="O76" s="478"/>
      <c r="P76" s="315"/>
    </row>
    <row r="77" spans="1:16" ht="47.1" customHeight="1" x14ac:dyDescent="0.2">
      <c r="A77" s="475">
        <v>10</v>
      </c>
      <c r="B77" s="427" t="str">
        <f t="shared" si="4"/>
        <v/>
      </c>
      <c r="C77" s="476">
        <f>IFERROR(IF(N77&lt;&gt;"",N77,IF(A77=A76,IF(C76&lt;YEAR('Overview - Section A'!$E$8),C76+1,""),YEAR('Overview - Section A'!$E$7))),"")</f>
        <v>2020</v>
      </c>
      <c r="D77" s="477"/>
      <c r="E77" s="430"/>
      <c r="F77" s="431" t="str">
        <f t="shared" si="5"/>
        <v/>
      </c>
      <c r="G77" s="432"/>
      <c r="H77" s="433"/>
      <c r="I77" s="478"/>
      <c r="J77" s="479" t="s">
        <v>466</v>
      </c>
      <c r="K77" s="478" t="b">
        <f t="shared" si="6"/>
        <v>0</v>
      </c>
      <c r="L77" s="478" t="str">
        <f>IFERROR(IF(G77&lt;&gt;"",INDEX('Overview - Section A'!$U$38:$U$44,MATCH(G77,'Overview - Section A'!$A$38:$A$44,1)),J77),"")</f>
        <v>a1Y36000003GEXAEA4</v>
      </c>
      <c r="M77" s="480" t="s">
        <v>896</v>
      </c>
      <c r="N77" s="478"/>
      <c r="O77" s="478"/>
      <c r="P77" s="315"/>
    </row>
    <row r="78" spans="1:16" ht="47.1" customHeight="1" x14ac:dyDescent="0.2">
      <c r="A78" s="475">
        <v>10</v>
      </c>
      <c r="B78" s="427" t="str">
        <f t="shared" si="4"/>
        <v/>
      </c>
      <c r="C78" s="476" t="str">
        <f>IFERROR(IF(N78&lt;&gt;"",N78,IF(A78=A77,IF(C77&lt;YEAR('Overview - Section A'!$E$8),C77+1,""),YEAR('Overview - Section A'!$E$7))),"")</f>
        <v/>
      </c>
      <c r="D78" s="477"/>
      <c r="E78" s="430"/>
      <c r="F78" s="431" t="str">
        <f t="shared" si="5"/>
        <v/>
      </c>
      <c r="G78" s="432"/>
      <c r="H78" s="433"/>
      <c r="I78" s="478"/>
      <c r="J78" s="479" t="s">
        <v>468</v>
      </c>
      <c r="K78" s="478" t="b">
        <f t="shared" si="6"/>
        <v>0</v>
      </c>
      <c r="L78" s="478" t="str">
        <f>IFERROR(IF(G78&lt;&gt;"",INDEX('Overview - Section A'!$U$38:$U$44,MATCH(G78,'Overview - Section A'!$A$38:$A$44,1)),J78),"")</f>
        <v>a1Y36000003GEXBEA4</v>
      </c>
      <c r="M78" s="480" t="s">
        <v>897</v>
      </c>
      <c r="N78" s="478"/>
      <c r="O78" s="478"/>
      <c r="P78" s="315"/>
    </row>
    <row r="79" spans="1:16" ht="47.1" customHeight="1" x14ac:dyDescent="0.2">
      <c r="A79" s="475">
        <v>10</v>
      </c>
      <c r="B79" s="427" t="str">
        <f t="shared" si="4"/>
        <v/>
      </c>
      <c r="C79" s="476" t="str">
        <f>IFERROR(IF(N79&lt;&gt;"",N79,IF(A79=A78,IF(C78&lt;YEAR('Overview - Section A'!$E$8),C78+1,""),YEAR('Overview - Section A'!$E$7))),"")</f>
        <v/>
      </c>
      <c r="D79" s="477"/>
      <c r="E79" s="430"/>
      <c r="F79" s="431" t="str">
        <f t="shared" si="5"/>
        <v/>
      </c>
      <c r="G79" s="432"/>
      <c r="H79" s="433"/>
      <c r="I79" s="478"/>
      <c r="J79" s="479" t="s">
        <v>470</v>
      </c>
      <c r="K79" s="478" t="b">
        <f t="shared" si="6"/>
        <v>0</v>
      </c>
      <c r="L79" s="478" t="str">
        <f>IFERROR(IF(G79&lt;&gt;"",INDEX('Overview - Section A'!$U$38:$U$44,MATCH(G79,'Overview - Section A'!$A$38:$A$44,1)),J79),"")</f>
        <v>a1Y36000003GEXCEA4</v>
      </c>
      <c r="M79" s="480" t="s">
        <v>898</v>
      </c>
      <c r="N79" s="478"/>
      <c r="O79" s="478"/>
      <c r="P79" s="315"/>
    </row>
    <row r="80" spans="1:16" ht="47.1" customHeight="1" x14ac:dyDescent="0.2">
      <c r="A80" s="475">
        <v>11</v>
      </c>
      <c r="B80" s="427" t="str">
        <f t="shared" si="4"/>
        <v/>
      </c>
      <c r="C80" s="476">
        <f>IFERROR(IF(N80&lt;&gt;"",N80,IF(A80=A79,IF(C79&lt;YEAR('Overview - Section A'!$E$8),C79+1,""),YEAR('Overview - Section A'!$E$7))),"")</f>
        <v>2018</v>
      </c>
      <c r="D80" s="477"/>
      <c r="E80" s="430"/>
      <c r="F80" s="431" t="str">
        <f t="shared" si="5"/>
        <v/>
      </c>
      <c r="G80" s="432"/>
      <c r="H80" s="433"/>
      <c r="I80" s="478"/>
      <c r="J80" s="479" t="s">
        <v>462</v>
      </c>
      <c r="K80" s="478" t="b">
        <f t="shared" si="6"/>
        <v>0</v>
      </c>
      <c r="L80" s="478" t="str">
        <f>IFERROR(IF(G80&lt;&gt;"",INDEX('Overview - Section A'!$U$38:$U$44,MATCH(G80,'Overview - Section A'!$A$38:$A$44,1)),J80),"")</f>
        <v>a1Y36000003GEX8EAO</v>
      </c>
      <c r="M80" s="480" t="s">
        <v>899</v>
      </c>
      <c r="N80" s="478"/>
      <c r="O80" s="478"/>
      <c r="P80" s="315"/>
    </row>
    <row r="81" spans="1:16" ht="47.1" customHeight="1" x14ac:dyDescent="0.2">
      <c r="A81" s="475">
        <v>11</v>
      </c>
      <c r="B81" s="427" t="str">
        <f t="shared" si="4"/>
        <v/>
      </c>
      <c r="C81" s="476">
        <f>IFERROR(IF(N81&lt;&gt;"",N81,IF(A81=A80,IF(C80&lt;YEAR('Overview - Section A'!$E$8),C80+1,""),YEAR('Overview - Section A'!$E$7))),"")</f>
        <v>2019</v>
      </c>
      <c r="D81" s="477"/>
      <c r="E81" s="430"/>
      <c r="F81" s="431" t="str">
        <f t="shared" si="5"/>
        <v/>
      </c>
      <c r="G81" s="432"/>
      <c r="H81" s="433"/>
      <c r="I81" s="478"/>
      <c r="J81" s="479" t="s">
        <v>464</v>
      </c>
      <c r="K81" s="478" t="b">
        <f t="shared" si="6"/>
        <v>0</v>
      </c>
      <c r="L81" s="478" t="str">
        <f>IFERROR(IF(G81&lt;&gt;"",INDEX('Overview - Section A'!$U$38:$U$44,MATCH(G81,'Overview - Section A'!$A$38:$A$44,1)),J81),"")</f>
        <v>a1Y36000003GEX9EAO</v>
      </c>
      <c r="M81" s="480" t="s">
        <v>900</v>
      </c>
      <c r="N81" s="478"/>
      <c r="O81" s="478"/>
      <c r="P81" s="315"/>
    </row>
    <row r="82" spans="1:16" ht="47.1" customHeight="1" x14ac:dyDescent="0.2">
      <c r="A82" s="475">
        <v>11</v>
      </c>
      <c r="B82" s="427" t="str">
        <f t="shared" si="4"/>
        <v/>
      </c>
      <c r="C82" s="476">
        <f>IFERROR(IF(N82&lt;&gt;"",N82,IF(A82=A81,IF(C81&lt;YEAR('Overview - Section A'!$E$8),C81+1,""),YEAR('Overview - Section A'!$E$7))),"")</f>
        <v>2020</v>
      </c>
      <c r="D82" s="477"/>
      <c r="E82" s="430"/>
      <c r="F82" s="431" t="str">
        <f t="shared" si="5"/>
        <v/>
      </c>
      <c r="G82" s="432"/>
      <c r="H82" s="433"/>
      <c r="I82" s="478"/>
      <c r="J82" s="479" t="s">
        <v>466</v>
      </c>
      <c r="K82" s="478" t="b">
        <f t="shared" si="6"/>
        <v>0</v>
      </c>
      <c r="L82" s="478" t="str">
        <f>IFERROR(IF(G82&lt;&gt;"",INDEX('Overview - Section A'!$U$38:$U$44,MATCH(G82,'Overview - Section A'!$A$38:$A$44,1)),J82),"")</f>
        <v>a1Y36000003GEXAEA4</v>
      </c>
      <c r="M82" s="480" t="s">
        <v>901</v>
      </c>
      <c r="N82" s="478"/>
      <c r="O82" s="478"/>
      <c r="P82" s="315"/>
    </row>
    <row r="83" spans="1:16" ht="47.1" customHeight="1" x14ac:dyDescent="0.2">
      <c r="A83" s="475">
        <v>11</v>
      </c>
      <c r="B83" s="427" t="str">
        <f t="shared" si="4"/>
        <v/>
      </c>
      <c r="C83" s="476" t="str">
        <f>IFERROR(IF(N83&lt;&gt;"",N83,IF(A83=A82,IF(C82&lt;YEAR('Overview - Section A'!$E$8),C82+1,""),YEAR('Overview - Section A'!$E$7))),"")</f>
        <v/>
      </c>
      <c r="D83" s="477"/>
      <c r="E83" s="430"/>
      <c r="F83" s="431" t="str">
        <f t="shared" si="5"/>
        <v/>
      </c>
      <c r="G83" s="432"/>
      <c r="H83" s="433"/>
      <c r="I83" s="478"/>
      <c r="J83" s="479" t="s">
        <v>468</v>
      </c>
      <c r="K83" s="478" t="b">
        <f t="shared" si="6"/>
        <v>0</v>
      </c>
      <c r="L83" s="478" t="str">
        <f>IFERROR(IF(G83&lt;&gt;"",INDEX('Overview - Section A'!$U$38:$U$44,MATCH(G83,'Overview - Section A'!$A$38:$A$44,1)),J83),"")</f>
        <v>a1Y36000003GEXBEA4</v>
      </c>
      <c r="M83" s="480" t="s">
        <v>902</v>
      </c>
      <c r="N83" s="478"/>
      <c r="O83" s="478"/>
      <c r="P83" s="315"/>
    </row>
    <row r="84" spans="1:16" ht="47.1" customHeight="1" x14ac:dyDescent="0.2">
      <c r="A84" s="475">
        <v>11</v>
      </c>
      <c r="B84" s="427" t="str">
        <f t="shared" si="4"/>
        <v/>
      </c>
      <c r="C84" s="476" t="str">
        <f>IFERROR(IF(N84&lt;&gt;"",N84,IF(A84=A83,IF(C83&lt;YEAR('Overview - Section A'!$E$8),C83+1,""),YEAR('Overview - Section A'!$E$7))),"")</f>
        <v/>
      </c>
      <c r="D84" s="477"/>
      <c r="E84" s="430"/>
      <c r="F84" s="431" t="str">
        <f t="shared" si="5"/>
        <v/>
      </c>
      <c r="G84" s="432"/>
      <c r="H84" s="433"/>
      <c r="I84" s="478"/>
      <c r="J84" s="479" t="s">
        <v>470</v>
      </c>
      <c r="K84" s="478" t="b">
        <f t="shared" si="6"/>
        <v>0</v>
      </c>
      <c r="L84" s="478" t="str">
        <f>IFERROR(IF(G84&lt;&gt;"",INDEX('Overview - Section A'!$U$38:$U$44,MATCH(G84,'Overview - Section A'!$A$38:$A$44,1)),J84),"")</f>
        <v>a1Y36000003GEXCEA4</v>
      </c>
      <c r="M84" s="480" t="s">
        <v>903</v>
      </c>
      <c r="N84" s="478"/>
      <c r="O84" s="478"/>
      <c r="P84" s="315"/>
    </row>
    <row r="85" spans="1:16" ht="47.1" customHeight="1" x14ac:dyDescent="0.2">
      <c r="A85" s="475">
        <v>12</v>
      </c>
      <c r="B85" s="427" t="str">
        <f t="shared" si="4"/>
        <v/>
      </c>
      <c r="C85" s="476">
        <f>IFERROR(IF(N85&lt;&gt;"",N85,IF(A85=A84,IF(C84&lt;YEAR('Overview - Section A'!$E$8),C84+1,""),YEAR('Overview - Section A'!$E$7))),"")</f>
        <v>2018</v>
      </c>
      <c r="D85" s="477"/>
      <c r="E85" s="430"/>
      <c r="F85" s="431" t="str">
        <f t="shared" si="5"/>
        <v/>
      </c>
      <c r="G85" s="432"/>
      <c r="H85" s="433"/>
      <c r="I85" s="478"/>
      <c r="J85" s="479" t="s">
        <v>462</v>
      </c>
      <c r="K85" s="478" t="b">
        <f t="shared" si="6"/>
        <v>0</v>
      </c>
      <c r="L85" s="478" t="str">
        <f>IFERROR(IF(G85&lt;&gt;"",INDEX('Overview - Section A'!$U$38:$U$44,MATCH(G85,'Overview - Section A'!$A$38:$A$44,1)),J85),"")</f>
        <v>a1Y36000003GEX8EAO</v>
      </c>
      <c r="M85" s="480" t="s">
        <v>904</v>
      </c>
      <c r="N85" s="478"/>
      <c r="O85" s="478"/>
      <c r="P85" s="315"/>
    </row>
    <row r="86" spans="1:16" ht="47.1" customHeight="1" x14ac:dyDescent="0.2">
      <c r="A86" s="475">
        <v>12</v>
      </c>
      <c r="B86" s="427" t="str">
        <f t="shared" si="4"/>
        <v/>
      </c>
      <c r="C86" s="476">
        <f>IFERROR(IF(N86&lt;&gt;"",N86,IF(A86=A85,IF(C85&lt;YEAR('Overview - Section A'!$E$8),C85+1,""),YEAR('Overview - Section A'!$E$7))),"")</f>
        <v>2019</v>
      </c>
      <c r="D86" s="477"/>
      <c r="E86" s="430"/>
      <c r="F86" s="431" t="str">
        <f t="shared" si="5"/>
        <v/>
      </c>
      <c r="G86" s="432"/>
      <c r="H86" s="433"/>
      <c r="I86" s="478"/>
      <c r="J86" s="479" t="s">
        <v>464</v>
      </c>
      <c r="K86" s="478" t="b">
        <f t="shared" si="6"/>
        <v>0</v>
      </c>
      <c r="L86" s="478" t="str">
        <f>IFERROR(IF(G86&lt;&gt;"",INDEX('Overview - Section A'!$U$38:$U$44,MATCH(G86,'Overview - Section A'!$A$38:$A$44,1)),J86),"")</f>
        <v>a1Y36000003GEX9EAO</v>
      </c>
      <c r="M86" s="480" t="s">
        <v>905</v>
      </c>
      <c r="N86" s="478"/>
      <c r="O86" s="478"/>
      <c r="P86" s="315"/>
    </row>
    <row r="87" spans="1:16" ht="47.1" customHeight="1" x14ac:dyDescent="0.2">
      <c r="A87" s="475">
        <v>12</v>
      </c>
      <c r="B87" s="427" t="str">
        <f t="shared" si="4"/>
        <v/>
      </c>
      <c r="C87" s="476">
        <f>IFERROR(IF(N87&lt;&gt;"",N87,IF(A87=A86,IF(C86&lt;YEAR('Overview - Section A'!$E$8),C86+1,""),YEAR('Overview - Section A'!$E$7))),"")</f>
        <v>2020</v>
      </c>
      <c r="D87" s="477"/>
      <c r="E87" s="430"/>
      <c r="F87" s="431" t="str">
        <f t="shared" si="5"/>
        <v/>
      </c>
      <c r="G87" s="432"/>
      <c r="H87" s="433"/>
      <c r="I87" s="478"/>
      <c r="J87" s="479" t="s">
        <v>466</v>
      </c>
      <c r="K87" s="478" t="b">
        <f t="shared" si="6"/>
        <v>0</v>
      </c>
      <c r="L87" s="478" t="str">
        <f>IFERROR(IF(G87&lt;&gt;"",INDEX('Overview - Section A'!$U$38:$U$44,MATCH(G87,'Overview - Section A'!$A$38:$A$44,1)),J87),"")</f>
        <v>a1Y36000003GEXAEA4</v>
      </c>
      <c r="M87" s="480" t="s">
        <v>906</v>
      </c>
      <c r="N87" s="478"/>
      <c r="O87" s="478"/>
      <c r="P87" s="315"/>
    </row>
    <row r="88" spans="1:16" ht="47.1" customHeight="1" x14ac:dyDescent="0.2">
      <c r="A88" s="475">
        <v>12</v>
      </c>
      <c r="B88" s="427" t="str">
        <f t="shared" si="4"/>
        <v/>
      </c>
      <c r="C88" s="476" t="str">
        <f>IFERROR(IF(N88&lt;&gt;"",N88,IF(A88=A87,IF(C87&lt;YEAR('Overview - Section A'!$E$8),C87+1,""),YEAR('Overview - Section A'!$E$7))),"")</f>
        <v/>
      </c>
      <c r="D88" s="477"/>
      <c r="E88" s="430"/>
      <c r="F88" s="431" t="str">
        <f t="shared" si="5"/>
        <v/>
      </c>
      <c r="G88" s="432"/>
      <c r="H88" s="433"/>
      <c r="I88" s="478"/>
      <c r="J88" s="479" t="s">
        <v>468</v>
      </c>
      <c r="K88" s="478" t="b">
        <f t="shared" si="6"/>
        <v>0</v>
      </c>
      <c r="L88" s="478" t="str">
        <f>IFERROR(IF(G88&lt;&gt;"",INDEX('Overview - Section A'!$U$38:$U$44,MATCH(G88,'Overview - Section A'!$A$38:$A$44,1)),J88),"")</f>
        <v>a1Y36000003GEXBEA4</v>
      </c>
      <c r="M88" s="480" t="s">
        <v>907</v>
      </c>
      <c r="N88" s="478"/>
      <c r="O88" s="478"/>
      <c r="P88" s="315"/>
    </row>
    <row r="89" spans="1:16" ht="47.1" customHeight="1" x14ac:dyDescent="0.2">
      <c r="A89" s="475">
        <v>12</v>
      </c>
      <c r="B89" s="427" t="str">
        <f t="shared" si="4"/>
        <v/>
      </c>
      <c r="C89" s="476" t="str">
        <f>IFERROR(IF(N89&lt;&gt;"",N89,IF(A89=A88,IF(C88&lt;YEAR('Overview - Section A'!$E$8),C88+1,""),YEAR('Overview - Section A'!$E$7))),"")</f>
        <v/>
      </c>
      <c r="D89" s="477"/>
      <c r="E89" s="430"/>
      <c r="F89" s="431" t="str">
        <f t="shared" si="5"/>
        <v/>
      </c>
      <c r="G89" s="432"/>
      <c r="H89" s="433"/>
      <c r="I89" s="478"/>
      <c r="J89" s="479" t="s">
        <v>470</v>
      </c>
      <c r="K89" s="478" t="b">
        <f t="shared" si="6"/>
        <v>0</v>
      </c>
      <c r="L89" s="478" t="str">
        <f>IFERROR(IF(G89&lt;&gt;"",INDEX('Overview - Section A'!$U$38:$U$44,MATCH(G89,'Overview - Section A'!$A$38:$A$44,1)),J89),"")</f>
        <v>a1Y36000003GEXCEA4</v>
      </c>
      <c r="M89" s="480" t="s">
        <v>908</v>
      </c>
      <c r="N89" s="478"/>
      <c r="O89" s="478"/>
      <c r="P89" s="315"/>
    </row>
    <row r="90" spans="1:16" ht="47.1" customHeight="1" x14ac:dyDescent="0.2">
      <c r="A90" s="475">
        <v>13</v>
      </c>
      <c r="B90" s="427" t="str">
        <f t="shared" si="4"/>
        <v/>
      </c>
      <c r="C90" s="476">
        <f>IFERROR(IF(N90&lt;&gt;"",N90,IF(A90=A89,IF(C89&lt;YEAR('Overview - Section A'!$E$8),C89+1,""),YEAR('Overview - Section A'!$E$7))),"")</f>
        <v>2018</v>
      </c>
      <c r="D90" s="477"/>
      <c r="E90" s="430"/>
      <c r="F90" s="431" t="str">
        <f t="shared" si="5"/>
        <v/>
      </c>
      <c r="G90" s="432"/>
      <c r="H90" s="433"/>
      <c r="I90" s="478"/>
      <c r="J90" s="479" t="s">
        <v>462</v>
      </c>
      <c r="K90" s="478" t="b">
        <f t="shared" si="6"/>
        <v>0</v>
      </c>
      <c r="L90" s="478" t="str">
        <f>IFERROR(IF(G90&lt;&gt;"",INDEX('Overview - Section A'!$U$38:$U$44,MATCH(G90,'Overview - Section A'!$A$38:$A$44,1)),J90),"")</f>
        <v>a1Y36000003GEX8EAO</v>
      </c>
      <c r="M90" s="480" t="s">
        <v>909</v>
      </c>
      <c r="N90" s="478"/>
      <c r="O90" s="478"/>
      <c r="P90" s="315"/>
    </row>
    <row r="91" spans="1:16" ht="47.1" customHeight="1" x14ac:dyDescent="0.2">
      <c r="A91" s="475">
        <v>13</v>
      </c>
      <c r="B91" s="427" t="str">
        <f t="shared" si="4"/>
        <v/>
      </c>
      <c r="C91" s="476">
        <f>IFERROR(IF(N91&lt;&gt;"",N91,IF(A91=A90,IF(C90&lt;YEAR('Overview - Section A'!$E$8),C90+1,""),YEAR('Overview - Section A'!$E$7))),"")</f>
        <v>2019</v>
      </c>
      <c r="D91" s="477"/>
      <c r="E91" s="430"/>
      <c r="F91" s="431" t="str">
        <f t="shared" si="5"/>
        <v/>
      </c>
      <c r="G91" s="432"/>
      <c r="H91" s="433"/>
      <c r="I91" s="478"/>
      <c r="J91" s="479" t="s">
        <v>464</v>
      </c>
      <c r="K91" s="478" t="b">
        <f t="shared" si="6"/>
        <v>0</v>
      </c>
      <c r="L91" s="478" t="str">
        <f>IFERROR(IF(G91&lt;&gt;"",INDEX('Overview - Section A'!$U$38:$U$44,MATCH(G91,'Overview - Section A'!$A$38:$A$44,1)),J91),"")</f>
        <v>a1Y36000003GEX9EAO</v>
      </c>
      <c r="M91" s="480" t="s">
        <v>910</v>
      </c>
      <c r="N91" s="478"/>
      <c r="O91" s="478"/>
      <c r="P91" s="315"/>
    </row>
    <row r="92" spans="1:16" ht="47.1" customHeight="1" x14ac:dyDescent="0.2">
      <c r="A92" s="475">
        <v>13</v>
      </c>
      <c r="B92" s="427" t="str">
        <f t="shared" si="4"/>
        <v/>
      </c>
      <c r="C92" s="476">
        <f>IFERROR(IF(N92&lt;&gt;"",N92,IF(A92=A91,IF(C91&lt;YEAR('Overview - Section A'!$E$8),C91+1,""),YEAR('Overview - Section A'!$E$7))),"")</f>
        <v>2020</v>
      </c>
      <c r="D92" s="477"/>
      <c r="E92" s="430"/>
      <c r="F92" s="431" t="str">
        <f t="shared" si="5"/>
        <v/>
      </c>
      <c r="G92" s="432"/>
      <c r="H92" s="433"/>
      <c r="I92" s="478"/>
      <c r="J92" s="479" t="s">
        <v>466</v>
      </c>
      <c r="K92" s="478" t="b">
        <f t="shared" si="6"/>
        <v>0</v>
      </c>
      <c r="L92" s="478" t="str">
        <f>IFERROR(IF(G92&lt;&gt;"",INDEX('Overview - Section A'!$U$38:$U$44,MATCH(G92,'Overview - Section A'!$A$38:$A$44,1)),J92),"")</f>
        <v>a1Y36000003GEXAEA4</v>
      </c>
      <c r="M92" s="480" t="s">
        <v>911</v>
      </c>
      <c r="N92" s="478"/>
      <c r="O92" s="478"/>
      <c r="P92" s="315"/>
    </row>
    <row r="93" spans="1:16" ht="47.1" customHeight="1" x14ac:dyDescent="0.2">
      <c r="A93" s="475">
        <v>13</v>
      </c>
      <c r="B93" s="427" t="str">
        <f t="shared" si="4"/>
        <v/>
      </c>
      <c r="C93" s="476" t="str">
        <f>IFERROR(IF(N93&lt;&gt;"",N93,IF(A93=A92,IF(C92&lt;YEAR('Overview - Section A'!$E$8),C92+1,""),YEAR('Overview - Section A'!$E$7))),"")</f>
        <v/>
      </c>
      <c r="D93" s="477"/>
      <c r="E93" s="430"/>
      <c r="F93" s="431" t="str">
        <f t="shared" si="5"/>
        <v/>
      </c>
      <c r="G93" s="432"/>
      <c r="H93" s="433"/>
      <c r="I93" s="478"/>
      <c r="J93" s="479" t="s">
        <v>468</v>
      </c>
      <c r="K93" s="478" t="b">
        <f t="shared" si="6"/>
        <v>0</v>
      </c>
      <c r="L93" s="478" t="str">
        <f>IFERROR(IF(G93&lt;&gt;"",INDEX('Overview - Section A'!$U$38:$U$44,MATCH(G93,'Overview - Section A'!$A$38:$A$44,1)),J93),"")</f>
        <v>a1Y36000003GEXBEA4</v>
      </c>
      <c r="M93" s="480" t="s">
        <v>912</v>
      </c>
      <c r="N93" s="478"/>
      <c r="O93" s="478"/>
      <c r="P93" s="315"/>
    </row>
    <row r="94" spans="1:16" ht="47.1" customHeight="1" x14ac:dyDescent="0.2">
      <c r="A94" s="475">
        <v>13</v>
      </c>
      <c r="B94" s="427" t="str">
        <f t="shared" ref="B94:B104" si="7">IF(A94=A93,"",VLOOKUP(A94,$A$9:$V$26,22,FALSE))</f>
        <v/>
      </c>
      <c r="C94" s="476" t="str">
        <f>IFERROR(IF(N94&lt;&gt;"",N94,IF(A94=A93,IF(C93&lt;YEAR('Overview - Section A'!$E$8),C93+1,""),YEAR('Overview - Section A'!$E$7))),"")</f>
        <v/>
      </c>
      <c r="D94" s="477"/>
      <c r="E94" s="430"/>
      <c r="F94" s="431" t="str">
        <f t="shared" ref="F94:F104" si="8">IF(IF(AND(D94="",E94=""),O94,IFERROR((D94/E94)*100,""))=0,"",IF(AND(D94="",E94=""),O94,IFERROR((D94/E94)*100,"")))</f>
        <v/>
      </c>
      <c r="G94" s="432"/>
      <c r="H94" s="433"/>
      <c r="I94" s="478"/>
      <c r="J94" s="479" t="s">
        <v>470</v>
      </c>
      <c r="K94" s="478" t="b">
        <f t="shared" ref="K94:K104" si="9">IFERROR(IF(VLOOKUP(A94,$A$9:$V$26,22,FALSE)&lt;&gt;"",TRUE,FALSE),FALSE)</f>
        <v>0</v>
      </c>
      <c r="L94" s="478" t="str">
        <f>IFERROR(IF(G94&lt;&gt;"",INDEX('Overview - Section A'!$U$38:$U$44,MATCH(G94,'Overview - Section A'!$A$38:$A$44,1)),J94),"")</f>
        <v>a1Y36000003GEXCEA4</v>
      </c>
      <c r="M94" s="480" t="s">
        <v>913</v>
      </c>
      <c r="N94" s="478"/>
      <c r="O94" s="478"/>
      <c r="P94" s="315"/>
    </row>
    <row r="95" spans="1:16" ht="47.1" customHeight="1" x14ac:dyDescent="0.2">
      <c r="A95" s="475">
        <v>14</v>
      </c>
      <c r="B95" s="427" t="str">
        <f t="shared" si="7"/>
        <v/>
      </c>
      <c r="C95" s="476">
        <f>IFERROR(IF(N95&lt;&gt;"",N95,IF(A95=A94,IF(C94&lt;YEAR('Overview - Section A'!$E$8),C94+1,""),YEAR('Overview - Section A'!$E$7))),"")</f>
        <v>2018</v>
      </c>
      <c r="D95" s="477"/>
      <c r="E95" s="430"/>
      <c r="F95" s="431" t="str">
        <f t="shared" si="8"/>
        <v/>
      </c>
      <c r="G95" s="432"/>
      <c r="H95" s="433"/>
      <c r="I95" s="478"/>
      <c r="J95" s="479" t="s">
        <v>462</v>
      </c>
      <c r="K95" s="478" t="b">
        <f t="shared" si="9"/>
        <v>0</v>
      </c>
      <c r="L95" s="478" t="str">
        <f>IFERROR(IF(G95&lt;&gt;"",INDEX('Overview - Section A'!$U$38:$U$44,MATCH(G95,'Overview - Section A'!$A$38:$A$44,1)),J95),"")</f>
        <v>a1Y36000003GEX8EAO</v>
      </c>
      <c r="M95" s="480" t="s">
        <v>914</v>
      </c>
      <c r="N95" s="478"/>
      <c r="O95" s="478"/>
      <c r="P95" s="315"/>
    </row>
    <row r="96" spans="1:16" ht="47.1" customHeight="1" x14ac:dyDescent="0.2">
      <c r="A96" s="475">
        <v>14</v>
      </c>
      <c r="B96" s="427" t="str">
        <f t="shared" si="7"/>
        <v/>
      </c>
      <c r="C96" s="476">
        <f>IFERROR(IF(N96&lt;&gt;"",N96,IF(A96=A95,IF(C95&lt;YEAR('Overview - Section A'!$E$8),C95+1,""),YEAR('Overview - Section A'!$E$7))),"")</f>
        <v>2019</v>
      </c>
      <c r="D96" s="477"/>
      <c r="E96" s="430"/>
      <c r="F96" s="431" t="str">
        <f t="shared" si="8"/>
        <v/>
      </c>
      <c r="G96" s="432"/>
      <c r="H96" s="433"/>
      <c r="I96" s="478"/>
      <c r="J96" s="479" t="s">
        <v>464</v>
      </c>
      <c r="K96" s="478" t="b">
        <f t="shared" si="9"/>
        <v>0</v>
      </c>
      <c r="L96" s="478" t="str">
        <f>IFERROR(IF(G96&lt;&gt;"",INDEX('Overview - Section A'!$U$38:$U$44,MATCH(G96,'Overview - Section A'!$A$38:$A$44,1)),J96),"")</f>
        <v>a1Y36000003GEX9EAO</v>
      </c>
      <c r="M96" s="480" t="s">
        <v>915</v>
      </c>
      <c r="N96" s="478"/>
      <c r="O96" s="478"/>
      <c r="P96" s="315"/>
    </row>
    <row r="97" spans="1:16" ht="47.1" customHeight="1" x14ac:dyDescent="0.2">
      <c r="A97" s="475">
        <v>14</v>
      </c>
      <c r="B97" s="427" t="str">
        <f t="shared" si="7"/>
        <v/>
      </c>
      <c r="C97" s="476">
        <f>IFERROR(IF(N97&lt;&gt;"",N97,IF(A97=A96,IF(C96&lt;YEAR('Overview - Section A'!$E$8),C96+1,""),YEAR('Overview - Section A'!$E$7))),"")</f>
        <v>2020</v>
      </c>
      <c r="D97" s="477"/>
      <c r="E97" s="430"/>
      <c r="F97" s="431" t="str">
        <f t="shared" si="8"/>
        <v/>
      </c>
      <c r="G97" s="432"/>
      <c r="H97" s="433"/>
      <c r="I97" s="478"/>
      <c r="J97" s="479" t="s">
        <v>466</v>
      </c>
      <c r="K97" s="478" t="b">
        <f t="shared" si="9"/>
        <v>0</v>
      </c>
      <c r="L97" s="478" t="str">
        <f>IFERROR(IF(G97&lt;&gt;"",INDEX('Overview - Section A'!$U$38:$U$44,MATCH(G97,'Overview - Section A'!$A$38:$A$44,1)),J97),"")</f>
        <v>a1Y36000003GEXAEA4</v>
      </c>
      <c r="M97" s="480" t="s">
        <v>916</v>
      </c>
      <c r="N97" s="478"/>
      <c r="O97" s="478"/>
      <c r="P97" s="315"/>
    </row>
    <row r="98" spans="1:16" ht="47.1" customHeight="1" x14ac:dyDescent="0.2">
      <c r="A98" s="475">
        <v>14</v>
      </c>
      <c r="B98" s="427" t="str">
        <f t="shared" si="7"/>
        <v/>
      </c>
      <c r="C98" s="476" t="str">
        <f>IFERROR(IF(N98&lt;&gt;"",N98,IF(A98=A97,IF(C97&lt;YEAR('Overview - Section A'!$E$8),C97+1,""),YEAR('Overview - Section A'!$E$7))),"")</f>
        <v/>
      </c>
      <c r="D98" s="477"/>
      <c r="E98" s="430"/>
      <c r="F98" s="431" t="str">
        <f t="shared" si="8"/>
        <v/>
      </c>
      <c r="G98" s="432"/>
      <c r="H98" s="433"/>
      <c r="I98" s="478"/>
      <c r="J98" s="479" t="s">
        <v>468</v>
      </c>
      <c r="K98" s="478" t="b">
        <f t="shared" si="9"/>
        <v>0</v>
      </c>
      <c r="L98" s="478" t="str">
        <f>IFERROR(IF(G98&lt;&gt;"",INDEX('Overview - Section A'!$U$38:$U$44,MATCH(G98,'Overview - Section A'!$A$38:$A$44,1)),J98),"")</f>
        <v>a1Y36000003GEXBEA4</v>
      </c>
      <c r="M98" s="480" t="s">
        <v>917</v>
      </c>
      <c r="N98" s="478"/>
      <c r="O98" s="478"/>
      <c r="P98" s="315"/>
    </row>
    <row r="99" spans="1:16" ht="47.1" customHeight="1" x14ac:dyDescent="0.2">
      <c r="A99" s="475">
        <v>14</v>
      </c>
      <c r="B99" s="427" t="str">
        <f t="shared" si="7"/>
        <v/>
      </c>
      <c r="C99" s="476" t="str">
        <f>IFERROR(IF(N99&lt;&gt;"",N99,IF(A99=A98,IF(C98&lt;YEAR('Overview - Section A'!$E$8),C98+1,""),YEAR('Overview - Section A'!$E$7))),"")</f>
        <v/>
      </c>
      <c r="D99" s="477"/>
      <c r="E99" s="430"/>
      <c r="F99" s="431" t="str">
        <f t="shared" si="8"/>
        <v/>
      </c>
      <c r="G99" s="432"/>
      <c r="H99" s="433"/>
      <c r="I99" s="478"/>
      <c r="J99" s="479" t="s">
        <v>470</v>
      </c>
      <c r="K99" s="478" t="b">
        <f t="shared" si="9"/>
        <v>0</v>
      </c>
      <c r="L99" s="478" t="str">
        <f>IFERROR(IF(G99&lt;&gt;"",INDEX('Overview - Section A'!$U$38:$U$44,MATCH(G99,'Overview - Section A'!$A$38:$A$44,1)),J99),"")</f>
        <v>a1Y36000003GEXCEA4</v>
      </c>
      <c r="M99" s="480" t="s">
        <v>918</v>
      </c>
      <c r="N99" s="478"/>
      <c r="O99" s="478"/>
      <c r="P99" s="315"/>
    </row>
    <row r="100" spans="1:16" ht="47.1" customHeight="1" x14ac:dyDescent="0.2">
      <c r="A100" s="475">
        <v>15</v>
      </c>
      <c r="B100" s="427" t="str">
        <f t="shared" si="7"/>
        <v/>
      </c>
      <c r="C100" s="476">
        <f>IFERROR(IF(N100&lt;&gt;"",N100,IF(A100=A99,IF(C99&lt;YEAR('Overview - Section A'!$E$8),C99+1,""),YEAR('Overview - Section A'!$E$7))),"")</f>
        <v>2018</v>
      </c>
      <c r="D100" s="477"/>
      <c r="E100" s="430"/>
      <c r="F100" s="431" t="str">
        <f t="shared" si="8"/>
        <v/>
      </c>
      <c r="G100" s="432"/>
      <c r="H100" s="433"/>
      <c r="I100" s="478"/>
      <c r="J100" s="479" t="s">
        <v>462</v>
      </c>
      <c r="K100" s="478" t="b">
        <f t="shared" si="9"/>
        <v>0</v>
      </c>
      <c r="L100" s="478" t="str">
        <f>IFERROR(IF(G100&lt;&gt;"",INDEX('Overview - Section A'!$U$38:$U$44,MATCH(G100,'Overview - Section A'!$A$38:$A$44,1)),J100),"")</f>
        <v>a1Y36000003GEX8EAO</v>
      </c>
      <c r="M100" s="480" t="s">
        <v>919</v>
      </c>
      <c r="N100" s="478"/>
      <c r="O100" s="478"/>
      <c r="P100" s="315"/>
    </row>
    <row r="101" spans="1:16" ht="47.1" customHeight="1" x14ac:dyDescent="0.2">
      <c r="A101" s="475">
        <v>15</v>
      </c>
      <c r="B101" s="427" t="str">
        <f t="shared" si="7"/>
        <v/>
      </c>
      <c r="C101" s="476">
        <f>IFERROR(IF(N101&lt;&gt;"",N101,IF(A101=A100,IF(C100&lt;YEAR('Overview - Section A'!$E$8),C100+1,""),YEAR('Overview - Section A'!$E$7))),"")</f>
        <v>2019</v>
      </c>
      <c r="D101" s="477"/>
      <c r="E101" s="430"/>
      <c r="F101" s="431" t="str">
        <f t="shared" si="8"/>
        <v/>
      </c>
      <c r="G101" s="432"/>
      <c r="H101" s="433"/>
      <c r="I101" s="478"/>
      <c r="J101" s="479" t="s">
        <v>464</v>
      </c>
      <c r="K101" s="478" t="b">
        <f t="shared" si="9"/>
        <v>0</v>
      </c>
      <c r="L101" s="478" t="str">
        <f>IFERROR(IF(G101&lt;&gt;"",INDEX('Overview - Section A'!$U$38:$U$44,MATCH(G101,'Overview - Section A'!$A$38:$A$44,1)),J101),"")</f>
        <v>a1Y36000003GEX9EAO</v>
      </c>
      <c r="M101" s="480" t="s">
        <v>920</v>
      </c>
      <c r="N101" s="478"/>
      <c r="O101" s="478"/>
      <c r="P101" s="315"/>
    </row>
    <row r="102" spans="1:16" ht="47.1" customHeight="1" x14ac:dyDescent="0.2">
      <c r="A102" s="475">
        <v>15</v>
      </c>
      <c r="B102" s="427" t="str">
        <f t="shared" si="7"/>
        <v/>
      </c>
      <c r="C102" s="476">
        <f>IFERROR(IF(N102&lt;&gt;"",N102,IF(A102=A101,IF(C101&lt;YEAR('Overview - Section A'!$E$8),C101+1,""),YEAR('Overview - Section A'!$E$7))),"")</f>
        <v>2020</v>
      </c>
      <c r="D102" s="477"/>
      <c r="E102" s="430"/>
      <c r="F102" s="431" t="str">
        <f t="shared" si="8"/>
        <v/>
      </c>
      <c r="G102" s="432"/>
      <c r="H102" s="433"/>
      <c r="I102" s="478"/>
      <c r="J102" s="479" t="s">
        <v>466</v>
      </c>
      <c r="K102" s="478" t="b">
        <f t="shared" si="9"/>
        <v>0</v>
      </c>
      <c r="L102" s="478" t="str">
        <f>IFERROR(IF(G102&lt;&gt;"",INDEX('Overview - Section A'!$U$38:$U$44,MATCH(G102,'Overview - Section A'!$A$38:$A$44,1)),J102),"")</f>
        <v>a1Y36000003GEXAEA4</v>
      </c>
      <c r="M102" s="480" t="s">
        <v>921</v>
      </c>
      <c r="N102" s="478"/>
      <c r="O102" s="478"/>
      <c r="P102" s="315"/>
    </row>
    <row r="103" spans="1:16" ht="47.1" customHeight="1" x14ac:dyDescent="0.2">
      <c r="A103" s="475">
        <v>15</v>
      </c>
      <c r="B103" s="427" t="str">
        <f t="shared" si="7"/>
        <v/>
      </c>
      <c r="C103" s="476" t="str">
        <f>IFERROR(IF(N103&lt;&gt;"",N103,IF(A103=A102,IF(C102&lt;YEAR('Overview - Section A'!$E$8),C102+1,""),YEAR('Overview - Section A'!$E$7))),"")</f>
        <v/>
      </c>
      <c r="D103" s="477"/>
      <c r="E103" s="430"/>
      <c r="F103" s="431" t="str">
        <f t="shared" si="8"/>
        <v/>
      </c>
      <c r="G103" s="432"/>
      <c r="H103" s="433"/>
      <c r="I103" s="478"/>
      <c r="J103" s="479" t="s">
        <v>468</v>
      </c>
      <c r="K103" s="478" t="b">
        <f t="shared" si="9"/>
        <v>0</v>
      </c>
      <c r="L103" s="478" t="str">
        <f>IFERROR(IF(G103&lt;&gt;"",INDEX('Overview - Section A'!$U$38:$U$44,MATCH(G103,'Overview - Section A'!$A$38:$A$44,1)),J103),"")</f>
        <v>a1Y36000003GEXBEA4</v>
      </c>
      <c r="M103" s="480" t="s">
        <v>922</v>
      </c>
      <c r="N103" s="478"/>
      <c r="O103" s="478"/>
      <c r="P103" s="315"/>
    </row>
    <row r="104" spans="1:16" ht="47.1" customHeight="1" x14ac:dyDescent="0.2">
      <c r="A104" s="475">
        <v>15</v>
      </c>
      <c r="B104" s="427" t="str">
        <f t="shared" si="7"/>
        <v/>
      </c>
      <c r="C104" s="476" t="str">
        <f>IFERROR(IF(N104&lt;&gt;"",N104,IF(A104=A103,IF(C103&lt;YEAR('Overview - Section A'!$E$8),C103+1,""),YEAR('Overview - Section A'!$E$7))),"")</f>
        <v/>
      </c>
      <c r="D104" s="477"/>
      <c r="E104" s="430"/>
      <c r="F104" s="431" t="str">
        <f t="shared" si="8"/>
        <v/>
      </c>
      <c r="G104" s="432"/>
      <c r="H104" s="433"/>
      <c r="I104" s="478"/>
      <c r="J104" s="479" t="s">
        <v>470</v>
      </c>
      <c r="K104" s="478" t="b">
        <f t="shared" si="9"/>
        <v>0</v>
      </c>
      <c r="L104" s="478" t="str">
        <f>IFERROR(IF(G104&lt;&gt;"",INDEX('Overview - Section A'!$U$38:$U$44,MATCH(G104,'Overview - Section A'!$A$38:$A$44,1)),J104),"")</f>
        <v>a1Y36000003GEXCEA4</v>
      </c>
      <c r="M104" s="480" t="s">
        <v>923</v>
      </c>
      <c r="N104" s="478"/>
      <c r="O104" s="478"/>
      <c r="P104" s="315"/>
    </row>
    <row r="105" spans="1:16" ht="0.75" customHeight="1" thickBot="1" x14ac:dyDescent="0.25">
      <c r="A105" s="22"/>
      <c r="B105" s="23"/>
      <c r="C105" s="23"/>
      <c r="D105" s="23"/>
      <c r="E105" s="23"/>
      <c r="F105" s="23"/>
      <c r="G105" s="23"/>
      <c r="H105" s="23"/>
      <c r="I105" s="23"/>
      <c r="J105" s="23"/>
      <c r="K105" s="23"/>
      <c r="L105" s="23"/>
      <c r="M105" s="23"/>
      <c r="N105" s="23"/>
      <c r="O105" s="316"/>
      <c r="P105" s="317"/>
    </row>
    <row r="106" spans="1:16" ht="30" customHeight="1" x14ac:dyDescent="0.2">
      <c r="O106" s="137"/>
      <c r="P106" s="137"/>
    </row>
    <row r="110" spans="1:16" x14ac:dyDescent="0.2">
      <c r="A110" s="25" t="s">
        <v>38</v>
      </c>
    </row>
  </sheetData>
  <sheetProtection algorithmName="SHA-512" hashValue="dAyWiQQFjblxdmxQeFw6JsgU+4KzYCc8Y3ji12b6F8aIuchA+D6D2ku/P6xK+nnzjgNw9ayXmJAzcTsJ+VlSSw==" saltValue="KuOYKU4g7/mWh/t1gXukUw==" spinCount="100000" sheet="1" objects="1" scenarios="1" formatCells="0" sort="0" autoFilter="0"/>
  <mergeCells count="3">
    <mergeCell ref="A27:H27"/>
    <mergeCell ref="A1:Q2"/>
    <mergeCell ref="A7:AG7"/>
  </mergeCells>
  <conditionalFormatting sqref="A29:C104">
    <cfRule type="expression" dxfId="65" priority="12">
      <formula>MOD($A29,2)=0</formula>
    </cfRule>
    <cfRule type="expression" dxfId="64" priority="13">
      <formula>MOD($A29,2)=1</formula>
    </cfRule>
  </conditionalFormatting>
  <conditionalFormatting sqref="B9:C24">
    <cfRule type="expression" dxfId="63" priority="7">
      <formula>AND($B9&lt;&gt;"",$C9&lt;&gt;"")</formula>
    </cfRule>
  </conditionalFormatting>
  <conditionalFormatting sqref="A9:AG13">
    <cfRule type="expression" dxfId="62" priority="5">
      <formula>$W9:$W25="[Record ID]"</formula>
    </cfRule>
  </conditionalFormatting>
  <conditionalFormatting sqref="A29:H104">
    <cfRule type="expression" dxfId="61" priority="4">
      <formula>$M29:$M105="[Record ID]"</formula>
    </cfRule>
  </conditionalFormatting>
  <conditionalFormatting sqref="A9:AG25">
    <cfRule type="expression" dxfId="60" priority="3">
      <formula>$K9="Yes"</formula>
    </cfRule>
  </conditionalFormatting>
  <conditionalFormatting sqref="G29:G105">
    <cfRule type="expression" dxfId="59" priority="2">
      <formula>AND($H29="TBD",$G29&lt;&gt;"")</formula>
    </cfRule>
  </conditionalFormatting>
  <conditionalFormatting sqref="A14:AG24">
    <cfRule type="expression" dxfId="58" priority="36">
      <formula>$W14:$W105="[Record ID]"</formula>
    </cfRule>
  </conditionalFormatting>
  <conditionalFormatting sqref="H33:H35">
    <cfRule type="expression" dxfId="57" priority="1">
      <formula>AND($H33="TBD",$G33&lt;&gt;"")</formula>
    </cfRule>
  </conditionalFormatting>
  <dataValidations count="14">
    <dataValidation type="list" allowBlank="1" showInputMessage="1" showErrorMessage="1" sqref="B9:B24">
      <formula1>ImpactIndicator</formula1>
    </dataValidation>
    <dataValidation type="custom" allowBlank="1" showInputMessage="1" showErrorMessage="1" errorTitle="Indicators" error="Cannot enter both Standard and Impact indicators on the same line" sqref="C9:C24">
      <formula1>B9=""</formula1>
    </dataValidation>
    <dataValidation type="list" allowBlank="1" showInputMessage="1" showErrorMessage="1" sqref="H9:H24">
      <formula1>ResponsiblePR</formula1>
    </dataValidation>
    <dataValidation type="list" allowBlank="1" showInputMessage="1" showErrorMessage="1" sqref="Q9:Q24">
      <formula1>Country</formula1>
    </dataValidation>
    <dataValidation allowBlank="1" showInputMessage="1" showErrorMessage="1" prompt="To ensure data consistency please ensure that all thousands are separated with a comma and all decimals are separated with a decimal. (e.g. 1,000,000.96)" sqref="D29:F104"/>
    <dataValidation type="decimal" allowBlank="1" showInputMessage="1" showErrorMessage="1" errorTitle="X-Author for Excel" error="Please enter a valid numeric value. Valid range for Impact Indicator Number is -1E+18 to 1E+18." promptTitle="X-Author for Excel" sqref="A9:A24 A29:A104">
      <formula1>-1000000000000000000</formula1>
      <formula2>1000000000000000000</formula2>
    </dataValidation>
    <dataValidation type="list" allowBlank="1" showInputMessage="1" showErrorMessage="1" errorTitle="X-Author for Excel" error="Please select a value from the drop-down." promptTitle="X-Author for Excel" sqref="E9:E24">
      <formula1>IF(IFERROR(ROWS(INDIRECT(SUBSTITUTE("AIM_Impact_Indicator__c.AIM_Baseline_Year__c"," ","_"))),-1) &lt; 0, XAuthorInvalidPicklistData,INDIRECT(SUBSTITUTE("AIM_Impact_Indicator__c.AIM_Baseline_Year__c"," ","_")))</formula1>
    </dataValidation>
    <dataValidation type="list" allowBlank="1" showInputMessage="1" showErrorMessage="1" errorTitle="X-Author for Excel" error="Please select either TRUE or FALSE from the dropdown." promptTitle="X-Author for Excel" sqref="T9:T24 K29:K104">
      <formula1>"TRUE,FALSE"</formula1>
    </dataValidation>
    <dataValidation type="custom" allowBlank="1" showInputMessage="1" showErrorMessage="1" errorTitle="X-Author for Excel" error="Id and Lookup fields are not editable." promptTitle="X-Author for Excel" sqref="AH9:AH24 W9:Y24 M29:M104 J29:J104">
      <formula1>""</formula1>
    </dataValidation>
    <dataValidation type="list" allowBlank="1" showInputMessage="1" showErrorMessage="1" errorTitle="X-Author for Excel" error="Please select a value from the drop-down." promptTitle="X-Author for Excel" sqref="AG9:AG24">
      <formula1>IF(IFERROR(ROWS(INDIRECT(SUBSTITUTE("AIM_Impact_Indicator__c.AIM_Deactivate_indicator__c"," ","_"))),-1) &lt; 0, XAuthorInvalidPicklistData,INDIRECT(SUBSTITUTE("AIM_Impact_Indicator__c.AIM_Deactivate_indicator__c"," ","_")))</formula1>
    </dataValidation>
    <dataValidation type="date" allowBlank="1" showInputMessage="1" showErrorMessage="1" errorTitle="X-Author for Excel" error="Please enter a valid date." promptTitle="X-Author for Excel" sqref="G29:G104">
      <formula1>1</formula1>
      <formula2>767376</formula2>
    </dataValidation>
    <dataValidation type="list" allowBlank="1" showInputMessage="1" showErrorMessage="1" errorTitle="X-Author for Excel" error="Please select a value from the drop-down." promptTitle="X-Author for Excel" sqref="H29:H104">
      <formula1>IF(IFERROR(ROWS(INDIRECT(SUBSTITUTE("AIM_Impact_Indicator_Targets_Results__c.AIM_Mark_if_target_is_TBD__c"," ","_"))),-1) &lt; 0, XAuthorInvalidPicklistData,INDIRECT(SUBSTITUTE("AIM_Impact_Indicator_Targets_Results__c.AIM_Mark_if_target_is_TBD__c"," ","_")))</formula1>
    </dataValidation>
    <dataValidation type="list" allowBlank="1" showInputMessage="1" showErrorMessage="1" errorTitle="X-Author for Excel" error="Please select a value from the drop-down." promptTitle="X-Author for Excel" sqref="N29:N104">
      <formula1>IF(IFERROR(ROWS(INDIRECT(SUBSTITUTE("AIM_Impact_Indicator_Targets_Results__c.AIM_Year_of_Target__c"," ","_"))),-1) &lt; 0, XAuthorInvalidPicklistData,INDIRECT(SUBSTITUTE("AIM_Impact_Indicator_Targets_Results__c.AIM_Year_of_Target__c"," ","_")))</formula1>
    </dataValidation>
    <dataValidation type="decimal" allowBlank="1" showInputMessage="1" showErrorMessage="1" errorTitle="X-Author for Excel" error="Please enter a valid numeric value. Valid range for Target % is -99999.99 to 99999.99." promptTitle="X-Author for Excel" sqref="O29:O104">
      <formula1>-99999.99</formula1>
      <formula2>99999.99</formula2>
    </dataValidation>
  </dataValidations>
  <hyperlinks>
    <hyperlink ref="A110" location="'Impact Indicators - Section B'!A4" display="Impact Indicators - Section B'!A4"/>
    <hyperlink ref="B4" location="'Impact Indicators - Section B'!A7" display="Impact Indicators"/>
    <hyperlink ref="C4" location="_8d9f9399_d674_44d3_98fa_9bdc7c2dff17" display="Impact Indicator Targets"/>
  </hyperlinks>
  <pageMargins left="0.7" right="0.7" top="0.75" bottom="0.75" header="0.3" footer="0.3"/>
  <pageSetup paperSize="8" scale="90" fitToHeight="0" orientation="landscape" r:id="rId1"/>
  <colBreaks count="1" manualBreakCount="1">
    <brk id="36" max="1048575" man="1"/>
  </colBreaks>
  <extLst>
    <ext xmlns:x14="http://schemas.microsoft.com/office/spreadsheetml/2009/9/main" uri="{78C0D931-6437-407d-A8EE-F0AAD7539E65}">
      <x14:conditionalFormattings>
        <x14:conditionalFormatting xmlns:xm="http://schemas.microsoft.com/office/excel/2006/main">
          <x14:cfRule type="expression" priority="8" id="{D4C8394A-9D66-42A4-B2BF-3D05CF5025B5}">
            <xm:f>INDEX('Overview - Section A'!$E$36:$E$37,MATCH($J29,'Overview - Section A'!$I$36:$I$37,0))&gt;'Overview - Section A'!$E$8</xm:f>
            <x14:dxf>
              <font>
                <color theme="0" tint="-0.24994659260841701"/>
              </font>
              <fill>
                <patternFill>
                  <bgColor theme="0" tint="-0.24994659260841701"/>
                </patternFill>
              </fill>
            </x14:dxf>
          </x14:cfRule>
          <xm:sqref>B29:H105</xm:sqref>
        </x14:conditionalFormatting>
        <x14:conditionalFormatting xmlns:xm="http://schemas.microsoft.com/office/excel/2006/main">
          <x14:cfRule type="expression" priority="6" id="{489D8B93-4F47-4368-AC62-84E9BDB3C11E}">
            <xm:f>OR('Overview - Section A'!$AN$5="Grant Making", 'Overview - Section A'!$AN$5="Grant Revision")</xm:f>
            <x14:dxf>
              <font>
                <color theme="0" tint="-0.24994659260841701"/>
              </font>
              <fill>
                <patternFill>
                  <bgColor theme="0" tint="-0.24994659260841701"/>
                </patternFill>
              </fill>
              <border>
                <left/>
                <right/>
                <top/>
                <bottom/>
              </border>
            </x14:dxf>
          </x14:cfRule>
          <xm:sqref>H8:H24</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'Reference Records'!$C$2:$C$3</xm:f>
          </x14:formula1>
          <xm:sqref>B25</xm:sqref>
        </x14:dataValidation>
        <x14:dataValidation type="list" allowBlank="1" showInputMessage="1" showErrorMessage="1">
          <x14:formula1>
            <xm:f>'Overview - Section A'!$AO$26:$AO$33</xm:f>
          </x14:formula1>
          <xm:sqref>N9:N24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BJ114"/>
  <sheetViews>
    <sheetView showGridLines="0" topLeftCell="A19" zoomScale="78" zoomScaleNormal="78" zoomScaleSheetLayoutView="40" workbookViewId="0">
      <selection activeCell="H41" sqref="H41"/>
    </sheetView>
  </sheetViews>
  <sheetFormatPr defaultColWidth="11" defaultRowHeight="15.75" x14ac:dyDescent="0.25"/>
  <cols>
    <col min="1" max="1" width="12" style="6" customWidth="1"/>
    <col min="2" max="3" width="30.625" style="6" customWidth="1"/>
    <col min="4" max="4" width="12.125" style="6" customWidth="1"/>
    <col min="5" max="5" width="11.875" style="6" customWidth="1"/>
    <col min="6" max="6" width="19.625" style="6" customWidth="1"/>
    <col min="7" max="7" width="17.875" style="6" customWidth="1"/>
    <col min="8" max="8" width="22.875" style="6" customWidth="1"/>
    <col min="9" max="9" width="33.5" style="6" hidden="1" customWidth="1"/>
    <col min="10" max="10" width="28.375" style="6" hidden="1" customWidth="1"/>
    <col min="11" max="11" width="26.125" style="6" hidden="1" customWidth="1"/>
    <col min="12" max="12" width="24.375" style="6" hidden="1" customWidth="1"/>
    <col min="13" max="13" width="22.625" style="6" hidden="1" customWidth="1"/>
    <col min="14" max="14" width="22.375" style="6" hidden="1" customWidth="1"/>
    <col min="15" max="15" width="34.125" style="6" hidden="1" customWidth="1"/>
    <col min="16" max="16" width="0.375" style="6" customWidth="1"/>
    <col min="17" max="17" width="25.875" style="6" customWidth="1"/>
    <col min="18" max="18" width="39.625" style="6" customWidth="1"/>
    <col min="19" max="19" width="17.375" style="6" hidden="1" customWidth="1"/>
    <col min="20" max="20" width="29.5" style="6" hidden="1" customWidth="1"/>
    <col min="21" max="21" width="24.625" style="6" hidden="1" customWidth="1"/>
    <col min="22" max="22" width="31.375" style="6" hidden="1" customWidth="1"/>
    <col min="23" max="29" width="27.5" style="6" hidden="1" customWidth="1"/>
    <col min="30" max="33" width="27.5" style="6" customWidth="1"/>
    <col min="34" max="34" width="27.5" style="6" hidden="1" customWidth="1"/>
    <col min="35" max="35" width="0.375" style="6" customWidth="1"/>
    <col min="36" max="36" width="26.625" style="6" customWidth="1"/>
    <col min="37" max="37" width="20.375" style="6" customWidth="1"/>
    <col min="38" max="38" width="24.625" style="6" customWidth="1"/>
    <col min="39" max="40" width="11" style="6" customWidth="1"/>
    <col min="41" max="41" width="11" style="9" customWidth="1"/>
    <col min="42" max="42" width="22.625" style="9" customWidth="1"/>
    <col min="43" max="46" width="11" style="9" customWidth="1"/>
    <col min="47" max="62" width="11" style="9"/>
    <col min="63" max="16384" width="11" style="6"/>
  </cols>
  <sheetData>
    <row r="1" spans="1:37" ht="21" customHeight="1" x14ac:dyDescent="0.25">
      <c r="A1" s="589" t="s">
        <v>276</v>
      </c>
      <c r="B1" s="590"/>
      <c r="C1" s="590"/>
      <c r="D1" s="590"/>
      <c r="E1" s="590"/>
      <c r="F1" s="590"/>
      <c r="G1" s="590"/>
      <c r="H1" s="590"/>
      <c r="I1" s="590"/>
      <c r="J1" s="590"/>
      <c r="K1" s="590"/>
      <c r="L1" s="590"/>
      <c r="M1" s="590"/>
      <c r="N1" s="590"/>
      <c r="O1" s="590"/>
      <c r="P1" s="590"/>
      <c r="Q1" s="591"/>
    </row>
    <row r="2" spans="1:37" ht="41.25" customHeight="1" thickBot="1" x14ac:dyDescent="0.3">
      <c r="A2" s="592"/>
      <c r="B2" s="593"/>
      <c r="C2" s="593"/>
      <c r="D2" s="593"/>
      <c r="E2" s="593"/>
      <c r="F2" s="593"/>
      <c r="G2" s="593"/>
      <c r="H2" s="593"/>
      <c r="I2" s="593"/>
      <c r="J2" s="593"/>
      <c r="K2" s="593"/>
      <c r="L2" s="593"/>
      <c r="M2" s="593"/>
      <c r="N2" s="593"/>
      <c r="O2" s="593"/>
      <c r="P2" s="593"/>
      <c r="Q2" s="594"/>
    </row>
    <row r="3" spans="1:37" ht="16.5" thickBot="1" x14ac:dyDescent="0.3"/>
    <row r="4" spans="1:37" ht="39.75" customHeight="1" thickBot="1" x14ac:dyDescent="0.3">
      <c r="A4" s="42" t="s">
        <v>11</v>
      </c>
      <c r="B4" s="354" t="s">
        <v>277</v>
      </c>
      <c r="C4" s="355" t="s">
        <v>278</v>
      </c>
    </row>
    <row r="6" spans="1:37" x14ac:dyDescent="0.25">
      <c r="Q6" s="9"/>
    </row>
    <row r="7" spans="1:37" ht="24.75" customHeight="1" thickBot="1" x14ac:dyDescent="0.3">
      <c r="C7" s="44"/>
      <c r="D7" s="45"/>
      <c r="E7" s="45"/>
      <c r="F7" s="45"/>
      <c r="G7" s="45"/>
      <c r="H7" s="45"/>
      <c r="I7" s="45"/>
      <c r="J7" s="45"/>
      <c r="K7" s="45"/>
      <c r="L7" s="45"/>
      <c r="M7" s="45"/>
      <c r="N7" s="45"/>
      <c r="O7" s="45"/>
      <c r="P7" s="45"/>
      <c r="Q7" s="9"/>
      <c r="R7" s="46"/>
      <c r="S7" s="46"/>
    </row>
    <row r="8" spans="1:37" ht="29.25" customHeight="1" thickBot="1" x14ac:dyDescent="0.3">
      <c r="A8" s="596" t="s">
        <v>277</v>
      </c>
      <c r="B8" s="577"/>
      <c r="C8" s="577"/>
      <c r="D8" s="577"/>
      <c r="E8" s="577"/>
      <c r="F8" s="577"/>
      <c r="G8" s="577"/>
      <c r="H8" s="577"/>
      <c r="I8" s="577"/>
      <c r="J8" s="577"/>
      <c r="K8" s="577"/>
      <c r="L8" s="577"/>
      <c r="M8" s="577"/>
      <c r="N8" s="577"/>
      <c r="O8" s="577"/>
      <c r="P8" s="577"/>
      <c r="Q8" s="577"/>
      <c r="R8" s="577"/>
      <c r="S8" s="577"/>
      <c r="T8" s="577"/>
      <c r="U8" s="577"/>
      <c r="V8" s="577"/>
      <c r="W8" s="577"/>
      <c r="X8" s="577"/>
      <c r="Y8" s="577"/>
      <c r="Z8" s="577"/>
      <c r="AA8" s="577"/>
      <c r="AB8" s="577"/>
      <c r="AC8" s="577"/>
      <c r="AD8" s="577"/>
      <c r="AE8" s="577"/>
      <c r="AF8" s="577"/>
      <c r="AG8" s="577"/>
      <c r="AH8" s="47"/>
      <c r="AI8" s="48"/>
    </row>
    <row r="9" spans="1:37" ht="49.5" customHeight="1" x14ac:dyDescent="0.25">
      <c r="A9" s="422" t="s">
        <v>279</v>
      </c>
      <c r="B9" s="402" t="s">
        <v>280</v>
      </c>
      <c r="C9" s="402" t="s">
        <v>281</v>
      </c>
      <c r="D9" s="367" t="s">
        <v>265</v>
      </c>
      <c r="E9" s="367" t="s">
        <v>266</v>
      </c>
      <c r="F9" s="367" t="s">
        <v>267</v>
      </c>
      <c r="G9" s="367" t="s">
        <v>268</v>
      </c>
      <c r="H9" s="402" t="s">
        <v>269</v>
      </c>
      <c r="I9" s="403" t="s">
        <v>190</v>
      </c>
      <c r="J9" s="403" t="s">
        <v>353</v>
      </c>
      <c r="K9" s="403" t="s">
        <v>354</v>
      </c>
      <c r="L9" s="367"/>
      <c r="M9" s="367"/>
      <c r="N9" s="367"/>
      <c r="O9" s="402"/>
      <c r="P9" s="402"/>
      <c r="Q9" s="404" t="s">
        <v>295</v>
      </c>
      <c r="R9" s="402" t="s">
        <v>270</v>
      </c>
      <c r="S9" s="481" t="s">
        <v>77</v>
      </c>
      <c r="T9" s="482" t="s">
        <v>188</v>
      </c>
      <c r="U9" s="482" t="s">
        <v>28</v>
      </c>
      <c r="V9" s="482" t="s">
        <v>99</v>
      </c>
      <c r="W9" s="482" t="s">
        <v>30</v>
      </c>
      <c r="X9" s="482" t="s">
        <v>113</v>
      </c>
      <c r="Y9" s="483" t="s">
        <v>123</v>
      </c>
      <c r="Z9" s="483" t="s">
        <v>138</v>
      </c>
      <c r="AA9" s="483" t="s">
        <v>16</v>
      </c>
      <c r="AB9" s="483" t="s">
        <v>189</v>
      </c>
      <c r="AC9" s="483"/>
      <c r="AD9" s="402" t="s">
        <v>218</v>
      </c>
      <c r="AE9" s="402" t="s">
        <v>219</v>
      </c>
      <c r="AF9" s="402" t="s">
        <v>220</v>
      </c>
      <c r="AG9" s="402" t="s">
        <v>328</v>
      </c>
      <c r="AH9" s="483" t="s">
        <v>317</v>
      </c>
      <c r="AI9" s="131"/>
      <c r="AJ9" s="133"/>
      <c r="AK9" s="133"/>
    </row>
    <row r="10" spans="1:37" ht="1.1499999999999999" customHeight="1" x14ac:dyDescent="0.25">
      <c r="A10" s="409" t="s">
        <v>51</v>
      </c>
      <c r="B10" s="410" t="str">
        <f>IFERROR(VLOOKUP(Z10,'Reference records(soft deleted)'!$B$44:$D$80,3,FALSE),"")</f>
        <v/>
      </c>
      <c r="C10" s="447" t="s">
        <v>221</v>
      </c>
      <c r="D10" s="433" t="s">
        <v>18</v>
      </c>
      <c r="E10" s="433" t="s">
        <v>19</v>
      </c>
      <c r="F10" s="433" t="s">
        <v>216</v>
      </c>
      <c r="G10" s="413" t="str">
        <f t="array" ref="G10">IFERROR(IF(INDEX('Reference Records'!$D$32:$D$57,MATCH(LEFT(B10,255),LEFT('Reference Records'!$C$32:$C$57,255),0))=0,"",INDEX('Reference Records'!$D$32:$D$57,MATCH(LEFT(B10,255),LEFT('Reference Records'!$C$32:$C$57,255),0))),"")</f>
        <v/>
      </c>
      <c r="H10" s="484" t="str">
        <f>IF('Overview - Section A'!$AN$5="Funding Request",IF(I10="Funding Request Place Holder","",I10),"")</f>
        <v/>
      </c>
      <c r="I10" s="485" t="str">
        <f>IFERROR(IF(AB10="","",VLOOKUP(AB10,'Overview - Section A'!$P$31:$Q$32,2,FALSE)),"")</f>
        <v/>
      </c>
      <c r="J10" s="484" t="str">
        <f>IFERROR(VLOOKUP(B10,'Reference records(soft deleted)'!$D$44:$H$80,5,FALSE),"")</f>
        <v/>
      </c>
      <c r="K10" s="484" t="str">
        <f>IF(AND(VLOOKUP(A10,$A$30:$E$107,5,FALSE)&lt;&gt;"",VLOOKUP(A10,$A$30:$F107,6,FALSE)&lt;&gt;"",J10="Number"),"Yes","No")</f>
        <v>No</v>
      </c>
      <c r="L10" s="484"/>
      <c r="M10" s="484"/>
      <c r="N10" s="484"/>
      <c r="O10" s="484"/>
      <c r="P10" s="484"/>
      <c r="Q10" s="484" t="str">
        <f>IFERROR(IF(AA10="","",AA10),"")</f>
        <v>[Country (Name)]</v>
      </c>
      <c r="R10" s="447" t="s">
        <v>217</v>
      </c>
      <c r="S10" s="482" t="str">
        <f>IF(G10&lt;&gt;"",B10&amp;C10,"")</f>
        <v/>
      </c>
      <c r="T10" s="482" t="str">
        <f>IFERROR(IF('Overview - Section A'!$AN$5="Funding Request",VLOOKUP(H10,'Overview - Section A'!$M$31:$P$32,4,FALSE),IF(AB10="","",AB10)),"")</f>
        <v>[Responsible PR]</v>
      </c>
      <c r="U10" s="482" t="b">
        <f>IFERROR(IF(OR(B10&lt;&gt;"",C10&lt;&gt;""),TRUE,FALSE),FALSE)</f>
        <v>1</v>
      </c>
      <c r="V10" s="482" t="str">
        <f>B10&amp;C10</f>
        <v>[Custom Outcome Indicator Local]</v>
      </c>
      <c r="W10" s="482" t="s">
        <v>29</v>
      </c>
      <c r="X10" s="486" t="str">
        <f t="array" ref="X10">IFERROR(IF(INDEX('Reference Records'!$G$32:$G$57,MATCH(LEFT(B10,255),LEFT('Reference Records'!$C$32:$C$57,255),0))=0,"",INDEX('Reference Records'!$G$32:$G$57,MATCH(LEFT(B10,255),LEFT('Reference Records'!$C$32:$C$57,255),0))),"")</f>
        <v/>
      </c>
      <c r="Y10" s="486" t="str">
        <f>IFERROR(IF('Overview - Section A'!$AN$5="Funding Request",IF('Reference Records'!$B$343&lt;&gt;"",VLOOKUP(Q10,'Reference Records'!$B$343:$C$344,2,FALSE),VLOOKUP(Q10,'Reference Records'!$A$356:$C$694,3,FALSE)),VLOOKUP(Q10,'Reference Records'!$A$697:$C$699,3,FALSE)),"")</f>
        <v/>
      </c>
      <c r="Z10" s="486" t="s">
        <v>137</v>
      </c>
      <c r="AA10" s="486" t="s">
        <v>136</v>
      </c>
      <c r="AB10" s="487" t="s">
        <v>187</v>
      </c>
      <c r="AC10" s="486"/>
      <c r="AD10" s="433" t="s">
        <v>20</v>
      </c>
      <c r="AE10" s="447" t="s">
        <v>21</v>
      </c>
      <c r="AF10" s="433" t="s">
        <v>31</v>
      </c>
      <c r="AG10" s="433" t="s">
        <v>327</v>
      </c>
      <c r="AH10" s="486" t="s">
        <v>29</v>
      </c>
      <c r="AI10" s="131"/>
      <c r="AJ10" s="133"/>
      <c r="AK10" s="133"/>
    </row>
    <row r="11" spans="1:37" ht="47.1" customHeight="1" x14ac:dyDescent="0.25">
      <c r="A11" s="409">
        <v>1</v>
      </c>
      <c r="B11" s="410" t="str">
        <f>IFERROR(VLOOKUP(Z11,'Reference records(soft deleted)'!$B$44:$D$80,3,FALSE),"")</f>
        <v>TB O-4(M): Taux de succès thérapeutique de TB-RR et/ou TB-MR : pourcentage de cas de tuberculose résistante à la rifampicine et/ou tuberculose multirésistante traités avec succès</v>
      </c>
      <c r="C11" s="447"/>
      <c r="D11" s="433" t="s">
        <v>1781</v>
      </c>
      <c r="E11" s="433" t="s">
        <v>386</v>
      </c>
      <c r="F11" s="433" t="s">
        <v>5925</v>
      </c>
      <c r="G11" s="413" t="str">
        <f t="array" ref="G11">IFERROR(IF(INDEX('Reference Records'!$D$32:$D$57,MATCH(LEFT(B11,255),LEFT('Reference Records'!$C$32:$C$57,255),0))=0,"",INDEX('Reference Records'!$D$32:$D$57,MATCH(LEFT(B11,255),LEFT('Reference Records'!$C$32:$C$57,255),0))),"")</f>
        <v>Définition des cas</v>
      </c>
      <c r="H11" s="484" t="str">
        <f>IF('Overview - Section A'!$AN$5="Funding Request",IF(I11="Funding Request Place Holder","",I11),"")</f>
        <v/>
      </c>
      <c r="I11" s="485" t="str">
        <f>IFERROR(IF(AB11="","",VLOOKUP(AB11,'Overview - Section A'!$P$31:$Q$32,2,FALSE)),"")</f>
        <v/>
      </c>
      <c r="J11" s="484" t="str">
        <f>IFERROR(VLOOKUP(B11,'Reference records(soft deleted)'!$D$44:$H$80,5,FALSE),"")</f>
        <v>Percent</v>
      </c>
      <c r="K11" s="484" t="str">
        <f>IF(AND(VLOOKUP(A11,$A$30:$E$107,5,FALSE)&lt;&gt;"",VLOOKUP(A11,$A$30:$F108,6,FALSE)&lt;&gt;"",J11="Number"),"Yes","No")</f>
        <v>No</v>
      </c>
      <c r="L11" s="484"/>
      <c r="M11" s="484"/>
      <c r="N11" s="484"/>
      <c r="O11" s="484"/>
      <c r="P11" s="484"/>
      <c r="Q11" s="484" t="str">
        <f t="shared" ref="Q11:Q25" si="0">IFERROR(IF(AA11="","",AA11),"")</f>
        <v>Djibouti</v>
      </c>
      <c r="R11" s="447" t="s">
        <v>5937</v>
      </c>
      <c r="S11" s="482" t="str">
        <f t="shared" ref="S11:S25" si="1">IF(G11&lt;&gt;"",B11&amp;C11,"")</f>
        <v>TB O-4(M): Taux de succès thérapeutique de TB-RR et/ou TB-MR : pourcentage de cas de tuberculose résistante à la rifampicine et/ou tuberculose multirésistante traités avec succès</v>
      </c>
      <c r="T11" s="482" t="str">
        <f>IFERROR(IF('Overview - Section A'!$AN$5="Funding Request",VLOOKUP(H11,'Overview - Section A'!$M$31:$P$32,4,FALSE),IF(AB11="","",AB11)),"")</f>
        <v/>
      </c>
      <c r="U11" s="482" t="b">
        <f t="shared" ref="U11:U25" si="2">IFERROR(IF(OR(B11&lt;&gt;"",C11&lt;&gt;""),TRUE,FALSE),FALSE)</f>
        <v>1</v>
      </c>
      <c r="V11" s="482" t="str">
        <f t="shared" ref="V11:V25" si="3">B11&amp;C11</f>
        <v>TB O-4(M): Taux de succès thérapeutique de TB-RR et/ou TB-MR : pourcentage de cas de tuberculose résistante à la rifampicine et/ou tuberculose multirésistante traités avec succès</v>
      </c>
      <c r="W11" s="482" t="s">
        <v>925</v>
      </c>
      <c r="X11" s="486" t="str">
        <f t="array" ref="X11">IFERROR(IF(INDEX('Reference Records'!$G$32:$G$57,MATCH(LEFT(B11,255),LEFT('Reference Records'!$C$32:$C$57,255),0))=0,"",INDEX('Reference Records'!$G$32:$G$57,MATCH(LEFT(B11,255),LEFT('Reference Records'!$C$32:$C$57,255),0))),"")</f>
        <v>a1J36000002m4EBEAY</v>
      </c>
      <c r="Y11" s="486" t="str">
        <f>IFERROR(IF('Overview - Section A'!$AN$5="Funding Request",IF('Reference Records'!$B$343&lt;&gt;"",VLOOKUP(Q11,'Reference Records'!$B$343:$C$344,2,FALSE),VLOOKUP(Q11,'Reference Records'!$A$356:$C$694,3,FALSE)),VLOOKUP(Q11,'Reference Records'!$A$697:$C$699,3,FALSE)),"")</f>
        <v>a1A360000013M21EAE</v>
      </c>
      <c r="Z11" s="486" t="s">
        <v>927</v>
      </c>
      <c r="AA11" s="486" t="s">
        <v>434</v>
      </c>
      <c r="AB11" s="487"/>
      <c r="AC11" s="486"/>
      <c r="AD11" s="433" t="s">
        <v>928</v>
      </c>
      <c r="AE11" s="447"/>
      <c r="AF11" s="433"/>
      <c r="AG11" s="433"/>
      <c r="AH11" s="486" t="s">
        <v>431</v>
      </c>
      <c r="AI11" s="131"/>
      <c r="AJ11" s="133"/>
      <c r="AK11" s="133"/>
    </row>
    <row r="12" spans="1:37" ht="47.1" customHeight="1" x14ac:dyDescent="0.25">
      <c r="A12" s="409">
        <v>2</v>
      </c>
      <c r="B12" s="410" t="str">
        <f>IFERROR(VLOOKUP(Z12,'Reference records(soft deleted)'!$B$44:$D$80,3,FALSE),"")</f>
        <v>HIV O-1(M): Pourcentage d'adultes et d'enfants vivant avec le VIH et sous traitement 12 mois après le début du traitement antirétroviral</v>
      </c>
      <c r="C12" s="447"/>
      <c r="D12" s="433" t="s">
        <v>929</v>
      </c>
      <c r="E12" s="433" t="s">
        <v>386</v>
      </c>
      <c r="F12" s="433" t="s">
        <v>930</v>
      </c>
      <c r="G12" s="413" t="str">
        <f t="array" ref="G12">IFERROR(IF(INDEX('Reference Records'!$D$32:$D$57,MATCH(LEFT(B12,255),LEFT('Reference Records'!$C$32:$C$57,255),0))=0,"",INDEX('Reference Records'!$D$32:$D$57,MATCH(LEFT(B12,255),LEFT('Reference Records'!$C$32:$C$57,255),0))),"")</f>
        <v>Durée du traitement,Age,Sexe</v>
      </c>
      <c r="H12" s="484" t="str">
        <f>IF('Overview - Section A'!$AN$5="Funding Request",IF(I12="Funding Request Place Holder","",I12),"")</f>
        <v/>
      </c>
      <c r="I12" s="485" t="str">
        <f>IFERROR(IF(AB12="","",VLOOKUP(AB12,'Overview - Section A'!$P$31:$Q$32,2,FALSE)),"")</f>
        <v/>
      </c>
      <c r="J12" s="484" t="str">
        <f>IFERROR(VLOOKUP(B12,'Reference records(soft deleted)'!$D$44:$H$80,5,FALSE),"")</f>
        <v>Percent</v>
      </c>
      <c r="K12" s="484" t="str">
        <f>IF(AND(VLOOKUP(A12,$A$30:$E$107,5,FALSE)&lt;&gt;"",VLOOKUP(A12,$A$30:$F109,6,FALSE)&lt;&gt;"",J12="Number"),"Yes","No")</f>
        <v>No</v>
      </c>
      <c r="L12" s="484"/>
      <c r="M12" s="484"/>
      <c r="N12" s="484"/>
      <c r="O12" s="484"/>
      <c r="P12" s="484"/>
      <c r="Q12" s="484" t="str">
        <f t="shared" si="0"/>
        <v>Djibouti</v>
      </c>
      <c r="R12" s="447" t="s">
        <v>5938</v>
      </c>
      <c r="S12" s="482" t="str">
        <f t="shared" si="1"/>
        <v>HIV O-1(M): Pourcentage d'adultes et d'enfants vivant avec le VIH et sous traitement 12 mois après le début du traitement antirétroviral</v>
      </c>
      <c r="T12" s="482" t="str">
        <f>IFERROR(IF('Overview - Section A'!$AN$5="Funding Request",VLOOKUP(H12,'Overview - Section A'!$M$31:$P$32,4,FALSE),IF(AB12="","",AB12)),"")</f>
        <v/>
      </c>
      <c r="U12" s="482" t="b">
        <f t="shared" si="2"/>
        <v>1</v>
      </c>
      <c r="V12" s="482" t="str">
        <f t="shared" si="3"/>
        <v>HIV O-1(M): Pourcentage d'adultes et d'enfants vivant avec le VIH et sous traitement 12 mois après le début du traitement antirétroviral</v>
      </c>
      <c r="W12" s="482" t="s">
        <v>931</v>
      </c>
      <c r="X12" s="486" t="str">
        <f t="array" ref="X12">IFERROR(IF(INDEX('Reference Records'!$G$32:$G$57,MATCH(LEFT(B12,255),LEFT('Reference Records'!$C$32:$C$57,255),0))=0,"",INDEX('Reference Records'!$G$32:$G$57,MATCH(LEFT(B12,255),LEFT('Reference Records'!$C$32:$C$57,255),0))),"")</f>
        <v>a1J36000002m4E0EAI</v>
      </c>
      <c r="Y12" s="486" t="str">
        <f>IFERROR(IF('Overview - Section A'!$AN$5="Funding Request",IF('Reference Records'!$B$343&lt;&gt;"",VLOOKUP(Q12,'Reference Records'!$B$343:$C$344,2,FALSE),VLOOKUP(Q12,'Reference Records'!$A$356:$C$694,3,FALSE)),VLOOKUP(Q12,'Reference Records'!$A$697:$C$699,3,FALSE)),"")</f>
        <v>a1A360000013M21EAE</v>
      </c>
      <c r="Z12" s="486" t="s">
        <v>933</v>
      </c>
      <c r="AA12" s="486" t="s">
        <v>434</v>
      </c>
      <c r="AB12" s="487"/>
      <c r="AC12" s="486"/>
      <c r="AD12" s="433" t="s">
        <v>934</v>
      </c>
      <c r="AE12" s="447"/>
      <c r="AF12" s="433"/>
      <c r="AG12" s="433"/>
      <c r="AH12" s="486" t="s">
        <v>431</v>
      </c>
      <c r="AI12" s="131"/>
      <c r="AJ12" s="133"/>
      <c r="AK12" s="133"/>
    </row>
    <row r="13" spans="1:37" ht="47.1" customHeight="1" x14ac:dyDescent="0.25">
      <c r="A13" s="409">
        <v>3</v>
      </c>
      <c r="B13" s="495" t="s">
        <v>5928</v>
      </c>
      <c r="C13" s="447"/>
      <c r="D13" s="433" t="s">
        <v>5932</v>
      </c>
      <c r="E13" s="433" t="s">
        <v>386</v>
      </c>
      <c r="F13" s="433" t="s">
        <v>5933</v>
      </c>
      <c r="G13" s="413" t="str">
        <f t="array" ref="G13">IFERROR(IF(INDEX('Reference Records'!$D$32:$D$57,MATCH(LEFT(B13,255),LEFT('Reference Records'!$C$32:$C$57,255),0))=0,"",INDEX('Reference Records'!$D$32:$D$57,MATCH(LEFT(B13,255),LEFT('Reference Records'!$C$32:$C$57,255),0))),"")</f>
        <v/>
      </c>
      <c r="H13" s="484" t="str">
        <f>IF('Overview - Section A'!$AN$5="Funding Request",IF(I13="Funding Request Place Holder","",I13),"")</f>
        <v/>
      </c>
      <c r="I13" s="485" t="str">
        <f>IFERROR(IF(AB13="","",VLOOKUP(AB13,'Overview - Section A'!$P$31:$Q$32,2,FALSE)),"")</f>
        <v/>
      </c>
      <c r="J13" s="484" t="str">
        <f>IFERROR(VLOOKUP(B13,'Reference records(soft deleted)'!$D$44:$H$80,5,FALSE),"")</f>
        <v/>
      </c>
      <c r="K13" s="484" t="str">
        <f>IF(AND(VLOOKUP(A13,$A$30:$E$107,5,FALSE)&lt;&gt;"",VLOOKUP(A13,$A$30:$F110,6,FALSE)&lt;&gt;"",J13="Number"),"Yes","No")</f>
        <v>No</v>
      </c>
      <c r="L13" s="484"/>
      <c r="M13" s="484"/>
      <c r="N13" s="484"/>
      <c r="O13" s="484"/>
      <c r="P13" s="484"/>
      <c r="Q13" s="484" t="s">
        <v>434</v>
      </c>
      <c r="R13" s="447" t="s">
        <v>5939</v>
      </c>
      <c r="S13" s="482" t="str">
        <f t="shared" si="1"/>
        <v/>
      </c>
      <c r="T13" s="482" t="str">
        <f>IFERROR(IF('Overview - Section A'!$AN$5="Funding Request",VLOOKUP(H13,'Overview - Section A'!$M$31:$P$32,4,FALSE),IF(AB13="","",AB13)),"")</f>
        <v/>
      </c>
      <c r="U13" s="482" t="b">
        <f t="shared" si="2"/>
        <v>1</v>
      </c>
      <c r="V13" s="482" t="str">
        <f t="shared" si="3"/>
        <v>TB O-5(M): Couverture de traitement de la TB: Pourcentage de nouveaux cas et rechutes qui ont été notifiés et traités parmi le nombre estimé de cas de TB dans la même année</v>
      </c>
      <c r="W13" s="482" t="s">
        <v>935</v>
      </c>
      <c r="X13" s="486" t="str">
        <f t="array" ref="X13">IFERROR(IF(INDEX('Reference Records'!$G$32:$G$57,MATCH(LEFT(B13,255),LEFT('Reference Records'!$C$32:$C$57,255),0))=0,"",INDEX('Reference Records'!$G$32:$G$57,MATCH(LEFT(B13,255),LEFT('Reference Records'!$C$32:$C$57,255),0))),"")</f>
        <v>a1J36000003YBICEA4</v>
      </c>
      <c r="Y13" s="486" t="str">
        <f>IFERROR(IF('Overview - Section A'!$AN$5="Funding Request",IF('Reference Records'!$B$343&lt;&gt;"",VLOOKUP(Q13,'Reference Records'!$B$343:$C$344,2,FALSE),VLOOKUP(Q13,'Reference Records'!$A$356:$C$694,3,FALSE)),VLOOKUP(Q13,'Reference Records'!$A$697:$C$699,3,FALSE)),"")</f>
        <v>a1A360000013M21EAE</v>
      </c>
      <c r="Z13" s="486"/>
      <c r="AA13" s="486"/>
      <c r="AB13" s="487"/>
      <c r="AC13" s="486"/>
      <c r="AD13" s="433"/>
      <c r="AE13" s="447"/>
      <c r="AF13" s="433"/>
      <c r="AG13" s="433"/>
      <c r="AH13" s="486" t="s">
        <v>431</v>
      </c>
      <c r="AI13" s="131"/>
      <c r="AJ13" s="133"/>
      <c r="AK13" s="133"/>
    </row>
    <row r="14" spans="1:37" ht="47.1" customHeight="1" x14ac:dyDescent="0.25">
      <c r="A14" s="409">
        <v>4</v>
      </c>
      <c r="B14" s="410" t="str">
        <f>IFERROR(VLOOKUP(Z14,'Reference records(soft deleted)'!$B$44:$D$80,3,FALSE),"")</f>
        <v/>
      </c>
      <c r="C14" s="447"/>
      <c r="D14" s="433"/>
      <c r="E14" s="433"/>
      <c r="F14" s="433"/>
      <c r="G14" s="413" t="str">
        <f t="array" ref="G14">IFERROR(IF(INDEX('Reference Records'!$D$32:$D$57,MATCH(LEFT(B14,255),LEFT('Reference Records'!$C$32:$C$57,255),0))=0,"",INDEX('Reference Records'!$D$32:$D$57,MATCH(LEFT(B14,255),LEFT('Reference Records'!$C$32:$C$57,255),0))),"")</f>
        <v/>
      </c>
      <c r="H14" s="484" t="str">
        <f>IF('Overview - Section A'!$AN$5="Funding Request",IF(I14="Funding Request Place Holder","",I14),"")</f>
        <v/>
      </c>
      <c r="I14" s="485" t="str">
        <f>IFERROR(IF(AB14="","",VLOOKUP(AB14,'Overview - Section A'!$P$31:$Q$32,2,FALSE)),"")</f>
        <v/>
      </c>
      <c r="J14" s="484" t="str">
        <f>IFERROR(VLOOKUP(B14,'Reference records(soft deleted)'!$D$44:$H$80,5,FALSE),"")</f>
        <v/>
      </c>
      <c r="K14" s="484" t="str">
        <f>IF(AND(VLOOKUP(A14,$A$30:$E$107,5,FALSE)&lt;&gt;"",VLOOKUP(A14,$A$30:$F111,6,FALSE)&lt;&gt;"",J14="Number"),"Yes","No")</f>
        <v>No</v>
      </c>
      <c r="L14" s="484"/>
      <c r="M14" s="484"/>
      <c r="N14" s="484"/>
      <c r="O14" s="484"/>
      <c r="P14" s="484"/>
      <c r="Q14" s="484" t="str">
        <f t="shared" si="0"/>
        <v/>
      </c>
      <c r="R14" s="447"/>
      <c r="S14" s="482" t="str">
        <f t="shared" si="1"/>
        <v/>
      </c>
      <c r="T14" s="482" t="str">
        <f>IFERROR(IF('Overview - Section A'!$AN$5="Funding Request",VLOOKUP(H14,'Overview - Section A'!$M$31:$P$32,4,FALSE),IF(AB14="","",AB14)),"")</f>
        <v/>
      </c>
      <c r="U14" s="482" t="b">
        <f t="shared" si="2"/>
        <v>0</v>
      </c>
      <c r="V14" s="482" t="str">
        <f t="shared" si="3"/>
        <v/>
      </c>
      <c r="W14" s="482" t="s">
        <v>936</v>
      </c>
      <c r="X14" s="486" t="str">
        <f t="array" ref="X14">IFERROR(IF(INDEX('Reference Records'!$G$32:$G$57,MATCH(LEFT(B14,255),LEFT('Reference Records'!$C$32:$C$57,255),0))=0,"",INDEX('Reference Records'!$G$32:$G$57,MATCH(LEFT(B14,255),LEFT('Reference Records'!$C$32:$C$57,255),0))),"")</f>
        <v/>
      </c>
      <c r="Y14" s="486" t="str">
        <f>IFERROR(IF('Overview - Section A'!$AN$5="Funding Request",IF('Reference Records'!$B$343&lt;&gt;"",VLOOKUP(Q14,'Reference Records'!$B$343:$C$344,2,FALSE),VLOOKUP(Q14,'Reference Records'!$A$356:$C$694,3,FALSE)),VLOOKUP(Q14,'Reference Records'!$A$697:$C$699,3,FALSE)),"")</f>
        <v/>
      </c>
      <c r="Z14" s="486"/>
      <c r="AA14" s="486"/>
      <c r="AB14" s="487"/>
      <c r="AC14" s="486"/>
      <c r="AD14" s="433"/>
      <c r="AE14" s="447"/>
      <c r="AF14" s="433"/>
      <c r="AG14" s="433"/>
      <c r="AH14" s="486" t="s">
        <v>431</v>
      </c>
      <c r="AI14" s="131"/>
      <c r="AJ14" s="133"/>
      <c r="AK14" s="133"/>
    </row>
    <row r="15" spans="1:37" ht="47.1" customHeight="1" x14ac:dyDescent="0.25">
      <c r="A15" s="409">
        <v>5</v>
      </c>
      <c r="B15" s="410" t="str">
        <f>IFERROR(VLOOKUP(Z15,'Reference records(soft deleted)'!$B$44:$D$80,3,FALSE),"")</f>
        <v/>
      </c>
      <c r="C15" s="447"/>
      <c r="D15" s="433"/>
      <c r="E15" s="433"/>
      <c r="F15" s="433"/>
      <c r="G15" s="413" t="str">
        <f t="array" ref="G15">IFERROR(IF(INDEX('Reference Records'!$D$32:$D$57,MATCH(LEFT(B15,255),LEFT('Reference Records'!$C$32:$C$57,255),0))=0,"",INDEX('Reference Records'!$D$32:$D$57,MATCH(LEFT(B15,255),LEFT('Reference Records'!$C$32:$C$57,255),0))),"")</f>
        <v/>
      </c>
      <c r="H15" s="484" t="str">
        <f>IF('Overview - Section A'!$AN$5="Funding Request",IF(I15="Funding Request Place Holder","",I15),"")</f>
        <v/>
      </c>
      <c r="I15" s="485" t="str">
        <f>IFERROR(IF(AB15="","",VLOOKUP(AB15,'Overview - Section A'!$P$31:$Q$32,2,FALSE)),"")</f>
        <v/>
      </c>
      <c r="J15" s="484" t="str">
        <f>IFERROR(VLOOKUP(B15,'Reference records(soft deleted)'!$D$44:$H$80,5,FALSE),"")</f>
        <v/>
      </c>
      <c r="K15" s="484" t="str">
        <f>IF(AND(VLOOKUP(A15,$A$30:$E$107,5,FALSE)&lt;&gt;"",VLOOKUP(A15,$A$30:$F112,6,FALSE)&lt;&gt;"",J15="Number"),"Yes","No")</f>
        <v>No</v>
      </c>
      <c r="L15" s="484"/>
      <c r="M15" s="484"/>
      <c r="N15" s="484"/>
      <c r="O15" s="484"/>
      <c r="P15" s="484"/>
      <c r="Q15" s="484" t="str">
        <f t="shared" si="0"/>
        <v/>
      </c>
      <c r="R15" s="447"/>
      <c r="S15" s="482" t="str">
        <f t="shared" si="1"/>
        <v/>
      </c>
      <c r="T15" s="482" t="str">
        <f>IFERROR(IF('Overview - Section A'!$AN$5="Funding Request",VLOOKUP(H15,'Overview - Section A'!$M$31:$P$32,4,FALSE),IF(AB15="","",AB15)),"")</f>
        <v/>
      </c>
      <c r="U15" s="482" t="b">
        <f t="shared" si="2"/>
        <v>0</v>
      </c>
      <c r="V15" s="482" t="str">
        <f t="shared" si="3"/>
        <v/>
      </c>
      <c r="W15" s="482" t="s">
        <v>937</v>
      </c>
      <c r="X15" s="486" t="str">
        <f t="array" ref="X15">IFERROR(IF(INDEX('Reference Records'!$G$32:$G$57,MATCH(LEFT(B15,255),LEFT('Reference Records'!$C$32:$C$57,255),0))=0,"",INDEX('Reference Records'!$G$32:$G$57,MATCH(LEFT(B15,255),LEFT('Reference Records'!$C$32:$C$57,255),0))),"")</f>
        <v/>
      </c>
      <c r="Y15" s="486" t="str">
        <f>IFERROR(IF('Overview - Section A'!$AN$5="Funding Request",IF('Reference Records'!$B$343&lt;&gt;"",VLOOKUP(Q15,'Reference Records'!$B$343:$C$344,2,FALSE),VLOOKUP(Q15,'Reference Records'!$A$356:$C$694,3,FALSE)),VLOOKUP(Q15,'Reference Records'!$A$697:$C$699,3,FALSE)),"")</f>
        <v/>
      </c>
      <c r="Z15" s="486"/>
      <c r="AA15" s="486"/>
      <c r="AB15" s="487"/>
      <c r="AC15" s="486"/>
      <c r="AD15" s="433"/>
      <c r="AE15" s="447"/>
      <c r="AF15" s="433"/>
      <c r="AG15" s="433"/>
      <c r="AH15" s="486" t="s">
        <v>431</v>
      </c>
      <c r="AI15" s="131"/>
      <c r="AJ15" s="133"/>
      <c r="AK15" s="133"/>
    </row>
    <row r="16" spans="1:37" ht="47.1" customHeight="1" x14ac:dyDescent="0.25">
      <c r="A16" s="409">
        <v>6</v>
      </c>
      <c r="B16" s="410" t="str">
        <f>IFERROR(VLOOKUP(Z16,'Reference records(soft deleted)'!$B$44:$D$80,3,FALSE),"")</f>
        <v/>
      </c>
      <c r="C16" s="447"/>
      <c r="D16" s="433"/>
      <c r="E16" s="433"/>
      <c r="F16" s="433"/>
      <c r="G16" s="413" t="str">
        <f t="array" ref="G16">IFERROR(IF(INDEX('Reference Records'!$D$32:$D$57,MATCH(LEFT(B16,255),LEFT('Reference Records'!$C$32:$C$57,255),0))=0,"",INDEX('Reference Records'!$D$32:$D$57,MATCH(LEFT(B16,255),LEFT('Reference Records'!$C$32:$C$57,255),0))),"")</f>
        <v/>
      </c>
      <c r="H16" s="484" t="str">
        <f>IF('Overview - Section A'!$AN$5="Funding Request",IF(I16="Funding Request Place Holder","",I16),"")</f>
        <v/>
      </c>
      <c r="I16" s="485" t="str">
        <f>IFERROR(IF(AB16="","",VLOOKUP(AB16,'Overview - Section A'!$P$31:$Q$32,2,FALSE)),"")</f>
        <v/>
      </c>
      <c r="J16" s="484" t="str">
        <f>IFERROR(VLOOKUP(B16,'Reference records(soft deleted)'!$D$44:$H$80,5,FALSE),"")</f>
        <v/>
      </c>
      <c r="K16" s="484" t="str">
        <f>IF(AND(VLOOKUP(A16,$A$30:$E$107,5,FALSE)&lt;&gt;"",VLOOKUP(A16,$A$30:$F113,6,FALSE)&lt;&gt;"",J16="Number"),"Yes","No")</f>
        <v>No</v>
      </c>
      <c r="L16" s="484"/>
      <c r="M16" s="484"/>
      <c r="N16" s="484"/>
      <c r="O16" s="484"/>
      <c r="P16" s="484"/>
      <c r="Q16" s="484" t="str">
        <f t="shared" si="0"/>
        <v/>
      </c>
      <c r="R16" s="447"/>
      <c r="S16" s="482" t="str">
        <f t="shared" si="1"/>
        <v/>
      </c>
      <c r="T16" s="482" t="str">
        <f>IFERROR(IF('Overview - Section A'!$AN$5="Funding Request",VLOOKUP(H16,'Overview - Section A'!$M$31:$P$32,4,FALSE),IF(AB16="","",AB16)),"")</f>
        <v/>
      </c>
      <c r="U16" s="482" t="b">
        <f t="shared" si="2"/>
        <v>0</v>
      </c>
      <c r="V16" s="482" t="str">
        <f t="shared" si="3"/>
        <v/>
      </c>
      <c r="W16" s="482" t="s">
        <v>938</v>
      </c>
      <c r="X16" s="486" t="str">
        <f t="array" ref="X16">IFERROR(IF(INDEX('Reference Records'!$G$32:$G$57,MATCH(LEFT(B16,255),LEFT('Reference Records'!$C$32:$C$57,255),0))=0,"",INDEX('Reference Records'!$G$32:$G$57,MATCH(LEFT(B16,255),LEFT('Reference Records'!$C$32:$C$57,255),0))),"")</f>
        <v/>
      </c>
      <c r="Y16" s="486" t="str">
        <f>IFERROR(IF('Overview - Section A'!$AN$5="Funding Request",IF('Reference Records'!$B$343&lt;&gt;"",VLOOKUP(Q16,'Reference Records'!$B$343:$C$344,2,FALSE),VLOOKUP(Q16,'Reference Records'!$A$356:$C$694,3,FALSE)),VLOOKUP(Q16,'Reference Records'!$A$697:$C$699,3,FALSE)),"")</f>
        <v/>
      </c>
      <c r="Z16" s="486"/>
      <c r="AA16" s="486"/>
      <c r="AB16" s="487"/>
      <c r="AC16" s="486"/>
      <c r="AD16" s="433"/>
      <c r="AE16" s="447"/>
      <c r="AF16" s="433"/>
      <c r="AG16" s="433"/>
      <c r="AH16" s="486" t="s">
        <v>431</v>
      </c>
      <c r="AI16" s="131"/>
      <c r="AJ16" s="133"/>
      <c r="AK16" s="133"/>
    </row>
    <row r="17" spans="1:62" ht="47.1" customHeight="1" x14ac:dyDescent="0.25">
      <c r="A17" s="409">
        <v>7</v>
      </c>
      <c r="B17" s="410" t="str">
        <f>IFERROR(VLOOKUP(Z17,'Reference records(soft deleted)'!$B$44:$D$80,3,FALSE),"")</f>
        <v/>
      </c>
      <c r="C17" s="447"/>
      <c r="D17" s="433"/>
      <c r="E17" s="433"/>
      <c r="F17" s="433"/>
      <c r="G17" s="413" t="str">
        <f t="array" ref="G17">IFERROR(IF(INDEX('Reference Records'!$D$32:$D$57,MATCH(LEFT(B17,255),LEFT('Reference Records'!$C$32:$C$57,255),0))=0,"",INDEX('Reference Records'!$D$32:$D$57,MATCH(LEFT(B17,255),LEFT('Reference Records'!$C$32:$C$57,255),0))),"")</f>
        <v/>
      </c>
      <c r="H17" s="484" t="str">
        <f>IF('Overview - Section A'!$AN$5="Funding Request",IF(I17="Funding Request Place Holder","",I17),"")</f>
        <v/>
      </c>
      <c r="I17" s="485" t="str">
        <f>IFERROR(IF(AB17="","",VLOOKUP(AB17,'Overview - Section A'!$P$31:$Q$32,2,FALSE)),"")</f>
        <v/>
      </c>
      <c r="J17" s="484" t="str">
        <f>IFERROR(VLOOKUP(B17,'Reference records(soft deleted)'!$D$44:$H$80,5,FALSE),"")</f>
        <v/>
      </c>
      <c r="K17" s="484" t="str">
        <f>IF(AND(VLOOKUP(A17,$A$30:$E$107,5,FALSE)&lt;&gt;"",VLOOKUP(A17,$A$30:$F114,6,FALSE)&lt;&gt;"",J17="Number"),"Yes","No")</f>
        <v>No</v>
      </c>
      <c r="L17" s="484"/>
      <c r="M17" s="484"/>
      <c r="N17" s="484"/>
      <c r="O17" s="484"/>
      <c r="P17" s="484"/>
      <c r="Q17" s="484" t="str">
        <f t="shared" si="0"/>
        <v/>
      </c>
      <c r="R17" s="447"/>
      <c r="S17" s="482" t="str">
        <f t="shared" si="1"/>
        <v/>
      </c>
      <c r="T17" s="482" t="str">
        <f>IFERROR(IF('Overview - Section A'!$AN$5="Funding Request",VLOOKUP(H17,'Overview - Section A'!$M$31:$P$32,4,FALSE),IF(AB17="","",AB17)),"")</f>
        <v/>
      </c>
      <c r="U17" s="482" t="b">
        <f t="shared" si="2"/>
        <v>0</v>
      </c>
      <c r="V17" s="482" t="str">
        <f t="shared" si="3"/>
        <v/>
      </c>
      <c r="W17" s="482" t="s">
        <v>939</v>
      </c>
      <c r="X17" s="486" t="str">
        <f t="array" ref="X17">IFERROR(IF(INDEX('Reference Records'!$G$32:$G$57,MATCH(LEFT(B17,255),LEFT('Reference Records'!$C$32:$C$57,255),0))=0,"",INDEX('Reference Records'!$G$32:$G$57,MATCH(LEFT(B17,255),LEFT('Reference Records'!$C$32:$C$57,255),0))),"")</f>
        <v/>
      </c>
      <c r="Y17" s="486" t="str">
        <f>IFERROR(IF('Overview - Section A'!$AN$5="Funding Request",IF('Reference Records'!$B$343&lt;&gt;"",VLOOKUP(Q17,'Reference Records'!$B$343:$C$344,2,FALSE),VLOOKUP(Q17,'Reference Records'!$A$356:$C$694,3,FALSE)),VLOOKUP(Q17,'Reference Records'!$A$697:$C$699,3,FALSE)),"")</f>
        <v/>
      </c>
      <c r="Z17" s="486"/>
      <c r="AA17" s="486"/>
      <c r="AB17" s="487"/>
      <c r="AC17" s="486"/>
      <c r="AD17" s="433"/>
      <c r="AE17" s="447"/>
      <c r="AF17" s="433"/>
      <c r="AG17" s="433"/>
      <c r="AH17" s="486" t="s">
        <v>431</v>
      </c>
      <c r="AI17" s="131"/>
      <c r="AJ17" s="133"/>
      <c r="AK17" s="133"/>
    </row>
    <row r="18" spans="1:62" ht="47.1" customHeight="1" x14ac:dyDescent="0.25">
      <c r="A18" s="409">
        <v>8</v>
      </c>
      <c r="B18" s="410" t="str">
        <f>IFERROR(VLOOKUP(Z18,'Reference records(soft deleted)'!$B$44:$D$80,3,FALSE),"")</f>
        <v/>
      </c>
      <c r="C18" s="447"/>
      <c r="D18" s="433"/>
      <c r="E18" s="433"/>
      <c r="F18" s="433"/>
      <c r="G18" s="413" t="str">
        <f t="array" ref="G18">IFERROR(IF(INDEX('Reference Records'!$D$32:$D$57,MATCH(LEFT(B18,255),LEFT('Reference Records'!$C$32:$C$57,255),0))=0,"",INDEX('Reference Records'!$D$32:$D$57,MATCH(LEFT(B18,255),LEFT('Reference Records'!$C$32:$C$57,255),0))),"")</f>
        <v/>
      </c>
      <c r="H18" s="484" t="str">
        <f>IF('Overview - Section A'!$AN$5="Funding Request",IF(I18="Funding Request Place Holder","",I18),"")</f>
        <v/>
      </c>
      <c r="I18" s="485" t="str">
        <f>IFERROR(IF(AB18="","",VLOOKUP(AB18,'Overview - Section A'!$P$31:$Q$32,2,FALSE)),"")</f>
        <v/>
      </c>
      <c r="J18" s="484" t="str">
        <f>IFERROR(VLOOKUP(B18,'Reference records(soft deleted)'!$D$44:$H$80,5,FALSE),"")</f>
        <v/>
      </c>
      <c r="K18" s="484" t="str">
        <f>IF(AND(VLOOKUP(A18,$A$30:$E$107,5,FALSE)&lt;&gt;"",VLOOKUP(A18,$A$30:$F115,6,FALSE)&lt;&gt;"",J18="Number"),"Yes","No")</f>
        <v>No</v>
      </c>
      <c r="L18" s="484"/>
      <c r="M18" s="484"/>
      <c r="N18" s="484"/>
      <c r="O18" s="484"/>
      <c r="P18" s="484"/>
      <c r="Q18" s="484" t="str">
        <f t="shared" si="0"/>
        <v/>
      </c>
      <c r="R18" s="447"/>
      <c r="S18" s="482" t="str">
        <f t="shared" si="1"/>
        <v/>
      </c>
      <c r="T18" s="482" t="str">
        <f>IFERROR(IF('Overview - Section A'!$AN$5="Funding Request",VLOOKUP(H18,'Overview - Section A'!$M$31:$P$32,4,FALSE),IF(AB18="","",AB18)),"")</f>
        <v/>
      </c>
      <c r="U18" s="482" t="b">
        <f t="shared" si="2"/>
        <v>0</v>
      </c>
      <c r="V18" s="482" t="str">
        <f t="shared" si="3"/>
        <v/>
      </c>
      <c r="W18" s="482" t="s">
        <v>940</v>
      </c>
      <c r="X18" s="486" t="str">
        <f t="array" ref="X18">IFERROR(IF(INDEX('Reference Records'!$G$32:$G$57,MATCH(LEFT(B18,255),LEFT('Reference Records'!$C$32:$C$57,255),0))=0,"",INDEX('Reference Records'!$G$32:$G$57,MATCH(LEFT(B18,255),LEFT('Reference Records'!$C$32:$C$57,255),0))),"")</f>
        <v/>
      </c>
      <c r="Y18" s="486" t="str">
        <f>IFERROR(IF('Overview - Section A'!$AN$5="Funding Request",IF('Reference Records'!$B$343&lt;&gt;"",VLOOKUP(Q18,'Reference Records'!$B$343:$C$344,2,FALSE),VLOOKUP(Q18,'Reference Records'!$A$356:$C$694,3,FALSE)),VLOOKUP(Q18,'Reference Records'!$A$697:$C$699,3,FALSE)),"")</f>
        <v/>
      </c>
      <c r="Z18" s="486"/>
      <c r="AA18" s="486"/>
      <c r="AB18" s="487"/>
      <c r="AC18" s="486"/>
      <c r="AD18" s="433"/>
      <c r="AE18" s="447"/>
      <c r="AF18" s="433"/>
      <c r="AG18" s="433"/>
      <c r="AH18" s="486" t="s">
        <v>431</v>
      </c>
      <c r="AI18" s="131"/>
      <c r="AJ18" s="133"/>
      <c r="AK18" s="133"/>
    </row>
    <row r="19" spans="1:62" ht="47.1" customHeight="1" x14ac:dyDescent="0.25">
      <c r="A19" s="409">
        <v>9</v>
      </c>
      <c r="B19" s="410" t="str">
        <f>IFERROR(VLOOKUP(Z19,'Reference records(soft deleted)'!$B$44:$D$80,3,FALSE),"")</f>
        <v/>
      </c>
      <c r="C19" s="447"/>
      <c r="D19" s="433"/>
      <c r="E19" s="433"/>
      <c r="F19" s="433"/>
      <c r="G19" s="413" t="str">
        <f t="array" ref="G19">IFERROR(IF(INDEX('Reference Records'!$D$32:$D$57,MATCH(LEFT(B19,255),LEFT('Reference Records'!$C$32:$C$57,255),0))=0,"",INDEX('Reference Records'!$D$32:$D$57,MATCH(LEFT(B19,255),LEFT('Reference Records'!$C$32:$C$57,255),0))),"")</f>
        <v/>
      </c>
      <c r="H19" s="484" t="str">
        <f>IF('Overview - Section A'!$AN$5="Funding Request",IF(I19="Funding Request Place Holder","",I19),"")</f>
        <v/>
      </c>
      <c r="I19" s="485" t="str">
        <f>IFERROR(IF(AB19="","",VLOOKUP(AB19,'Overview - Section A'!$P$31:$Q$32,2,FALSE)),"")</f>
        <v/>
      </c>
      <c r="J19" s="484" t="str">
        <f>IFERROR(VLOOKUP(B19,'Reference records(soft deleted)'!$D$44:$H$80,5,FALSE),"")</f>
        <v/>
      </c>
      <c r="K19" s="484" t="str">
        <f>IF(AND(VLOOKUP(A19,$A$30:$E$107,5,FALSE)&lt;&gt;"",VLOOKUP(A19,$A$30:$F116,6,FALSE)&lt;&gt;"",J19="Number"),"Yes","No")</f>
        <v>No</v>
      </c>
      <c r="L19" s="484"/>
      <c r="M19" s="484"/>
      <c r="N19" s="484"/>
      <c r="O19" s="484"/>
      <c r="P19" s="484"/>
      <c r="Q19" s="484" t="str">
        <f t="shared" si="0"/>
        <v/>
      </c>
      <c r="R19" s="447"/>
      <c r="S19" s="482" t="str">
        <f t="shared" si="1"/>
        <v/>
      </c>
      <c r="T19" s="482" t="str">
        <f>IFERROR(IF('Overview - Section A'!$AN$5="Funding Request",VLOOKUP(H19,'Overview - Section A'!$M$31:$P$32,4,FALSE),IF(AB19="","",AB19)),"")</f>
        <v>a1236000008JWxJAAW</v>
      </c>
      <c r="U19" s="482" t="b">
        <f t="shared" si="2"/>
        <v>0</v>
      </c>
      <c r="V19" s="482" t="str">
        <f t="shared" si="3"/>
        <v/>
      </c>
      <c r="W19" s="482" t="s">
        <v>941</v>
      </c>
      <c r="X19" s="486" t="str">
        <f t="array" ref="X19">IFERROR(IF(INDEX('Reference Records'!$G$32:$G$57,MATCH(LEFT(B19,255),LEFT('Reference Records'!$C$32:$C$57,255),0))=0,"",INDEX('Reference Records'!$G$32:$G$57,MATCH(LEFT(B19,255),LEFT('Reference Records'!$C$32:$C$57,255),0))),"")</f>
        <v/>
      </c>
      <c r="Y19" s="486" t="str">
        <f>IFERROR(IF('Overview - Section A'!$AN$5="Funding Request",IF('Reference Records'!$B$343&lt;&gt;"",VLOOKUP(Q19,'Reference Records'!$B$343:$C$344,2,FALSE),VLOOKUP(Q19,'Reference Records'!$A$356:$C$694,3,FALSE)),VLOOKUP(Q19,'Reference Records'!$A$697:$C$699,3,FALSE)),"")</f>
        <v/>
      </c>
      <c r="Z19" s="486"/>
      <c r="AA19" s="486"/>
      <c r="AB19" s="487" t="s">
        <v>453</v>
      </c>
      <c r="AC19" s="486"/>
      <c r="AD19" s="433"/>
      <c r="AE19" s="447"/>
      <c r="AF19" s="433"/>
      <c r="AG19" s="433"/>
      <c r="AH19" s="486" t="s">
        <v>431</v>
      </c>
      <c r="AI19" s="131"/>
      <c r="AJ19" s="133"/>
      <c r="AK19" s="133"/>
    </row>
    <row r="20" spans="1:62" ht="47.1" customHeight="1" x14ac:dyDescent="0.25">
      <c r="A20" s="409">
        <v>10</v>
      </c>
      <c r="B20" s="410" t="str">
        <f>IFERROR(VLOOKUP(Z20,'Reference records(soft deleted)'!$B$44:$D$80,3,FALSE),"")</f>
        <v/>
      </c>
      <c r="C20" s="447"/>
      <c r="D20" s="433"/>
      <c r="E20" s="433"/>
      <c r="F20" s="433"/>
      <c r="G20" s="413" t="str">
        <f t="array" ref="G20">IFERROR(IF(INDEX('Reference Records'!$D$32:$D$57,MATCH(LEFT(B20,255),LEFT('Reference Records'!$C$32:$C$57,255),0))=0,"",INDEX('Reference Records'!$D$32:$D$57,MATCH(LEFT(B20,255),LEFT('Reference Records'!$C$32:$C$57,255),0))),"")</f>
        <v/>
      </c>
      <c r="H20" s="484" t="str">
        <f>IF('Overview - Section A'!$AN$5="Funding Request",IF(I20="Funding Request Place Holder","",I20),"")</f>
        <v/>
      </c>
      <c r="I20" s="485" t="str">
        <f>IFERROR(IF(AB20="","",VLOOKUP(AB20,'Overview - Section A'!$P$31:$Q$32,2,FALSE)),"")</f>
        <v/>
      </c>
      <c r="J20" s="484" t="str">
        <f>IFERROR(VLOOKUP(B20,'Reference records(soft deleted)'!$D$44:$H$80,5,FALSE),"")</f>
        <v/>
      </c>
      <c r="K20" s="484" t="str">
        <f>IF(AND(VLOOKUP(A20,$A$30:$E$107,5,FALSE)&lt;&gt;"",VLOOKUP(A20,$A$30:$F117,6,FALSE)&lt;&gt;"",J20="Number"),"Yes","No")</f>
        <v>No</v>
      </c>
      <c r="L20" s="484"/>
      <c r="M20" s="484"/>
      <c r="N20" s="484"/>
      <c r="O20" s="484"/>
      <c r="P20" s="484"/>
      <c r="Q20" s="484" t="str">
        <f t="shared" si="0"/>
        <v/>
      </c>
      <c r="R20" s="447"/>
      <c r="S20" s="482" t="str">
        <f t="shared" si="1"/>
        <v/>
      </c>
      <c r="T20" s="482" t="str">
        <f>IFERROR(IF('Overview - Section A'!$AN$5="Funding Request",VLOOKUP(H20,'Overview - Section A'!$M$31:$P$32,4,FALSE),IF(AB20="","",AB20)),"")</f>
        <v>a1236000008JWxJAAW</v>
      </c>
      <c r="U20" s="482" t="b">
        <f t="shared" si="2"/>
        <v>0</v>
      </c>
      <c r="V20" s="482" t="str">
        <f t="shared" si="3"/>
        <v/>
      </c>
      <c r="W20" s="482" t="s">
        <v>942</v>
      </c>
      <c r="X20" s="486" t="str">
        <f t="array" ref="X20">IFERROR(IF(INDEX('Reference Records'!$G$32:$G$57,MATCH(LEFT(B20,255),LEFT('Reference Records'!$C$32:$C$57,255),0))=0,"",INDEX('Reference Records'!$G$32:$G$57,MATCH(LEFT(B20,255),LEFT('Reference Records'!$C$32:$C$57,255),0))),"")</f>
        <v/>
      </c>
      <c r="Y20" s="486" t="str">
        <f>IFERROR(IF('Overview - Section A'!$AN$5="Funding Request",IF('Reference Records'!$B$343&lt;&gt;"",VLOOKUP(Q20,'Reference Records'!$B$343:$C$344,2,FALSE),VLOOKUP(Q20,'Reference Records'!$A$356:$C$694,3,FALSE)),VLOOKUP(Q20,'Reference Records'!$A$697:$C$699,3,FALSE)),"")</f>
        <v/>
      </c>
      <c r="Z20" s="486"/>
      <c r="AA20" s="486"/>
      <c r="AB20" s="487" t="s">
        <v>453</v>
      </c>
      <c r="AC20" s="486"/>
      <c r="AD20" s="433"/>
      <c r="AE20" s="447"/>
      <c r="AF20" s="433"/>
      <c r="AG20" s="433"/>
      <c r="AH20" s="486" t="s">
        <v>431</v>
      </c>
      <c r="AI20" s="131"/>
      <c r="AJ20" s="133"/>
      <c r="AK20" s="133"/>
    </row>
    <row r="21" spans="1:62" ht="47.1" customHeight="1" x14ac:dyDescent="0.25">
      <c r="A21" s="409">
        <v>11</v>
      </c>
      <c r="B21" s="410" t="str">
        <f>IFERROR(VLOOKUP(Z21,'Reference records(soft deleted)'!$B$44:$D$80,3,FALSE),"")</f>
        <v/>
      </c>
      <c r="C21" s="447"/>
      <c r="D21" s="433"/>
      <c r="E21" s="433"/>
      <c r="F21" s="433"/>
      <c r="G21" s="413" t="str">
        <f t="array" ref="G21">IFERROR(IF(INDEX('Reference Records'!$D$32:$D$57,MATCH(LEFT(B21,255),LEFT('Reference Records'!$C$32:$C$57,255),0))=0,"",INDEX('Reference Records'!$D$32:$D$57,MATCH(LEFT(B21,255),LEFT('Reference Records'!$C$32:$C$57,255),0))),"")</f>
        <v/>
      </c>
      <c r="H21" s="484" t="str">
        <f>IF('Overview - Section A'!$AN$5="Funding Request",IF(I21="Funding Request Place Holder","",I21),"")</f>
        <v/>
      </c>
      <c r="I21" s="485" t="str">
        <f>IFERROR(IF(AB21="","",VLOOKUP(AB21,'Overview - Section A'!$P$31:$Q$32,2,FALSE)),"")</f>
        <v/>
      </c>
      <c r="J21" s="484" t="str">
        <f>IFERROR(VLOOKUP(B21,'Reference records(soft deleted)'!$D$44:$H$80,5,FALSE),"")</f>
        <v/>
      </c>
      <c r="K21" s="484" t="str">
        <f>IF(AND(VLOOKUP(A21,$A$30:$E$107,5,FALSE)&lt;&gt;"",VLOOKUP(A21,$A$30:$F118,6,FALSE)&lt;&gt;"",J21="Number"),"Yes","No")</f>
        <v>No</v>
      </c>
      <c r="L21" s="484"/>
      <c r="M21" s="484"/>
      <c r="N21" s="484"/>
      <c r="O21" s="484"/>
      <c r="P21" s="484"/>
      <c r="Q21" s="484" t="str">
        <f t="shared" si="0"/>
        <v/>
      </c>
      <c r="R21" s="447"/>
      <c r="S21" s="482" t="str">
        <f t="shared" si="1"/>
        <v/>
      </c>
      <c r="T21" s="482" t="str">
        <f>IFERROR(IF('Overview - Section A'!$AN$5="Funding Request",VLOOKUP(H21,'Overview - Section A'!$M$31:$P$32,4,FALSE),IF(AB21="","",AB21)),"")</f>
        <v>a1236000008JWxJAAW</v>
      </c>
      <c r="U21" s="482" t="b">
        <f t="shared" si="2"/>
        <v>0</v>
      </c>
      <c r="V21" s="482" t="str">
        <f t="shared" si="3"/>
        <v/>
      </c>
      <c r="W21" s="482" t="s">
        <v>943</v>
      </c>
      <c r="X21" s="486" t="str">
        <f t="array" ref="X21">IFERROR(IF(INDEX('Reference Records'!$G$32:$G$57,MATCH(LEFT(B21,255),LEFT('Reference Records'!$C$32:$C$57,255),0))=0,"",INDEX('Reference Records'!$G$32:$G$57,MATCH(LEFT(B21,255),LEFT('Reference Records'!$C$32:$C$57,255),0))),"")</f>
        <v/>
      </c>
      <c r="Y21" s="486" t="str">
        <f>IFERROR(IF('Overview - Section A'!$AN$5="Funding Request",IF('Reference Records'!$B$343&lt;&gt;"",VLOOKUP(Q21,'Reference Records'!$B$343:$C$344,2,FALSE),VLOOKUP(Q21,'Reference Records'!$A$356:$C$694,3,FALSE)),VLOOKUP(Q21,'Reference Records'!$A$697:$C$699,3,FALSE)),"")</f>
        <v/>
      </c>
      <c r="Z21" s="486"/>
      <c r="AA21" s="486"/>
      <c r="AB21" s="487" t="s">
        <v>453</v>
      </c>
      <c r="AC21" s="486"/>
      <c r="AD21" s="433"/>
      <c r="AE21" s="447"/>
      <c r="AF21" s="433"/>
      <c r="AG21" s="433"/>
      <c r="AH21" s="486" t="s">
        <v>431</v>
      </c>
      <c r="AI21" s="131"/>
      <c r="AJ21" s="133"/>
      <c r="AK21" s="133"/>
    </row>
    <row r="22" spans="1:62" ht="47.1" customHeight="1" x14ac:dyDescent="0.25">
      <c r="A22" s="409">
        <v>12</v>
      </c>
      <c r="B22" s="410" t="str">
        <f>IFERROR(VLOOKUP(Z22,'Reference records(soft deleted)'!$B$44:$D$80,3,FALSE),"")</f>
        <v/>
      </c>
      <c r="C22" s="447"/>
      <c r="D22" s="433"/>
      <c r="E22" s="433"/>
      <c r="F22" s="433"/>
      <c r="G22" s="413" t="str">
        <f t="array" ref="G22">IFERROR(IF(INDEX('Reference Records'!$D$32:$D$57,MATCH(LEFT(B22,255),LEFT('Reference Records'!$C$32:$C$57,255),0))=0,"",INDEX('Reference Records'!$D$32:$D$57,MATCH(LEFT(B22,255),LEFT('Reference Records'!$C$32:$C$57,255),0))),"")</f>
        <v/>
      </c>
      <c r="H22" s="484" t="str">
        <f>IF('Overview - Section A'!$AN$5="Funding Request",IF(I22="Funding Request Place Holder","",I22),"")</f>
        <v/>
      </c>
      <c r="I22" s="485" t="str">
        <f>IFERROR(IF(AB22="","",VLOOKUP(AB22,'Overview - Section A'!$P$31:$Q$32,2,FALSE)),"")</f>
        <v/>
      </c>
      <c r="J22" s="484" t="str">
        <f>IFERROR(VLOOKUP(B22,'Reference records(soft deleted)'!$D$44:$H$80,5,FALSE),"")</f>
        <v/>
      </c>
      <c r="K22" s="484" t="str">
        <f>IF(AND(VLOOKUP(A22,$A$30:$E$107,5,FALSE)&lt;&gt;"",VLOOKUP(A22,$A$30:$F119,6,FALSE)&lt;&gt;"",J22="Number"),"Yes","No")</f>
        <v>No</v>
      </c>
      <c r="L22" s="484"/>
      <c r="M22" s="484"/>
      <c r="N22" s="484"/>
      <c r="O22" s="484"/>
      <c r="P22" s="484"/>
      <c r="Q22" s="484" t="str">
        <f t="shared" si="0"/>
        <v/>
      </c>
      <c r="R22" s="447"/>
      <c r="S22" s="482" t="str">
        <f t="shared" si="1"/>
        <v/>
      </c>
      <c r="T22" s="482" t="str">
        <f>IFERROR(IF('Overview - Section A'!$AN$5="Funding Request",VLOOKUP(H22,'Overview - Section A'!$M$31:$P$32,4,FALSE),IF(AB22="","",AB22)),"")</f>
        <v>a1236000008JWxJAAW</v>
      </c>
      <c r="U22" s="482" t="b">
        <f t="shared" si="2"/>
        <v>0</v>
      </c>
      <c r="V22" s="482" t="str">
        <f t="shared" si="3"/>
        <v/>
      </c>
      <c r="W22" s="482" t="s">
        <v>944</v>
      </c>
      <c r="X22" s="486" t="str">
        <f t="array" ref="X22">IFERROR(IF(INDEX('Reference Records'!$G$32:$G$57,MATCH(LEFT(B22,255),LEFT('Reference Records'!$C$32:$C$57,255),0))=0,"",INDEX('Reference Records'!$G$32:$G$57,MATCH(LEFT(B22,255),LEFT('Reference Records'!$C$32:$C$57,255),0))),"")</f>
        <v/>
      </c>
      <c r="Y22" s="486" t="str">
        <f>IFERROR(IF('Overview - Section A'!$AN$5="Funding Request",IF('Reference Records'!$B$343&lt;&gt;"",VLOOKUP(Q22,'Reference Records'!$B$343:$C$344,2,FALSE),VLOOKUP(Q22,'Reference Records'!$A$356:$C$694,3,FALSE)),VLOOKUP(Q22,'Reference Records'!$A$697:$C$699,3,FALSE)),"")</f>
        <v/>
      </c>
      <c r="Z22" s="486"/>
      <c r="AA22" s="486"/>
      <c r="AB22" s="487" t="s">
        <v>453</v>
      </c>
      <c r="AC22" s="486"/>
      <c r="AD22" s="433"/>
      <c r="AE22" s="447"/>
      <c r="AF22" s="433"/>
      <c r="AG22" s="433"/>
      <c r="AH22" s="486" t="s">
        <v>431</v>
      </c>
      <c r="AI22" s="131"/>
      <c r="AJ22" s="133"/>
      <c r="AK22" s="133"/>
    </row>
    <row r="23" spans="1:62" ht="47.1" customHeight="1" x14ac:dyDescent="0.25">
      <c r="A23" s="409">
        <v>13</v>
      </c>
      <c r="B23" s="410" t="str">
        <f>IFERROR(VLOOKUP(Z23,'Reference records(soft deleted)'!$B$44:$D$80,3,FALSE),"")</f>
        <v/>
      </c>
      <c r="C23" s="447"/>
      <c r="D23" s="433"/>
      <c r="E23" s="433"/>
      <c r="F23" s="433"/>
      <c r="G23" s="413" t="str">
        <f t="array" ref="G23">IFERROR(IF(INDEX('Reference Records'!$D$32:$D$57,MATCH(LEFT(B23,255),LEFT('Reference Records'!$C$32:$C$57,255),0))=0,"",INDEX('Reference Records'!$D$32:$D$57,MATCH(LEFT(B23,255),LEFT('Reference Records'!$C$32:$C$57,255),0))),"")</f>
        <v/>
      </c>
      <c r="H23" s="484" t="str">
        <f>IF('Overview - Section A'!$AN$5="Funding Request",IF(I23="Funding Request Place Holder","",I23),"")</f>
        <v/>
      </c>
      <c r="I23" s="485" t="str">
        <f>IFERROR(IF(AB23="","",VLOOKUP(AB23,'Overview - Section A'!$P$31:$Q$32,2,FALSE)),"")</f>
        <v/>
      </c>
      <c r="J23" s="484" t="str">
        <f>IFERROR(VLOOKUP(B23,'Reference records(soft deleted)'!$D$44:$H$80,5,FALSE),"")</f>
        <v/>
      </c>
      <c r="K23" s="484" t="str">
        <f>IF(AND(VLOOKUP(A23,$A$30:$E$107,5,FALSE)&lt;&gt;"",VLOOKUP(A23,$A$30:$F120,6,FALSE)&lt;&gt;"",J23="Number"),"Yes","No")</f>
        <v>No</v>
      </c>
      <c r="L23" s="484"/>
      <c r="M23" s="484"/>
      <c r="N23" s="484"/>
      <c r="O23" s="484"/>
      <c r="P23" s="484"/>
      <c r="Q23" s="484" t="str">
        <f t="shared" si="0"/>
        <v/>
      </c>
      <c r="R23" s="447"/>
      <c r="S23" s="482" t="str">
        <f t="shared" si="1"/>
        <v/>
      </c>
      <c r="T23" s="482" t="str">
        <f>IFERROR(IF('Overview - Section A'!$AN$5="Funding Request",VLOOKUP(H23,'Overview - Section A'!$M$31:$P$32,4,FALSE),IF(AB23="","",AB23)),"")</f>
        <v>a1236000008JWxJAAW</v>
      </c>
      <c r="U23" s="482" t="b">
        <f t="shared" si="2"/>
        <v>0</v>
      </c>
      <c r="V23" s="482" t="str">
        <f t="shared" si="3"/>
        <v/>
      </c>
      <c r="W23" s="482" t="s">
        <v>945</v>
      </c>
      <c r="X23" s="486" t="str">
        <f t="array" ref="X23">IFERROR(IF(INDEX('Reference Records'!$G$32:$G$57,MATCH(LEFT(B23,255),LEFT('Reference Records'!$C$32:$C$57,255),0))=0,"",INDEX('Reference Records'!$G$32:$G$57,MATCH(LEFT(B23,255),LEFT('Reference Records'!$C$32:$C$57,255),0))),"")</f>
        <v/>
      </c>
      <c r="Y23" s="486" t="str">
        <f>IFERROR(IF('Overview - Section A'!$AN$5="Funding Request",IF('Reference Records'!$B$343&lt;&gt;"",VLOOKUP(Q23,'Reference Records'!$B$343:$C$344,2,FALSE),VLOOKUP(Q23,'Reference Records'!$A$356:$C$694,3,FALSE)),VLOOKUP(Q23,'Reference Records'!$A$697:$C$699,3,FALSE)),"")</f>
        <v/>
      </c>
      <c r="Z23" s="486"/>
      <c r="AA23" s="486"/>
      <c r="AB23" s="487" t="s">
        <v>453</v>
      </c>
      <c r="AC23" s="486"/>
      <c r="AD23" s="433"/>
      <c r="AE23" s="447"/>
      <c r="AF23" s="433"/>
      <c r="AG23" s="433"/>
      <c r="AH23" s="486" t="s">
        <v>431</v>
      </c>
      <c r="AI23" s="131"/>
      <c r="AJ23" s="133"/>
      <c r="AK23" s="133"/>
    </row>
    <row r="24" spans="1:62" ht="47.1" customHeight="1" x14ac:dyDescent="0.25">
      <c r="A24" s="409">
        <v>14</v>
      </c>
      <c r="B24" s="410" t="str">
        <f>IFERROR(VLOOKUP(Z24,'Reference records(soft deleted)'!$B$44:$D$80,3,FALSE),"")</f>
        <v/>
      </c>
      <c r="C24" s="447"/>
      <c r="D24" s="433"/>
      <c r="E24" s="433"/>
      <c r="F24" s="433"/>
      <c r="G24" s="413" t="str">
        <f t="array" ref="G24">IFERROR(IF(INDEX('Reference Records'!$D$32:$D$57,MATCH(LEFT(B24,255),LEFT('Reference Records'!$C$32:$C$57,255),0))=0,"",INDEX('Reference Records'!$D$32:$D$57,MATCH(LEFT(B24,255),LEFT('Reference Records'!$C$32:$C$57,255),0))),"")</f>
        <v/>
      </c>
      <c r="H24" s="484" t="str">
        <f>IF('Overview - Section A'!$AN$5="Funding Request",IF(I24="Funding Request Place Holder","",I24),"")</f>
        <v/>
      </c>
      <c r="I24" s="485" t="str">
        <f>IFERROR(IF(AB24="","",VLOOKUP(AB24,'Overview - Section A'!$P$31:$Q$32,2,FALSE)),"")</f>
        <v/>
      </c>
      <c r="J24" s="484" t="str">
        <f>IFERROR(VLOOKUP(B24,'Reference records(soft deleted)'!$D$44:$H$80,5,FALSE),"")</f>
        <v/>
      </c>
      <c r="K24" s="484" t="str">
        <f>IF(AND(VLOOKUP(A24,$A$30:$E$107,5,FALSE)&lt;&gt;"",VLOOKUP(A24,$A$30:$F121,6,FALSE)&lt;&gt;"",J24="Number"),"Yes","No")</f>
        <v>No</v>
      </c>
      <c r="L24" s="484"/>
      <c r="M24" s="484"/>
      <c r="N24" s="484"/>
      <c r="O24" s="484"/>
      <c r="P24" s="484"/>
      <c r="Q24" s="484" t="str">
        <f t="shared" si="0"/>
        <v/>
      </c>
      <c r="R24" s="447"/>
      <c r="S24" s="482" t="str">
        <f t="shared" si="1"/>
        <v/>
      </c>
      <c r="T24" s="482" t="str">
        <f>IFERROR(IF('Overview - Section A'!$AN$5="Funding Request",VLOOKUP(H24,'Overview - Section A'!$M$31:$P$32,4,FALSE),IF(AB24="","",AB24)),"")</f>
        <v>a1236000008JWxJAAW</v>
      </c>
      <c r="U24" s="482" t="b">
        <f t="shared" si="2"/>
        <v>0</v>
      </c>
      <c r="V24" s="482" t="str">
        <f t="shared" si="3"/>
        <v/>
      </c>
      <c r="W24" s="482" t="s">
        <v>946</v>
      </c>
      <c r="X24" s="486" t="str">
        <f t="array" ref="X24">IFERROR(IF(INDEX('Reference Records'!$G$32:$G$57,MATCH(LEFT(B24,255),LEFT('Reference Records'!$C$32:$C$57,255),0))=0,"",INDEX('Reference Records'!$G$32:$G$57,MATCH(LEFT(B24,255),LEFT('Reference Records'!$C$32:$C$57,255),0))),"")</f>
        <v/>
      </c>
      <c r="Y24" s="486" t="str">
        <f>IFERROR(IF('Overview - Section A'!$AN$5="Funding Request",IF('Reference Records'!$B$343&lt;&gt;"",VLOOKUP(Q24,'Reference Records'!$B$343:$C$344,2,FALSE),VLOOKUP(Q24,'Reference Records'!$A$356:$C$694,3,FALSE)),VLOOKUP(Q24,'Reference Records'!$A$697:$C$699,3,FALSE)),"")</f>
        <v/>
      </c>
      <c r="Z24" s="486"/>
      <c r="AA24" s="486"/>
      <c r="AB24" s="487" t="s">
        <v>453</v>
      </c>
      <c r="AC24" s="486"/>
      <c r="AD24" s="433"/>
      <c r="AE24" s="447"/>
      <c r="AF24" s="433"/>
      <c r="AG24" s="433"/>
      <c r="AH24" s="486" t="s">
        <v>431</v>
      </c>
      <c r="AI24" s="131"/>
      <c r="AJ24" s="133"/>
      <c r="AK24" s="133"/>
    </row>
    <row r="25" spans="1:62" ht="47.1" customHeight="1" x14ac:dyDescent="0.25">
      <c r="A25" s="409">
        <v>15</v>
      </c>
      <c r="B25" s="410" t="str">
        <f>IFERROR(VLOOKUP(Z25,'Reference records(soft deleted)'!$B$44:$D$80,3,FALSE),"")</f>
        <v/>
      </c>
      <c r="C25" s="447"/>
      <c r="D25" s="433"/>
      <c r="E25" s="433"/>
      <c r="F25" s="433"/>
      <c r="G25" s="413" t="str">
        <f t="array" ref="G25">IFERROR(IF(INDEX('Reference Records'!$D$32:$D$57,MATCH(LEFT(B25,255),LEFT('Reference Records'!$C$32:$C$57,255),0))=0,"",INDEX('Reference Records'!$D$32:$D$57,MATCH(LEFT(B25,255),LEFT('Reference Records'!$C$32:$C$57,255),0))),"")</f>
        <v/>
      </c>
      <c r="H25" s="484" t="str">
        <f>IF('Overview - Section A'!$AN$5="Funding Request",IF(I25="Funding Request Place Holder","",I25),"")</f>
        <v/>
      </c>
      <c r="I25" s="485" t="str">
        <f>IFERROR(IF(AB25="","",VLOOKUP(AB25,'Overview - Section A'!$P$31:$Q$32,2,FALSE)),"")</f>
        <v/>
      </c>
      <c r="J25" s="484" t="str">
        <f>IFERROR(VLOOKUP(B25,'Reference records(soft deleted)'!$D$44:$H$80,5,FALSE),"")</f>
        <v/>
      </c>
      <c r="K25" s="484" t="str">
        <f>IF(AND(VLOOKUP(A25,$A$30:$E$107,5,FALSE)&lt;&gt;"",VLOOKUP(A25,$A$30:$F122,6,FALSE)&lt;&gt;"",J25="Number"),"Yes","No")</f>
        <v>No</v>
      </c>
      <c r="L25" s="484"/>
      <c r="M25" s="484"/>
      <c r="N25" s="484"/>
      <c r="O25" s="484"/>
      <c r="P25" s="484"/>
      <c r="Q25" s="484" t="str">
        <f t="shared" si="0"/>
        <v/>
      </c>
      <c r="R25" s="447"/>
      <c r="S25" s="482" t="str">
        <f t="shared" si="1"/>
        <v/>
      </c>
      <c r="T25" s="482" t="str">
        <f>IFERROR(IF('Overview - Section A'!$AN$5="Funding Request",VLOOKUP(H25,'Overview - Section A'!$M$31:$P$32,4,FALSE),IF(AB25="","",AB25)),"")</f>
        <v>a1236000008JWxJAAW</v>
      </c>
      <c r="U25" s="482" t="b">
        <f t="shared" si="2"/>
        <v>0</v>
      </c>
      <c r="V25" s="482" t="str">
        <f t="shared" si="3"/>
        <v/>
      </c>
      <c r="W25" s="482" t="s">
        <v>947</v>
      </c>
      <c r="X25" s="486" t="str">
        <f t="array" ref="X25">IFERROR(IF(INDEX('Reference Records'!$G$32:$G$57,MATCH(LEFT(B25,255),LEFT('Reference Records'!$C$32:$C$57,255),0))=0,"",INDEX('Reference Records'!$G$32:$G$57,MATCH(LEFT(B25,255),LEFT('Reference Records'!$C$32:$C$57,255),0))),"")</f>
        <v/>
      </c>
      <c r="Y25" s="486" t="str">
        <f>IFERROR(IF('Overview - Section A'!$AN$5="Funding Request",IF('Reference Records'!$B$343&lt;&gt;"",VLOOKUP(Q25,'Reference Records'!$B$343:$C$344,2,FALSE),VLOOKUP(Q25,'Reference Records'!$A$356:$C$694,3,FALSE)),VLOOKUP(Q25,'Reference Records'!$A$697:$C$699,3,FALSE)),"")</f>
        <v/>
      </c>
      <c r="Z25" s="486"/>
      <c r="AA25" s="486"/>
      <c r="AB25" s="487" t="s">
        <v>453</v>
      </c>
      <c r="AC25" s="486"/>
      <c r="AD25" s="433"/>
      <c r="AE25" s="447"/>
      <c r="AF25" s="433"/>
      <c r="AG25" s="433"/>
      <c r="AH25" s="486" t="s">
        <v>431</v>
      </c>
      <c r="AI25" s="131"/>
      <c r="AJ25" s="133"/>
      <c r="AK25" s="133"/>
    </row>
    <row r="26" spans="1:62" s="50" customFormat="1" ht="2.85" customHeight="1" thickBot="1" x14ac:dyDescent="0.3">
      <c r="A26" s="51"/>
      <c r="B26" s="51"/>
      <c r="C26" s="51"/>
      <c r="D26" s="51"/>
      <c r="E26" s="52"/>
      <c r="F26" s="52"/>
      <c r="G26" s="53"/>
      <c r="H26" s="52"/>
      <c r="I26" s="52"/>
      <c r="J26" s="52"/>
      <c r="K26" s="54"/>
      <c r="L26" s="55"/>
      <c r="M26" s="55"/>
      <c r="N26" s="55"/>
      <c r="O26" s="56"/>
      <c r="P26" s="56"/>
      <c r="Q26" s="57"/>
      <c r="R26" s="58"/>
      <c r="S26" s="58"/>
      <c r="T26" s="58"/>
      <c r="U26" s="58"/>
      <c r="V26" s="58"/>
      <c r="W26" s="58"/>
      <c r="X26" s="58"/>
      <c r="Y26" s="58"/>
      <c r="Z26" s="58"/>
      <c r="AA26" s="58"/>
      <c r="AB26" s="58"/>
      <c r="AC26" s="58"/>
      <c r="AD26" s="58"/>
      <c r="AE26" s="58"/>
      <c r="AF26" s="58"/>
      <c r="AG26" s="58"/>
      <c r="AH26" s="58"/>
      <c r="AI26" s="59"/>
      <c r="AJ26" s="134"/>
      <c r="AK26" s="134"/>
      <c r="AO26" s="12"/>
      <c r="AP26" s="12"/>
      <c r="AQ26" s="12"/>
      <c r="AR26" s="12"/>
      <c r="AS26" s="12"/>
      <c r="AT26" s="12"/>
      <c r="AU26" s="12"/>
      <c r="AV26" s="12"/>
      <c r="AW26" s="12"/>
      <c r="AX26" s="12"/>
      <c r="AY26" s="12"/>
      <c r="AZ26" s="12"/>
      <c r="BA26" s="12"/>
      <c r="BB26" s="12"/>
      <c r="BC26" s="12"/>
      <c r="BD26" s="12"/>
      <c r="BE26" s="12"/>
      <c r="BF26" s="12"/>
      <c r="BG26" s="12"/>
      <c r="BH26" s="12"/>
      <c r="BI26" s="12"/>
      <c r="BJ26" s="12"/>
    </row>
    <row r="27" spans="1:62" ht="35.85" customHeight="1" thickBot="1" x14ac:dyDescent="0.3">
      <c r="A27" s="60"/>
      <c r="D27" s="61"/>
      <c r="E27" s="61"/>
      <c r="AJ27" s="133"/>
      <c r="AK27" s="133"/>
    </row>
    <row r="28" spans="1:62" ht="27" customHeight="1" thickBot="1" x14ac:dyDescent="0.3">
      <c r="A28" s="576" t="s">
        <v>278</v>
      </c>
      <c r="B28" s="577"/>
      <c r="C28" s="577"/>
      <c r="D28" s="577"/>
      <c r="E28" s="577"/>
      <c r="F28" s="577"/>
      <c r="G28" s="577"/>
      <c r="H28" s="577"/>
      <c r="I28" s="62"/>
      <c r="J28" s="62"/>
      <c r="K28" s="62"/>
      <c r="L28" s="62"/>
      <c r="M28" s="62"/>
      <c r="N28" s="312"/>
      <c r="O28" s="318"/>
      <c r="P28" s="319"/>
      <c r="Q28" s="46"/>
    </row>
    <row r="29" spans="1:62" ht="45.75" customHeight="1" x14ac:dyDescent="0.25">
      <c r="A29" s="422" t="s">
        <v>279</v>
      </c>
      <c r="B29" s="422" t="s">
        <v>277</v>
      </c>
      <c r="C29" s="423" t="s">
        <v>271</v>
      </c>
      <c r="D29" s="423" t="s">
        <v>272</v>
      </c>
      <c r="E29" s="423" t="s">
        <v>273</v>
      </c>
      <c r="F29" s="422" t="s">
        <v>274</v>
      </c>
      <c r="G29" s="423" t="s">
        <v>275</v>
      </c>
      <c r="H29" s="423" t="s">
        <v>96</v>
      </c>
      <c r="I29" s="424"/>
      <c r="J29" s="425" t="s">
        <v>146</v>
      </c>
      <c r="K29" s="425" t="s">
        <v>145</v>
      </c>
      <c r="L29" s="425" t="s">
        <v>28</v>
      </c>
      <c r="M29" s="425" t="s">
        <v>147</v>
      </c>
      <c r="N29" s="426" t="s">
        <v>166</v>
      </c>
      <c r="O29" s="425" t="s">
        <v>30</v>
      </c>
      <c r="P29" s="320"/>
      <c r="Q29" s="46"/>
    </row>
    <row r="30" spans="1:62" ht="47.1" hidden="1" customHeight="1" x14ac:dyDescent="0.25">
      <c r="A30" s="409" t="s">
        <v>51</v>
      </c>
      <c r="B30" s="427" t="str">
        <f t="shared" ref="B30:B61" si="4">IF(A30=A29,"",VLOOKUP(A30,$A$10:$V$26,22,FALSE))</f>
        <v>[Custom Outcome Indicator Local]</v>
      </c>
      <c r="C30" s="428" t="str">
        <f>IFERROR(IF(K30&lt;&gt;"",K30,IF(A30=A29,IF(C29&lt;YEAR('Overview - Section A'!$E$8),C29+1,""),YEAR('Overview - Section A'!$E$7))),"")</f>
        <v>[Year of Target]</v>
      </c>
      <c r="D30" s="429" t="s">
        <v>22</v>
      </c>
      <c r="E30" s="430" t="s">
        <v>23</v>
      </c>
      <c r="F30" s="431" t="str">
        <f>IF(IF(AND(D30="",E30=""),N30,IFERROR((D30/E30)*100,""))=0,"",IF(AND(D30="",E30=""),N30,IFERROR((D30/E30)*100,"")))</f>
        <v/>
      </c>
      <c r="G30" s="432" t="s">
        <v>24</v>
      </c>
      <c r="H30" s="433" t="s">
        <v>95</v>
      </c>
      <c r="I30" s="434"/>
      <c r="J30" s="435" t="s">
        <v>29</v>
      </c>
      <c r="K30" s="436" t="s">
        <v>170</v>
      </c>
      <c r="L30" s="437" t="b">
        <f t="shared" ref="L30:L61" si="5">IFERROR(IF(VLOOKUP(A30,$A$10:$V$26,22,FALSE)&lt;&gt;"",TRUE,FALSE),FALSE)</f>
        <v>1</v>
      </c>
      <c r="M30" s="437" t="str">
        <f ca="1">IFERROR(IF(G30&lt;&gt;"",INDEX('Overview - Section A'!$U$38:$U$44,MATCH(G30,'Overview - Section A'!$A$38:$A$44,1)),J30),"")</f>
        <v>[Record ID]</v>
      </c>
      <c r="N30" s="437" t="s">
        <v>144</v>
      </c>
      <c r="O30" s="437" t="s">
        <v>29</v>
      </c>
      <c r="P30" s="321"/>
      <c r="Q30" s="46"/>
    </row>
    <row r="31" spans="1:62" ht="47.1" customHeight="1" x14ac:dyDescent="0.25">
      <c r="A31" s="409">
        <v>1</v>
      </c>
      <c r="B31" s="427" t="str">
        <f t="shared" si="4"/>
        <v>TB O-4(M): Taux de succès thérapeutique de TB-RR et/ou TB-MR : pourcentage de cas de tuberculose résistante à la rifampicine et/ou tuberculose multirésistante traités avec succès</v>
      </c>
      <c r="C31" s="428">
        <f>IFERROR(IF(K31&lt;&gt;"",K31,IF(A31=A30,IF(C30&lt;YEAR('Overview - Section A'!$E$8),C30+1,""),YEAR('Overview - Section A'!$E$7))),"")</f>
        <v>2018</v>
      </c>
      <c r="D31" s="554">
        <v>53</v>
      </c>
      <c r="E31" s="559">
        <v>75</v>
      </c>
      <c r="F31" s="560">
        <f t="shared" ref="F31:F94" si="6">IF(IF(AND(D31="",E31=""),N31,IFERROR((D31/E31)*100,""))=0,"",IF(AND(D31="",E31=""),N31,IFERROR((D31/E31)*100,"")))</f>
        <v>70.666666666666671</v>
      </c>
      <c r="G31" s="558">
        <v>43524</v>
      </c>
      <c r="H31" s="433"/>
      <c r="I31" s="434"/>
      <c r="J31" s="435" t="s">
        <v>462</v>
      </c>
      <c r="K31" s="436"/>
      <c r="L31" s="437" t="b">
        <f t="shared" si="5"/>
        <v>1</v>
      </c>
      <c r="M31" s="437" t="str">
        <f ca="1">IFERROR(IF(G31&lt;&gt;"",INDEX('Overview - Section A'!$U$38:$U$44,MATCH(G31,'Overview - Section A'!$A$38:$A$44,1)),J31),"")</f>
        <v>a1Y36000003GEX9EAO</v>
      </c>
      <c r="N31" s="437"/>
      <c r="O31" s="437" t="s">
        <v>463</v>
      </c>
      <c r="P31" s="321"/>
      <c r="Q31" s="46"/>
    </row>
    <row r="32" spans="1:62" ht="47.1" customHeight="1" x14ac:dyDescent="0.25">
      <c r="A32" s="409">
        <v>1</v>
      </c>
      <c r="B32" s="427" t="str">
        <f t="shared" si="4"/>
        <v/>
      </c>
      <c r="C32" s="428">
        <f>IFERROR(IF(K32&lt;&gt;"",K32,IF(A32=A31,IF(C31&lt;YEAR('Overview - Section A'!$E$8),C31+1,""),YEAR('Overview - Section A'!$E$7))),"")</f>
        <v>2019</v>
      </c>
      <c r="D32" s="554">
        <v>59</v>
      </c>
      <c r="E32" s="559">
        <v>73</v>
      </c>
      <c r="F32" s="560">
        <f t="shared" si="6"/>
        <v>80.821917808219183</v>
      </c>
      <c r="G32" s="558">
        <v>43889</v>
      </c>
      <c r="H32" s="433"/>
      <c r="I32" s="434"/>
      <c r="J32" s="435" t="s">
        <v>464</v>
      </c>
      <c r="K32" s="436"/>
      <c r="L32" s="437" t="b">
        <f t="shared" si="5"/>
        <v>1</v>
      </c>
      <c r="M32" s="437" t="str">
        <f ca="1">IFERROR(IF(G32&lt;&gt;"",INDEX('Overview - Section A'!$U$38:$U$44,MATCH(G32,'Overview - Section A'!$A$38:$A$44,1)),J32),"")</f>
        <v>a1Y36000003GEXAEA4</v>
      </c>
      <c r="N32" s="437"/>
      <c r="O32" s="437" t="s">
        <v>465</v>
      </c>
      <c r="P32" s="321"/>
      <c r="Q32" s="46"/>
    </row>
    <row r="33" spans="1:17" ht="47.1" customHeight="1" x14ac:dyDescent="0.25">
      <c r="A33" s="409">
        <v>1</v>
      </c>
      <c r="B33" s="427" t="str">
        <f t="shared" si="4"/>
        <v/>
      </c>
      <c r="C33" s="428">
        <f>IFERROR(IF(K33&lt;&gt;"",K33,IF(A33=A32,IF(C32&lt;YEAR('Overview - Section A'!$E$8),C32+1,""),YEAR('Overview - Section A'!$E$7))),"")</f>
        <v>2020</v>
      </c>
      <c r="D33" s="554">
        <v>65</v>
      </c>
      <c r="E33" s="559">
        <v>72</v>
      </c>
      <c r="F33" s="560">
        <f t="shared" si="6"/>
        <v>90.277777777777786</v>
      </c>
      <c r="G33" s="558">
        <v>44255</v>
      </c>
      <c r="H33" s="433"/>
      <c r="I33" s="434"/>
      <c r="J33" s="435" t="s">
        <v>466</v>
      </c>
      <c r="K33" s="436"/>
      <c r="L33" s="437" t="b">
        <f t="shared" si="5"/>
        <v>1</v>
      </c>
      <c r="M33" s="437" t="str">
        <f ca="1">IFERROR(IF(G33&lt;&gt;"",INDEX('Overview - Section A'!$U$38:$U$44,MATCH(G33,'Overview - Section A'!$A$38:$A$44,1)),J33),"")</f>
        <v>a1Y36000003GEXBEA4</v>
      </c>
      <c r="N33" s="437"/>
      <c r="O33" s="437" t="s">
        <v>467</v>
      </c>
      <c r="P33" s="321"/>
      <c r="Q33" s="46"/>
    </row>
    <row r="34" spans="1:17" ht="47.1" customHeight="1" x14ac:dyDescent="0.25">
      <c r="A34" s="409">
        <v>1</v>
      </c>
      <c r="B34" s="427" t="str">
        <f t="shared" si="4"/>
        <v/>
      </c>
      <c r="C34" s="428" t="str">
        <f>IFERROR(IF(K34&lt;&gt;"",K34,IF(A34=A33,IF(C33&lt;YEAR('Overview - Section A'!$E$8),C33+1,""),YEAR('Overview - Section A'!$E$7))),"")</f>
        <v/>
      </c>
      <c r="D34" s="429"/>
      <c r="E34" s="430"/>
      <c r="F34" s="431" t="str">
        <f t="shared" si="6"/>
        <v/>
      </c>
      <c r="G34" s="432"/>
      <c r="H34" s="433"/>
      <c r="I34" s="434"/>
      <c r="J34" s="435" t="s">
        <v>468</v>
      </c>
      <c r="K34" s="436"/>
      <c r="L34" s="437" t="b">
        <f t="shared" si="5"/>
        <v>1</v>
      </c>
      <c r="M34" s="437" t="str">
        <f>IFERROR(IF(G34&lt;&gt;"",INDEX('Overview - Section A'!$U$38:$U$44,MATCH(G34,'Overview - Section A'!$A$38:$A$44,1)),J34),"")</f>
        <v>a1Y36000003GEXBEA4</v>
      </c>
      <c r="N34" s="437"/>
      <c r="O34" s="437" t="s">
        <v>469</v>
      </c>
      <c r="P34" s="321"/>
      <c r="Q34" s="46"/>
    </row>
    <row r="35" spans="1:17" ht="47.1" customHeight="1" x14ac:dyDescent="0.25">
      <c r="A35" s="409">
        <v>1</v>
      </c>
      <c r="B35" s="427" t="str">
        <f t="shared" si="4"/>
        <v/>
      </c>
      <c r="C35" s="428" t="str">
        <f>IFERROR(IF(K35&lt;&gt;"",K35,IF(A35=A34,IF(C34&lt;YEAR('Overview - Section A'!$E$8),C34+1,""),YEAR('Overview - Section A'!$E$7))),"")</f>
        <v/>
      </c>
      <c r="D35" s="429"/>
      <c r="E35" s="430"/>
      <c r="F35" s="431" t="str">
        <f t="shared" si="6"/>
        <v/>
      </c>
      <c r="G35" s="432"/>
      <c r="H35" s="433"/>
      <c r="I35" s="434"/>
      <c r="J35" s="435" t="s">
        <v>470</v>
      </c>
      <c r="K35" s="436"/>
      <c r="L35" s="437" t="b">
        <f t="shared" si="5"/>
        <v>1</v>
      </c>
      <c r="M35" s="437" t="str">
        <f>IFERROR(IF(G35&lt;&gt;"",INDEX('Overview - Section A'!$U$38:$U$44,MATCH(G35,'Overview - Section A'!$A$38:$A$44,1)),J35),"")</f>
        <v>a1Y36000003GEXCEA4</v>
      </c>
      <c r="N35" s="437"/>
      <c r="O35" s="437" t="s">
        <v>471</v>
      </c>
      <c r="P35" s="321"/>
      <c r="Q35" s="46"/>
    </row>
    <row r="36" spans="1:17" ht="47.1" customHeight="1" x14ac:dyDescent="0.25">
      <c r="A36" s="409">
        <v>2</v>
      </c>
      <c r="B36" s="427" t="str">
        <f t="shared" si="4"/>
        <v>HIV O-1(M): Pourcentage d'adultes et d'enfants vivant avec le VIH et sous traitement 12 mois après le début du traitement antirétroviral</v>
      </c>
      <c r="C36" s="428">
        <f>IFERROR(IF(K36&lt;&gt;"",K36,IF(A36=A35,IF(C35&lt;YEAR('Overview - Section A'!$E$8),C35+1,""),YEAR('Overview - Section A'!$E$7))),"")</f>
        <v>2018</v>
      </c>
      <c r="D36" s="559">
        <v>351</v>
      </c>
      <c r="E36" s="559">
        <v>373</v>
      </c>
      <c r="F36" s="560">
        <f t="shared" si="6"/>
        <v>94.101876675603208</v>
      </c>
      <c r="G36" s="558">
        <v>43524</v>
      </c>
      <c r="H36" s="433"/>
      <c r="I36" s="434"/>
      <c r="J36" s="435" t="s">
        <v>462</v>
      </c>
      <c r="K36" s="436"/>
      <c r="L36" s="437" t="b">
        <f t="shared" si="5"/>
        <v>1</v>
      </c>
      <c r="M36" s="437" t="str">
        <f ca="1">IFERROR(IF(G36&lt;&gt;"",INDEX('Overview - Section A'!$U$38:$U$44,MATCH(G36,'Overview - Section A'!$A$38:$A$44,1)),J36),"")</f>
        <v>a1Y36000003GEX9EAO</v>
      </c>
      <c r="N36" s="437"/>
      <c r="O36" s="437" t="s">
        <v>472</v>
      </c>
      <c r="P36" s="321"/>
      <c r="Q36" s="46"/>
    </row>
    <row r="37" spans="1:17" ht="47.1" customHeight="1" x14ac:dyDescent="0.25">
      <c r="A37" s="409">
        <v>2</v>
      </c>
      <c r="B37" s="427" t="str">
        <f t="shared" si="4"/>
        <v/>
      </c>
      <c r="C37" s="428">
        <f>IFERROR(IF(K37&lt;&gt;"",K37,IF(A37=A36,IF(C36&lt;YEAR('Overview - Section A'!$E$8),C36+1,""),YEAR('Overview - Section A'!$E$7))),"")</f>
        <v>2019</v>
      </c>
      <c r="D37" s="559">
        <v>380</v>
      </c>
      <c r="E37" s="559">
        <v>400</v>
      </c>
      <c r="F37" s="560">
        <f t="shared" si="6"/>
        <v>95</v>
      </c>
      <c r="G37" s="558">
        <v>43889</v>
      </c>
      <c r="H37" s="433"/>
      <c r="I37" s="434"/>
      <c r="J37" s="435" t="s">
        <v>464</v>
      </c>
      <c r="K37" s="436"/>
      <c r="L37" s="437" t="b">
        <f t="shared" si="5"/>
        <v>1</v>
      </c>
      <c r="M37" s="437" t="str">
        <f ca="1">IFERROR(IF(G37&lt;&gt;"",INDEX('Overview - Section A'!$U$38:$U$44,MATCH(G37,'Overview - Section A'!$A$38:$A$44,1)),J37),"")</f>
        <v>a1Y36000003GEXAEA4</v>
      </c>
      <c r="N37" s="437"/>
      <c r="O37" s="437" t="s">
        <v>473</v>
      </c>
      <c r="P37" s="321"/>
      <c r="Q37" s="46"/>
    </row>
    <row r="38" spans="1:17" ht="47.1" customHeight="1" x14ac:dyDescent="0.25">
      <c r="A38" s="409">
        <v>2</v>
      </c>
      <c r="B38" s="427" t="str">
        <f t="shared" si="4"/>
        <v/>
      </c>
      <c r="C38" s="428">
        <f>IFERROR(IF(K38&lt;&gt;"",K38,IF(A38=A37,IF(C37&lt;YEAR('Overview - Section A'!$E$8),C37+1,""),YEAR('Overview - Section A'!$E$7))),"")</f>
        <v>2020</v>
      </c>
      <c r="D38" s="559">
        <v>475</v>
      </c>
      <c r="E38" s="559">
        <v>500</v>
      </c>
      <c r="F38" s="560">
        <f t="shared" si="6"/>
        <v>95</v>
      </c>
      <c r="G38" s="558">
        <v>44255</v>
      </c>
      <c r="H38" s="433"/>
      <c r="I38" s="434"/>
      <c r="J38" s="435" t="s">
        <v>466</v>
      </c>
      <c r="K38" s="436"/>
      <c r="L38" s="437" t="b">
        <f t="shared" si="5"/>
        <v>1</v>
      </c>
      <c r="M38" s="437" t="str">
        <f ca="1">IFERROR(IF(G38&lt;&gt;"",INDEX('Overview - Section A'!$U$38:$U$44,MATCH(G38,'Overview - Section A'!$A$38:$A$44,1)),J38),"")</f>
        <v>a1Y36000003GEXBEA4</v>
      </c>
      <c r="N38" s="437"/>
      <c r="O38" s="437" t="s">
        <v>474</v>
      </c>
      <c r="P38" s="321"/>
      <c r="Q38" s="46"/>
    </row>
    <row r="39" spans="1:17" ht="47.1" customHeight="1" x14ac:dyDescent="0.25">
      <c r="A39" s="409">
        <v>2</v>
      </c>
      <c r="B39" s="427" t="str">
        <f t="shared" si="4"/>
        <v/>
      </c>
      <c r="C39" s="428" t="str">
        <f>IFERROR(IF(K39&lt;&gt;"",K39,IF(A39=A38,IF(C38&lt;YEAR('Overview - Section A'!$E$8),C38+1,""),YEAR('Overview - Section A'!$E$7))),"")</f>
        <v/>
      </c>
      <c r="D39" s="429"/>
      <c r="E39" s="430"/>
      <c r="F39" s="431" t="str">
        <f t="shared" si="6"/>
        <v/>
      </c>
      <c r="G39" s="432"/>
      <c r="H39" s="433"/>
      <c r="I39" s="434"/>
      <c r="J39" s="435" t="s">
        <v>468</v>
      </c>
      <c r="K39" s="436"/>
      <c r="L39" s="437" t="b">
        <f t="shared" si="5"/>
        <v>1</v>
      </c>
      <c r="M39" s="437" t="str">
        <f>IFERROR(IF(G39&lt;&gt;"",INDEX('Overview - Section A'!$U$38:$U$44,MATCH(G39,'Overview - Section A'!$A$38:$A$44,1)),J39),"")</f>
        <v>a1Y36000003GEXBEA4</v>
      </c>
      <c r="N39" s="437"/>
      <c r="O39" s="437" t="s">
        <v>475</v>
      </c>
      <c r="P39" s="321"/>
      <c r="Q39" s="46"/>
    </row>
    <row r="40" spans="1:17" ht="47.1" customHeight="1" x14ac:dyDescent="0.25">
      <c r="A40" s="409">
        <v>2</v>
      </c>
      <c r="B40" s="427" t="str">
        <f t="shared" si="4"/>
        <v/>
      </c>
      <c r="C40" s="428" t="str">
        <f>IFERROR(IF(K40&lt;&gt;"",K40,IF(A40=A39,IF(C39&lt;YEAR('Overview - Section A'!$E$8),C39+1,""),YEAR('Overview - Section A'!$E$7))),"")</f>
        <v/>
      </c>
      <c r="D40" s="429"/>
      <c r="E40" s="430"/>
      <c r="F40" s="431" t="str">
        <f t="shared" si="6"/>
        <v/>
      </c>
      <c r="G40" s="432"/>
      <c r="H40" s="433"/>
      <c r="I40" s="434"/>
      <c r="J40" s="435" t="s">
        <v>470</v>
      </c>
      <c r="K40" s="436"/>
      <c r="L40" s="437" t="b">
        <f t="shared" si="5"/>
        <v>1</v>
      </c>
      <c r="M40" s="437" t="str">
        <f>IFERROR(IF(G40&lt;&gt;"",INDEX('Overview - Section A'!$U$38:$U$44,MATCH(G40,'Overview - Section A'!$A$38:$A$44,1)),J40),"")</f>
        <v>a1Y36000003GEXCEA4</v>
      </c>
      <c r="N40" s="437"/>
      <c r="O40" s="437" t="s">
        <v>476</v>
      </c>
      <c r="P40" s="321"/>
      <c r="Q40" s="46"/>
    </row>
    <row r="41" spans="1:17" ht="47.1" customHeight="1" x14ac:dyDescent="0.25">
      <c r="A41" s="409">
        <v>3</v>
      </c>
      <c r="B41" s="427" t="str">
        <f t="shared" si="4"/>
        <v>TB O-5(M): Couverture de traitement de la TB: Pourcentage de nouveaux cas et rechutes qui ont été notifiés et traités parmi le nombre estimé de cas de TB dans la même année</v>
      </c>
      <c r="C41" s="428">
        <f>IFERROR(IF(K41&lt;&gt;"",K41,IF(A41=A40,IF(C40&lt;YEAR('Overview - Section A'!$E$8),C40+1,""),YEAR('Overview - Section A'!$E$7))),"")</f>
        <v>2018</v>
      </c>
      <c r="D41" s="429">
        <v>2269</v>
      </c>
      <c r="E41" s="430">
        <v>2837</v>
      </c>
      <c r="F41" s="431">
        <f t="shared" si="6"/>
        <v>79.978850898836797</v>
      </c>
      <c r="G41" s="558">
        <v>43524</v>
      </c>
      <c r="H41" s="433"/>
      <c r="I41" s="434"/>
      <c r="J41" s="435" t="s">
        <v>462</v>
      </c>
      <c r="K41" s="436"/>
      <c r="L41" s="437" t="b">
        <f t="shared" si="5"/>
        <v>1</v>
      </c>
      <c r="M41" s="437" t="str">
        <f ca="1">IFERROR(IF(G41&lt;&gt;"",INDEX('Overview - Section A'!$U$38:$U$44,MATCH(G41,'Overview - Section A'!$A$38:$A$44,1)),J41),"")</f>
        <v>a1Y36000003GEX9EAO</v>
      </c>
      <c r="N41" s="437"/>
      <c r="O41" s="437" t="s">
        <v>477</v>
      </c>
      <c r="P41" s="321"/>
      <c r="Q41" s="46"/>
    </row>
    <row r="42" spans="1:17" ht="47.1" customHeight="1" x14ac:dyDescent="0.25">
      <c r="A42" s="409">
        <v>3</v>
      </c>
      <c r="B42" s="427" t="str">
        <f t="shared" si="4"/>
        <v/>
      </c>
      <c r="C42" s="428">
        <f>IFERROR(IF(K42&lt;&gt;"",K42,IF(A42=A41,IF(C41&lt;YEAR('Overview - Section A'!$E$8),C41+1,""),YEAR('Overview - Section A'!$E$7))),"")</f>
        <v>2019</v>
      </c>
      <c r="D42" s="429">
        <v>2269</v>
      </c>
      <c r="E42" s="430">
        <v>2669</v>
      </c>
      <c r="F42" s="431">
        <f t="shared" si="6"/>
        <v>85.013113525665034</v>
      </c>
      <c r="G42" s="558">
        <v>43889</v>
      </c>
      <c r="H42" s="433"/>
      <c r="I42" s="434"/>
      <c r="J42" s="435" t="s">
        <v>464</v>
      </c>
      <c r="K42" s="436"/>
      <c r="L42" s="437" t="b">
        <f t="shared" si="5"/>
        <v>1</v>
      </c>
      <c r="M42" s="437" t="str">
        <f ca="1">IFERROR(IF(G42&lt;&gt;"",INDEX('Overview - Section A'!$U$38:$U$44,MATCH(G42,'Overview - Section A'!$A$38:$A$44,1)),J42),"")</f>
        <v>a1Y36000003GEXAEA4</v>
      </c>
      <c r="N42" s="437"/>
      <c r="O42" s="437" t="s">
        <v>478</v>
      </c>
      <c r="P42" s="321"/>
      <c r="Q42" s="46"/>
    </row>
    <row r="43" spans="1:17" ht="47.1" customHeight="1" x14ac:dyDescent="0.25">
      <c r="A43" s="409">
        <v>3</v>
      </c>
      <c r="B43" s="427" t="str">
        <f t="shared" si="4"/>
        <v/>
      </c>
      <c r="C43" s="428">
        <f>IFERROR(IF(K43&lt;&gt;"",K43,IF(A43=A42,IF(C42&lt;YEAR('Overview - Section A'!$E$8),C42+1,""),YEAR('Overview - Section A'!$E$7))),"")</f>
        <v>2020</v>
      </c>
      <c r="D43" s="429">
        <v>2261</v>
      </c>
      <c r="E43" s="430">
        <v>2512</v>
      </c>
      <c r="F43" s="431">
        <f t="shared" si="6"/>
        <v>90.007961783439498</v>
      </c>
      <c r="G43" s="558">
        <v>44255</v>
      </c>
      <c r="H43" s="433"/>
      <c r="I43" s="434"/>
      <c r="J43" s="435" t="s">
        <v>466</v>
      </c>
      <c r="K43" s="436"/>
      <c r="L43" s="437" t="b">
        <f t="shared" si="5"/>
        <v>1</v>
      </c>
      <c r="M43" s="437" t="str">
        <f ca="1">IFERROR(IF(G43&lt;&gt;"",INDEX('Overview - Section A'!$U$38:$U$44,MATCH(G43,'Overview - Section A'!$A$38:$A$44,1)),J43),"")</f>
        <v>a1Y36000003GEXBEA4</v>
      </c>
      <c r="N43" s="437"/>
      <c r="O43" s="437" t="s">
        <v>479</v>
      </c>
      <c r="P43" s="321"/>
      <c r="Q43" s="46"/>
    </row>
    <row r="44" spans="1:17" ht="47.1" customHeight="1" x14ac:dyDescent="0.25">
      <c r="A44" s="409">
        <v>3</v>
      </c>
      <c r="B44" s="427" t="str">
        <f t="shared" si="4"/>
        <v/>
      </c>
      <c r="C44" s="428" t="str">
        <f>IFERROR(IF(K44&lt;&gt;"",K44,IF(A44=A43,IF(C43&lt;YEAR('Overview - Section A'!$E$8),C43+1,""),YEAR('Overview - Section A'!$E$7))),"")</f>
        <v/>
      </c>
      <c r="D44" s="429"/>
      <c r="E44" s="430"/>
      <c r="F44" s="431" t="str">
        <f t="shared" si="6"/>
        <v/>
      </c>
      <c r="G44" s="432"/>
      <c r="H44" s="433"/>
      <c r="I44" s="434"/>
      <c r="J44" s="435" t="s">
        <v>468</v>
      </c>
      <c r="K44" s="436"/>
      <c r="L44" s="437" t="b">
        <f t="shared" si="5"/>
        <v>1</v>
      </c>
      <c r="M44" s="437" t="str">
        <f>IFERROR(IF(G44&lt;&gt;"",INDEX('Overview - Section A'!$U$38:$U$44,MATCH(G44,'Overview - Section A'!$A$38:$A$44,1)),J44),"")</f>
        <v>a1Y36000003GEXBEA4</v>
      </c>
      <c r="N44" s="437"/>
      <c r="O44" s="437" t="s">
        <v>480</v>
      </c>
      <c r="P44" s="321"/>
      <c r="Q44" s="46"/>
    </row>
    <row r="45" spans="1:17" ht="47.1" customHeight="1" x14ac:dyDescent="0.25">
      <c r="A45" s="409">
        <v>3</v>
      </c>
      <c r="B45" s="427" t="str">
        <f t="shared" si="4"/>
        <v/>
      </c>
      <c r="C45" s="428" t="str">
        <f>IFERROR(IF(K45&lt;&gt;"",K45,IF(A45=A44,IF(C44&lt;YEAR('Overview - Section A'!$E$8),C44+1,""),YEAR('Overview - Section A'!$E$7))),"")</f>
        <v/>
      </c>
      <c r="D45" s="429"/>
      <c r="E45" s="430"/>
      <c r="F45" s="431" t="str">
        <f t="shared" si="6"/>
        <v/>
      </c>
      <c r="G45" s="432"/>
      <c r="H45" s="433"/>
      <c r="I45" s="434"/>
      <c r="J45" s="435" t="s">
        <v>470</v>
      </c>
      <c r="K45" s="436"/>
      <c r="L45" s="437" t="b">
        <f t="shared" si="5"/>
        <v>1</v>
      </c>
      <c r="M45" s="437" t="str">
        <f>IFERROR(IF(G45&lt;&gt;"",INDEX('Overview - Section A'!$U$38:$U$44,MATCH(G45,'Overview - Section A'!$A$38:$A$44,1)),J45),"")</f>
        <v>a1Y36000003GEXCEA4</v>
      </c>
      <c r="N45" s="437"/>
      <c r="O45" s="437" t="s">
        <v>481</v>
      </c>
      <c r="P45" s="321"/>
      <c r="Q45" s="46"/>
    </row>
    <row r="46" spans="1:17" ht="47.1" customHeight="1" x14ac:dyDescent="0.25">
      <c r="A46" s="409">
        <v>4</v>
      </c>
      <c r="B46" s="427" t="str">
        <f t="shared" si="4"/>
        <v/>
      </c>
      <c r="C46" s="428">
        <f>IFERROR(IF(K46&lt;&gt;"",K46,IF(A46=A45,IF(C45&lt;YEAR('Overview - Section A'!$E$8),C45+1,""),YEAR('Overview - Section A'!$E$7))),"")</f>
        <v>2018</v>
      </c>
      <c r="D46" s="429"/>
      <c r="E46" s="430"/>
      <c r="F46" s="431" t="str">
        <f t="shared" si="6"/>
        <v/>
      </c>
      <c r="G46" s="432"/>
      <c r="H46" s="433"/>
      <c r="I46" s="434"/>
      <c r="J46" s="435" t="s">
        <v>462</v>
      </c>
      <c r="K46" s="436"/>
      <c r="L46" s="437" t="b">
        <f t="shared" si="5"/>
        <v>0</v>
      </c>
      <c r="M46" s="437" t="str">
        <f>IFERROR(IF(G46&lt;&gt;"",INDEX('Overview - Section A'!$U$38:$U$44,MATCH(G46,'Overview - Section A'!$A$38:$A$44,1)),J46),"")</f>
        <v>a1Y36000003GEX8EAO</v>
      </c>
      <c r="N46" s="437"/>
      <c r="O46" s="437" t="s">
        <v>482</v>
      </c>
      <c r="P46" s="321"/>
      <c r="Q46" s="46"/>
    </row>
    <row r="47" spans="1:17" ht="47.1" customHeight="1" x14ac:dyDescent="0.25">
      <c r="A47" s="409">
        <v>4</v>
      </c>
      <c r="B47" s="427" t="str">
        <f t="shared" si="4"/>
        <v/>
      </c>
      <c r="C47" s="428">
        <f>IFERROR(IF(K47&lt;&gt;"",K47,IF(A47=A46,IF(C46&lt;YEAR('Overview - Section A'!$E$8),C46+1,""),YEAR('Overview - Section A'!$E$7))),"")</f>
        <v>2019</v>
      </c>
      <c r="D47" s="429"/>
      <c r="E47" s="430"/>
      <c r="F47" s="431" t="str">
        <f t="shared" si="6"/>
        <v/>
      </c>
      <c r="G47" s="432"/>
      <c r="H47" s="433"/>
      <c r="I47" s="434"/>
      <c r="J47" s="435" t="s">
        <v>464</v>
      </c>
      <c r="K47" s="436"/>
      <c r="L47" s="437" t="b">
        <f t="shared" si="5"/>
        <v>0</v>
      </c>
      <c r="M47" s="437" t="str">
        <f>IFERROR(IF(G47&lt;&gt;"",INDEX('Overview - Section A'!$U$38:$U$44,MATCH(G47,'Overview - Section A'!$A$38:$A$44,1)),J47),"")</f>
        <v>a1Y36000003GEX9EAO</v>
      </c>
      <c r="N47" s="437"/>
      <c r="O47" s="437" t="s">
        <v>483</v>
      </c>
      <c r="P47" s="321"/>
      <c r="Q47" s="46"/>
    </row>
    <row r="48" spans="1:17" ht="47.1" customHeight="1" x14ac:dyDescent="0.25">
      <c r="A48" s="409">
        <v>4</v>
      </c>
      <c r="B48" s="427" t="str">
        <f t="shared" si="4"/>
        <v/>
      </c>
      <c r="C48" s="428">
        <f>IFERROR(IF(K48&lt;&gt;"",K48,IF(A48=A47,IF(C47&lt;YEAR('Overview - Section A'!$E$8),C47+1,""),YEAR('Overview - Section A'!$E$7))),"")</f>
        <v>2020</v>
      </c>
      <c r="D48" s="429"/>
      <c r="E48" s="430"/>
      <c r="F48" s="431" t="str">
        <f t="shared" si="6"/>
        <v/>
      </c>
      <c r="G48" s="432"/>
      <c r="H48" s="433"/>
      <c r="I48" s="434"/>
      <c r="J48" s="435" t="s">
        <v>466</v>
      </c>
      <c r="K48" s="436"/>
      <c r="L48" s="437" t="b">
        <f t="shared" si="5"/>
        <v>0</v>
      </c>
      <c r="M48" s="437" t="str">
        <f>IFERROR(IF(G48&lt;&gt;"",INDEX('Overview - Section A'!$U$38:$U$44,MATCH(G48,'Overview - Section A'!$A$38:$A$44,1)),J48),"")</f>
        <v>a1Y36000003GEXAEA4</v>
      </c>
      <c r="N48" s="437"/>
      <c r="O48" s="437" t="s">
        <v>484</v>
      </c>
      <c r="P48" s="321"/>
      <c r="Q48" s="46"/>
    </row>
    <row r="49" spans="1:17" ht="47.1" customHeight="1" x14ac:dyDescent="0.25">
      <c r="A49" s="409">
        <v>4</v>
      </c>
      <c r="B49" s="427" t="str">
        <f t="shared" si="4"/>
        <v/>
      </c>
      <c r="C49" s="428" t="str">
        <f>IFERROR(IF(K49&lt;&gt;"",K49,IF(A49=A48,IF(C48&lt;YEAR('Overview - Section A'!$E$8),C48+1,""),YEAR('Overview - Section A'!$E$7))),"")</f>
        <v/>
      </c>
      <c r="D49" s="429"/>
      <c r="E49" s="430"/>
      <c r="F49" s="431" t="str">
        <f t="shared" si="6"/>
        <v/>
      </c>
      <c r="G49" s="432"/>
      <c r="H49" s="433"/>
      <c r="I49" s="434"/>
      <c r="J49" s="435" t="s">
        <v>468</v>
      </c>
      <c r="K49" s="436"/>
      <c r="L49" s="437" t="b">
        <f t="shared" si="5"/>
        <v>0</v>
      </c>
      <c r="M49" s="437" t="str">
        <f>IFERROR(IF(G49&lt;&gt;"",INDEX('Overview - Section A'!$U$38:$U$44,MATCH(G49,'Overview - Section A'!$A$38:$A$44,1)),J49),"")</f>
        <v>a1Y36000003GEXBEA4</v>
      </c>
      <c r="N49" s="437"/>
      <c r="O49" s="437" t="s">
        <v>485</v>
      </c>
      <c r="P49" s="321"/>
      <c r="Q49" s="46"/>
    </row>
    <row r="50" spans="1:17" ht="47.1" customHeight="1" x14ac:dyDescent="0.25">
      <c r="A50" s="409">
        <v>4</v>
      </c>
      <c r="B50" s="427" t="str">
        <f t="shared" si="4"/>
        <v/>
      </c>
      <c r="C50" s="428" t="str">
        <f>IFERROR(IF(K50&lt;&gt;"",K50,IF(A50=A49,IF(C49&lt;YEAR('Overview - Section A'!$E$8),C49+1,""),YEAR('Overview - Section A'!$E$7))),"")</f>
        <v/>
      </c>
      <c r="D50" s="429"/>
      <c r="E50" s="430"/>
      <c r="F50" s="431" t="str">
        <f t="shared" si="6"/>
        <v/>
      </c>
      <c r="G50" s="432"/>
      <c r="H50" s="433"/>
      <c r="I50" s="434"/>
      <c r="J50" s="435" t="s">
        <v>470</v>
      </c>
      <c r="K50" s="436"/>
      <c r="L50" s="437" t="b">
        <f t="shared" si="5"/>
        <v>0</v>
      </c>
      <c r="M50" s="437" t="str">
        <f>IFERROR(IF(G50&lt;&gt;"",INDEX('Overview - Section A'!$U$38:$U$44,MATCH(G50,'Overview - Section A'!$A$38:$A$44,1)),J50),"")</f>
        <v>a1Y36000003GEXCEA4</v>
      </c>
      <c r="N50" s="437"/>
      <c r="O50" s="437" t="s">
        <v>486</v>
      </c>
      <c r="P50" s="321"/>
      <c r="Q50" s="46"/>
    </row>
    <row r="51" spans="1:17" ht="47.1" customHeight="1" x14ac:dyDescent="0.25">
      <c r="A51" s="409">
        <v>5</v>
      </c>
      <c r="B51" s="427" t="str">
        <f t="shared" si="4"/>
        <v/>
      </c>
      <c r="C51" s="428">
        <f>IFERROR(IF(K51&lt;&gt;"",K51,IF(A51=A50,IF(C50&lt;YEAR('Overview - Section A'!$E$8),C50+1,""),YEAR('Overview - Section A'!$E$7))),"")</f>
        <v>2018</v>
      </c>
      <c r="D51" s="429"/>
      <c r="E51" s="430"/>
      <c r="F51" s="431" t="str">
        <f t="shared" si="6"/>
        <v/>
      </c>
      <c r="G51" s="432"/>
      <c r="H51" s="433"/>
      <c r="I51" s="434"/>
      <c r="J51" s="435" t="s">
        <v>462</v>
      </c>
      <c r="K51" s="436"/>
      <c r="L51" s="437" t="b">
        <f t="shared" si="5"/>
        <v>0</v>
      </c>
      <c r="M51" s="437" t="str">
        <f>IFERROR(IF(G51&lt;&gt;"",INDEX('Overview - Section A'!$U$38:$U$44,MATCH(G51,'Overview - Section A'!$A$38:$A$44,1)),J51),"")</f>
        <v>a1Y36000003GEX8EAO</v>
      </c>
      <c r="N51" s="437"/>
      <c r="O51" s="437" t="s">
        <v>487</v>
      </c>
      <c r="P51" s="321"/>
      <c r="Q51" s="46"/>
    </row>
    <row r="52" spans="1:17" ht="47.1" customHeight="1" x14ac:dyDescent="0.25">
      <c r="A52" s="409">
        <v>5</v>
      </c>
      <c r="B52" s="427" t="str">
        <f t="shared" si="4"/>
        <v/>
      </c>
      <c r="C52" s="428">
        <f>IFERROR(IF(K52&lt;&gt;"",K52,IF(A52=A51,IF(C51&lt;YEAR('Overview - Section A'!$E$8),C51+1,""),YEAR('Overview - Section A'!$E$7))),"")</f>
        <v>2019</v>
      </c>
      <c r="D52" s="429"/>
      <c r="E52" s="430"/>
      <c r="F52" s="431" t="str">
        <f t="shared" si="6"/>
        <v/>
      </c>
      <c r="G52" s="432"/>
      <c r="H52" s="433"/>
      <c r="I52" s="434"/>
      <c r="J52" s="435" t="s">
        <v>464</v>
      </c>
      <c r="K52" s="436"/>
      <c r="L52" s="437" t="b">
        <f t="shared" si="5"/>
        <v>0</v>
      </c>
      <c r="M52" s="437" t="str">
        <f>IFERROR(IF(G52&lt;&gt;"",INDEX('Overview - Section A'!$U$38:$U$44,MATCH(G52,'Overview - Section A'!$A$38:$A$44,1)),J52),"")</f>
        <v>a1Y36000003GEX9EAO</v>
      </c>
      <c r="N52" s="437"/>
      <c r="O52" s="437" t="s">
        <v>488</v>
      </c>
      <c r="P52" s="321"/>
      <c r="Q52" s="46"/>
    </row>
    <row r="53" spans="1:17" ht="47.1" customHeight="1" x14ac:dyDescent="0.25">
      <c r="A53" s="409">
        <v>5</v>
      </c>
      <c r="B53" s="427" t="str">
        <f t="shared" si="4"/>
        <v/>
      </c>
      <c r="C53" s="428">
        <f>IFERROR(IF(K53&lt;&gt;"",K53,IF(A53=A52,IF(C52&lt;YEAR('Overview - Section A'!$E$8),C52+1,""),YEAR('Overview - Section A'!$E$7))),"")</f>
        <v>2020</v>
      </c>
      <c r="D53" s="429"/>
      <c r="E53" s="430"/>
      <c r="F53" s="431" t="str">
        <f t="shared" si="6"/>
        <v/>
      </c>
      <c r="G53" s="432"/>
      <c r="H53" s="433"/>
      <c r="I53" s="434"/>
      <c r="J53" s="435" t="s">
        <v>466</v>
      </c>
      <c r="K53" s="436"/>
      <c r="L53" s="437" t="b">
        <f t="shared" si="5"/>
        <v>0</v>
      </c>
      <c r="M53" s="437" t="str">
        <f>IFERROR(IF(G53&lt;&gt;"",INDEX('Overview - Section A'!$U$38:$U$44,MATCH(G53,'Overview - Section A'!$A$38:$A$44,1)),J53),"")</f>
        <v>a1Y36000003GEXAEA4</v>
      </c>
      <c r="N53" s="437"/>
      <c r="O53" s="437" t="s">
        <v>489</v>
      </c>
      <c r="P53" s="321"/>
      <c r="Q53" s="46"/>
    </row>
    <row r="54" spans="1:17" ht="47.1" customHeight="1" x14ac:dyDescent="0.25">
      <c r="A54" s="409">
        <v>5</v>
      </c>
      <c r="B54" s="427" t="str">
        <f t="shared" si="4"/>
        <v/>
      </c>
      <c r="C54" s="428" t="str">
        <f>IFERROR(IF(K54&lt;&gt;"",K54,IF(A54=A53,IF(C53&lt;YEAR('Overview - Section A'!$E$8),C53+1,""),YEAR('Overview - Section A'!$E$7))),"")</f>
        <v/>
      </c>
      <c r="D54" s="429"/>
      <c r="E54" s="430"/>
      <c r="F54" s="431" t="str">
        <f t="shared" si="6"/>
        <v/>
      </c>
      <c r="G54" s="432"/>
      <c r="H54" s="433"/>
      <c r="I54" s="434"/>
      <c r="J54" s="435" t="s">
        <v>468</v>
      </c>
      <c r="K54" s="436"/>
      <c r="L54" s="437" t="b">
        <f t="shared" si="5"/>
        <v>0</v>
      </c>
      <c r="M54" s="437" t="str">
        <f>IFERROR(IF(G54&lt;&gt;"",INDEX('Overview - Section A'!$U$38:$U$44,MATCH(G54,'Overview - Section A'!$A$38:$A$44,1)),J54),"")</f>
        <v>a1Y36000003GEXBEA4</v>
      </c>
      <c r="N54" s="437"/>
      <c r="O54" s="437" t="s">
        <v>490</v>
      </c>
      <c r="P54" s="321"/>
      <c r="Q54" s="46"/>
    </row>
    <row r="55" spans="1:17" ht="47.1" customHeight="1" x14ac:dyDescent="0.25">
      <c r="A55" s="409">
        <v>5</v>
      </c>
      <c r="B55" s="427" t="str">
        <f t="shared" si="4"/>
        <v/>
      </c>
      <c r="C55" s="428" t="str">
        <f>IFERROR(IF(K55&lt;&gt;"",K55,IF(A55=A54,IF(C54&lt;YEAR('Overview - Section A'!$E$8),C54+1,""),YEAR('Overview - Section A'!$E$7))),"")</f>
        <v/>
      </c>
      <c r="D55" s="429"/>
      <c r="E55" s="430"/>
      <c r="F55" s="431" t="str">
        <f t="shared" si="6"/>
        <v/>
      </c>
      <c r="G55" s="432"/>
      <c r="H55" s="433"/>
      <c r="I55" s="434"/>
      <c r="J55" s="435" t="s">
        <v>470</v>
      </c>
      <c r="K55" s="436"/>
      <c r="L55" s="437" t="b">
        <f t="shared" si="5"/>
        <v>0</v>
      </c>
      <c r="M55" s="437" t="str">
        <f>IFERROR(IF(G55&lt;&gt;"",INDEX('Overview - Section A'!$U$38:$U$44,MATCH(G55,'Overview - Section A'!$A$38:$A$44,1)),J55),"")</f>
        <v>a1Y36000003GEXCEA4</v>
      </c>
      <c r="N55" s="437"/>
      <c r="O55" s="437" t="s">
        <v>491</v>
      </c>
      <c r="P55" s="321"/>
      <c r="Q55" s="46"/>
    </row>
    <row r="56" spans="1:17" ht="47.1" customHeight="1" x14ac:dyDescent="0.25">
      <c r="A56" s="409">
        <v>6</v>
      </c>
      <c r="B56" s="427" t="str">
        <f t="shared" si="4"/>
        <v/>
      </c>
      <c r="C56" s="428">
        <f>IFERROR(IF(K56&lt;&gt;"",K56,IF(A56=A55,IF(C55&lt;YEAR('Overview - Section A'!$E$8),C55+1,""),YEAR('Overview - Section A'!$E$7))),"")</f>
        <v>2018</v>
      </c>
      <c r="D56" s="429"/>
      <c r="E56" s="430"/>
      <c r="F56" s="431" t="str">
        <f t="shared" si="6"/>
        <v/>
      </c>
      <c r="G56" s="432"/>
      <c r="H56" s="433"/>
      <c r="I56" s="434"/>
      <c r="J56" s="435" t="s">
        <v>462</v>
      </c>
      <c r="K56" s="436"/>
      <c r="L56" s="437" t="b">
        <f t="shared" si="5"/>
        <v>0</v>
      </c>
      <c r="M56" s="437" t="str">
        <f>IFERROR(IF(G56&lt;&gt;"",INDEX('Overview - Section A'!$U$38:$U$44,MATCH(G56,'Overview - Section A'!$A$38:$A$44,1)),J56),"")</f>
        <v>a1Y36000003GEX8EAO</v>
      </c>
      <c r="N56" s="437"/>
      <c r="O56" s="437" t="s">
        <v>492</v>
      </c>
      <c r="P56" s="321"/>
      <c r="Q56" s="46"/>
    </row>
    <row r="57" spans="1:17" ht="47.1" customHeight="1" x14ac:dyDescent="0.25">
      <c r="A57" s="409">
        <v>6</v>
      </c>
      <c r="B57" s="427" t="str">
        <f t="shared" si="4"/>
        <v/>
      </c>
      <c r="C57" s="428">
        <f>IFERROR(IF(K57&lt;&gt;"",K57,IF(A57=A56,IF(C56&lt;YEAR('Overview - Section A'!$E$8),C56+1,""),YEAR('Overview - Section A'!$E$7))),"")</f>
        <v>2019</v>
      </c>
      <c r="D57" s="429"/>
      <c r="E57" s="430"/>
      <c r="F57" s="431" t="str">
        <f t="shared" si="6"/>
        <v/>
      </c>
      <c r="G57" s="432"/>
      <c r="H57" s="433"/>
      <c r="I57" s="434"/>
      <c r="J57" s="435" t="s">
        <v>464</v>
      </c>
      <c r="K57" s="436"/>
      <c r="L57" s="437" t="b">
        <f t="shared" si="5"/>
        <v>0</v>
      </c>
      <c r="M57" s="437" t="str">
        <f>IFERROR(IF(G57&lt;&gt;"",INDEX('Overview - Section A'!$U$38:$U$44,MATCH(G57,'Overview - Section A'!$A$38:$A$44,1)),J57),"")</f>
        <v>a1Y36000003GEX9EAO</v>
      </c>
      <c r="N57" s="437"/>
      <c r="O57" s="437" t="s">
        <v>493</v>
      </c>
      <c r="P57" s="321"/>
      <c r="Q57" s="46"/>
    </row>
    <row r="58" spans="1:17" ht="47.1" customHeight="1" x14ac:dyDescent="0.25">
      <c r="A58" s="409">
        <v>6</v>
      </c>
      <c r="B58" s="427" t="str">
        <f t="shared" si="4"/>
        <v/>
      </c>
      <c r="C58" s="428">
        <f>IFERROR(IF(K58&lt;&gt;"",K58,IF(A58=A57,IF(C57&lt;YEAR('Overview - Section A'!$E$8),C57+1,""),YEAR('Overview - Section A'!$E$7))),"")</f>
        <v>2020</v>
      </c>
      <c r="D58" s="429"/>
      <c r="E58" s="430"/>
      <c r="F58" s="431" t="str">
        <f t="shared" si="6"/>
        <v/>
      </c>
      <c r="G58" s="432"/>
      <c r="H58" s="433"/>
      <c r="I58" s="434"/>
      <c r="J58" s="435" t="s">
        <v>466</v>
      </c>
      <c r="K58" s="436"/>
      <c r="L58" s="437" t="b">
        <f t="shared" si="5"/>
        <v>0</v>
      </c>
      <c r="M58" s="437" t="str">
        <f>IFERROR(IF(G58&lt;&gt;"",INDEX('Overview - Section A'!$U$38:$U$44,MATCH(G58,'Overview - Section A'!$A$38:$A$44,1)),J58),"")</f>
        <v>a1Y36000003GEXAEA4</v>
      </c>
      <c r="N58" s="437"/>
      <c r="O58" s="437" t="s">
        <v>494</v>
      </c>
      <c r="P58" s="321"/>
      <c r="Q58" s="46"/>
    </row>
    <row r="59" spans="1:17" ht="47.1" customHeight="1" x14ac:dyDescent="0.25">
      <c r="A59" s="409">
        <v>6</v>
      </c>
      <c r="B59" s="427" t="str">
        <f t="shared" si="4"/>
        <v/>
      </c>
      <c r="C59" s="428" t="str">
        <f>IFERROR(IF(K59&lt;&gt;"",K59,IF(A59=A58,IF(C58&lt;YEAR('Overview - Section A'!$E$8),C58+1,""),YEAR('Overview - Section A'!$E$7))),"")</f>
        <v/>
      </c>
      <c r="D59" s="429"/>
      <c r="E59" s="430"/>
      <c r="F59" s="431" t="str">
        <f t="shared" si="6"/>
        <v/>
      </c>
      <c r="G59" s="432"/>
      <c r="H59" s="433"/>
      <c r="I59" s="434"/>
      <c r="J59" s="435" t="s">
        <v>468</v>
      </c>
      <c r="K59" s="436"/>
      <c r="L59" s="437" t="b">
        <f t="shared" si="5"/>
        <v>0</v>
      </c>
      <c r="M59" s="437" t="str">
        <f>IFERROR(IF(G59&lt;&gt;"",INDEX('Overview - Section A'!$U$38:$U$44,MATCH(G59,'Overview - Section A'!$A$38:$A$44,1)),J59),"")</f>
        <v>a1Y36000003GEXBEA4</v>
      </c>
      <c r="N59" s="437"/>
      <c r="O59" s="437" t="s">
        <v>495</v>
      </c>
      <c r="P59" s="321"/>
      <c r="Q59" s="46"/>
    </row>
    <row r="60" spans="1:17" ht="47.1" customHeight="1" x14ac:dyDescent="0.25">
      <c r="A60" s="409">
        <v>6</v>
      </c>
      <c r="B60" s="427" t="str">
        <f t="shared" si="4"/>
        <v/>
      </c>
      <c r="C60" s="428" t="str">
        <f>IFERROR(IF(K60&lt;&gt;"",K60,IF(A60=A59,IF(C59&lt;YEAR('Overview - Section A'!$E$8),C59+1,""),YEAR('Overview - Section A'!$E$7))),"")</f>
        <v/>
      </c>
      <c r="D60" s="429"/>
      <c r="E60" s="430"/>
      <c r="F60" s="431" t="str">
        <f t="shared" si="6"/>
        <v/>
      </c>
      <c r="G60" s="432"/>
      <c r="H60" s="433"/>
      <c r="I60" s="434"/>
      <c r="J60" s="435" t="s">
        <v>470</v>
      </c>
      <c r="K60" s="436"/>
      <c r="L60" s="437" t="b">
        <f t="shared" si="5"/>
        <v>0</v>
      </c>
      <c r="M60" s="437" t="str">
        <f>IFERROR(IF(G60&lt;&gt;"",INDEX('Overview - Section A'!$U$38:$U$44,MATCH(G60,'Overview - Section A'!$A$38:$A$44,1)),J60),"")</f>
        <v>a1Y36000003GEXCEA4</v>
      </c>
      <c r="N60" s="437"/>
      <c r="O60" s="437" t="s">
        <v>496</v>
      </c>
      <c r="P60" s="321"/>
      <c r="Q60" s="46"/>
    </row>
    <row r="61" spans="1:17" ht="47.1" customHeight="1" x14ac:dyDescent="0.25">
      <c r="A61" s="409">
        <v>7</v>
      </c>
      <c r="B61" s="427" t="str">
        <f t="shared" si="4"/>
        <v/>
      </c>
      <c r="C61" s="428">
        <f>IFERROR(IF(K61&lt;&gt;"",K61,IF(A61=A60,IF(C60&lt;YEAR('Overview - Section A'!$E$8),C60+1,""),YEAR('Overview - Section A'!$E$7))),"")</f>
        <v>2018</v>
      </c>
      <c r="D61" s="429"/>
      <c r="E61" s="430"/>
      <c r="F61" s="431" t="str">
        <f t="shared" si="6"/>
        <v/>
      </c>
      <c r="G61" s="432"/>
      <c r="H61" s="433"/>
      <c r="I61" s="434"/>
      <c r="J61" s="435" t="s">
        <v>462</v>
      </c>
      <c r="K61" s="436"/>
      <c r="L61" s="437" t="b">
        <f t="shared" si="5"/>
        <v>0</v>
      </c>
      <c r="M61" s="437" t="str">
        <f>IFERROR(IF(G61&lt;&gt;"",INDEX('Overview - Section A'!$U$38:$U$44,MATCH(G61,'Overview - Section A'!$A$38:$A$44,1)),J61),"")</f>
        <v>a1Y36000003GEX8EAO</v>
      </c>
      <c r="N61" s="437"/>
      <c r="O61" s="437" t="s">
        <v>497</v>
      </c>
      <c r="P61" s="321"/>
      <c r="Q61" s="46"/>
    </row>
    <row r="62" spans="1:17" ht="47.1" customHeight="1" x14ac:dyDescent="0.25">
      <c r="A62" s="409">
        <v>7</v>
      </c>
      <c r="B62" s="427" t="str">
        <f t="shared" ref="B62:B93" si="7">IF(A62=A61,"",VLOOKUP(A62,$A$10:$V$26,22,FALSE))</f>
        <v/>
      </c>
      <c r="C62" s="428">
        <f>IFERROR(IF(K62&lt;&gt;"",K62,IF(A62=A61,IF(C61&lt;YEAR('Overview - Section A'!$E$8),C61+1,""),YEAR('Overview - Section A'!$E$7))),"")</f>
        <v>2019</v>
      </c>
      <c r="D62" s="429"/>
      <c r="E62" s="430"/>
      <c r="F62" s="431" t="str">
        <f t="shared" si="6"/>
        <v/>
      </c>
      <c r="G62" s="432"/>
      <c r="H62" s="433"/>
      <c r="I62" s="434"/>
      <c r="J62" s="435" t="s">
        <v>464</v>
      </c>
      <c r="K62" s="436"/>
      <c r="L62" s="437" t="b">
        <f t="shared" ref="L62:L93" si="8">IFERROR(IF(VLOOKUP(A62,$A$10:$V$26,22,FALSE)&lt;&gt;"",TRUE,FALSE),FALSE)</f>
        <v>0</v>
      </c>
      <c r="M62" s="437" t="str">
        <f>IFERROR(IF(G62&lt;&gt;"",INDEX('Overview - Section A'!$U$38:$U$44,MATCH(G62,'Overview - Section A'!$A$38:$A$44,1)),J62),"")</f>
        <v>a1Y36000003GEX9EAO</v>
      </c>
      <c r="N62" s="437"/>
      <c r="O62" s="437" t="s">
        <v>498</v>
      </c>
      <c r="P62" s="321"/>
      <c r="Q62" s="46"/>
    </row>
    <row r="63" spans="1:17" ht="47.1" customHeight="1" x14ac:dyDescent="0.25">
      <c r="A63" s="409">
        <v>7</v>
      </c>
      <c r="B63" s="427" t="str">
        <f t="shared" si="7"/>
        <v/>
      </c>
      <c r="C63" s="428">
        <f>IFERROR(IF(K63&lt;&gt;"",K63,IF(A63=A62,IF(C62&lt;YEAR('Overview - Section A'!$E$8),C62+1,""),YEAR('Overview - Section A'!$E$7))),"")</f>
        <v>2020</v>
      </c>
      <c r="D63" s="429"/>
      <c r="E63" s="430"/>
      <c r="F63" s="431" t="str">
        <f t="shared" si="6"/>
        <v/>
      </c>
      <c r="G63" s="432"/>
      <c r="H63" s="433"/>
      <c r="I63" s="434"/>
      <c r="J63" s="435" t="s">
        <v>466</v>
      </c>
      <c r="K63" s="436"/>
      <c r="L63" s="437" t="b">
        <f t="shared" si="8"/>
        <v>0</v>
      </c>
      <c r="M63" s="437" t="str">
        <f>IFERROR(IF(G63&lt;&gt;"",INDEX('Overview - Section A'!$U$38:$U$44,MATCH(G63,'Overview - Section A'!$A$38:$A$44,1)),J63),"")</f>
        <v>a1Y36000003GEXAEA4</v>
      </c>
      <c r="N63" s="437"/>
      <c r="O63" s="437" t="s">
        <v>499</v>
      </c>
      <c r="P63" s="321"/>
      <c r="Q63" s="46"/>
    </row>
    <row r="64" spans="1:17" ht="47.1" customHeight="1" x14ac:dyDescent="0.25">
      <c r="A64" s="409">
        <v>7</v>
      </c>
      <c r="B64" s="427" t="str">
        <f t="shared" si="7"/>
        <v/>
      </c>
      <c r="C64" s="428" t="str">
        <f>IFERROR(IF(K64&lt;&gt;"",K64,IF(A64=A63,IF(C63&lt;YEAR('Overview - Section A'!$E$8),C63+1,""),YEAR('Overview - Section A'!$E$7))),"")</f>
        <v/>
      </c>
      <c r="D64" s="429"/>
      <c r="E64" s="430"/>
      <c r="F64" s="431" t="str">
        <f t="shared" si="6"/>
        <v/>
      </c>
      <c r="G64" s="432"/>
      <c r="H64" s="433"/>
      <c r="I64" s="434"/>
      <c r="J64" s="435" t="s">
        <v>468</v>
      </c>
      <c r="K64" s="436"/>
      <c r="L64" s="437" t="b">
        <f t="shared" si="8"/>
        <v>0</v>
      </c>
      <c r="M64" s="437" t="str">
        <f>IFERROR(IF(G64&lt;&gt;"",INDEX('Overview - Section A'!$U$38:$U$44,MATCH(G64,'Overview - Section A'!$A$38:$A$44,1)),J64),"")</f>
        <v>a1Y36000003GEXBEA4</v>
      </c>
      <c r="N64" s="437"/>
      <c r="O64" s="437" t="s">
        <v>500</v>
      </c>
      <c r="P64" s="321"/>
      <c r="Q64" s="46"/>
    </row>
    <row r="65" spans="1:17" ht="47.1" customHeight="1" x14ac:dyDescent="0.25">
      <c r="A65" s="409">
        <v>7</v>
      </c>
      <c r="B65" s="427" t="str">
        <f t="shared" si="7"/>
        <v/>
      </c>
      <c r="C65" s="428" t="str">
        <f>IFERROR(IF(K65&lt;&gt;"",K65,IF(A65=A64,IF(C64&lt;YEAR('Overview - Section A'!$E$8),C64+1,""),YEAR('Overview - Section A'!$E$7))),"")</f>
        <v/>
      </c>
      <c r="D65" s="429"/>
      <c r="E65" s="430"/>
      <c r="F65" s="431" t="str">
        <f t="shared" si="6"/>
        <v/>
      </c>
      <c r="G65" s="432"/>
      <c r="H65" s="433"/>
      <c r="I65" s="434"/>
      <c r="J65" s="435" t="s">
        <v>470</v>
      </c>
      <c r="K65" s="436"/>
      <c r="L65" s="437" t="b">
        <f t="shared" si="8"/>
        <v>0</v>
      </c>
      <c r="M65" s="437" t="str">
        <f>IFERROR(IF(G65&lt;&gt;"",INDEX('Overview - Section A'!$U$38:$U$44,MATCH(G65,'Overview - Section A'!$A$38:$A$44,1)),J65),"")</f>
        <v>a1Y36000003GEXCEA4</v>
      </c>
      <c r="N65" s="437"/>
      <c r="O65" s="437" t="s">
        <v>501</v>
      </c>
      <c r="P65" s="321"/>
      <c r="Q65" s="46"/>
    </row>
    <row r="66" spans="1:17" ht="47.1" customHeight="1" x14ac:dyDescent="0.25">
      <c r="A66" s="409">
        <v>8</v>
      </c>
      <c r="B66" s="427" t="str">
        <f t="shared" si="7"/>
        <v/>
      </c>
      <c r="C66" s="428">
        <f>IFERROR(IF(K66&lt;&gt;"",K66,IF(A66=A65,IF(C65&lt;YEAR('Overview - Section A'!$E$8),C65+1,""),YEAR('Overview - Section A'!$E$7))),"")</f>
        <v>2018</v>
      </c>
      <c r="D66" s="429"/>
      <c r="E66" s="430"/>
      <c r="F66" s="431" t="str">
        <f t="shared" si="6"/>
        <v/>
      </c>
      <c r="G66" s="432"/>
      <c r="H66" s="433"/>
      <c r="I66" s="434"/>
      <c r="J66" s="435" t="s">
        <v>462</v>
      </c>
      <c r="K66" s="436"/>
      <c r="L66" s="437" t="b">
        <f t="shared" si="8"/>
        <v>0</v>
      </c>
      <c r="M66" s="437" t="str">
        <f>IFERROR(IF(G66&lt;&gt;"",INDEX('Overview - Section A'!$U$38:$U$44,MATCH(G66,'Overview - Section A'!$A$38:$A$44,1)),J66),"")</f>
        <v>a1Y36000003GEX8EAO</v>
      </c>
      <c r="N66" s="437"/>
      <c r="O66" s="437" t="s">
        <v>502</v>
      </c>
      <c r="P66" s="321"/>
      <c r="Q66" s="46"/>
    </row>
    <row r="67" spans="1:17" ht="47.1" customHeight="1" x14ac:dyDescent="0.25">
      <c r="A67" s="409">
        <v>8</v>
      </c>
      <c r="B67" s="427" t="str">
        <f t="shared" si="7"/>
        <v/>
      </c>
      <c r="C67" s="428">
        <f>IFERROR(IF(K67&lt;&gt;"",K67,IF(A67=A66,IF(C66&lt;YEAR('Overview - Section A'!$E$8),C66+1,""),YEAR('Overview - Section A'!$E$7))),"")</f>
        <v>2019</v>
      </c>
      <c r="D67" s="429"/>
      <c r="E67" s="430"/>
      <c r="F67" s="431" t="str">
        <f t="shared" si="6"/>
        <v/>
      </c>
      <c r="G67" s="432"/>
      <c r="H67" s="433"/>
      <c r="I67" s="434"/>
      <c r="J67" s="435" t="s">
        <v>464</v>
      </c>
      <c r="K67" s="436"/>
      <c r="L67" s="437" t="b">
        <f t="shared" si="8"/>
        <v>0</v>
      </c>
      <c r="M67" s="437" t="str">
        <f>IFERROR(IF(G67&lt;&gt;"",INDEX('Overview - Section A'!$U$38:$U$44,MATCH(G67,'Overview - Section A'!$A$38:$A$44,1)),J67),"")</f>
        <v>a1Y36000003GEX9EAO</v>
      </c>
      <c r="N67" s="437"/>
      <c r="O67" s="437" t="s">
        <v>503</v>
      </c>
      <c r="P67" s="321"/>
      <c r="Q67" s="46"/>
    </row>
    <row r="68" spans="1:17" ht="47.1" customHeight="1" x14ac:dyDescent="0.25">
      <c r="A68" s="409">
        <v>8</v>
      </c>
      <c r="B68" s="427" t="str">
        <f t="shared" si="7"/>
        <v/>
      </c>
      <c r="C68" s="428">
        <f>IFERROR(IF(K68&lt;&gt;"",K68,IF(A68=A67,IF(C67&lt;YEAR('Overview - Section A'!$E$8),C67+1,""),YEAR('Overview - Section A'!$E$7))),"")</f>
        <v>2020</v>
      </c>
      <c r="D68" s="429"/>
      <c r="E68" s="430"/>
      <c r="F68" s="431" t="str">
        <f t="shared" si="6"/>
        <v/>
      </c>
      <c r="G68" s="432"/>
      <c r="H68" s="433"/>
      <c r="I68" s="434"/>
      <c r="J68" s="435" t="s">
        <v>466</v>
      </c>
      <c r="K68" s="436"/>
      <c r="L68" s="437" t="b">
        <f t="shared" si="8"/>
        <v>0</v>
      </c>
      <c r="M68" s="437" t="str">
        <f>IFERROR(IF(G68&lt;&gt;"",INDEX('Overview - Section A'!$U$38:$U$44,MATCH(G68,'Overview - Section A'!$A$38:$A$44,1)),J68),"")</f>
        <v>a1Y36000003GEXAEA4</v>
      </c>
      <c r="N68" s="437"/>
      <c r="O68" s="437" t="s">
        <v>504</v>
      </c>
      <c r="P68" s="321"/>
      <c r="Q68" s="46"/>
    </row>
    <row r="69" spans="1:17" ht="47.1" customHeight="1" x14ac:dyDescent="0.25">
      <c r="A69" s="409">
        <v>8</v>
      </c>
      <c r="B69" s="427" t="str">
        <f t="shared" si="7"/>
        <v/>
      </c>
      <c r="C69" s="428" t="str">
        <f>IFERROR(IF(K69&lt;&gt;"",K69,IF(A69=A68,IF(C68&lt;YEAR('Overview - Section A'!$E$8),C68+1,""),YEAR('Overview - Section A'!$E$7))),"")</f>
        <v/>
      </c>
      <c r="D69" s="429"/>
      <c r="E69" s="430"/>
      <c r="F69" s="431" t="str">
        <f t="shared" si="6"/>
        <v/>
      </c>
      <c r="G69" s="432"/>
      <c r="H69" s="433"/>
      <c r="I69" s="434"/>
      <c r="J69" s="435" t="s">
        <v>468</v>
      </c>
      <c r="K69" s="436"/>
      <c r="L69" s="437" t="b">
        <f t="shared" si="8"/>
        <v>0</v>
      </c>
      <c r="M69" s="437" t="str">
        <f>IFERROR(IF(G69&lt;&gt;"",INDEX('Overview - Section A'!$U$38:$U$44,MATCH(G69,'Overview - Section A'!$A$38:$A$44,1)),J69),"")</f>
        <v>a1Y36000003GEXBEA4</v>
      </c>
      <c r="N69" s="437"/>
      <c r="O69" s="437" t="s">
        <v>505</v>
      </c>
      <c r="P69" s="321"/>
      <c r="Q69" s="46"/>
    </row>
    <row r="70" spans="1:17" ht="47.1" customHeight="1" x14ac:dyDescent="0.25">
      <c r="A70" s="409">
        <v>8</v>
      </c>
      <c r="B70" s="427" t="str">
        <f t="shared" si="7"/>
        <v/>
      </c>
      <c r="C70" s="428" t="str">
        <f>IFERROR(IF(K70&lt;&gt;"",K70,IF(A70=A69,IF(C69&lt;YEAR('Overview - Section A'!$E$8),C69+1,""),YEAR('Overview - Section A'!$E$7))),"")</f>
        <v/>
      </c>
      <c r="D70" s="429"/>
      <c r="E70" s="430"/>
      <c r="F70" s="431" t="str">
        <f t="shared" si="6"/>
        <v/>
      </c>
      <c r="G70" s="432"/>
      <c r="H70" s="433"/>
      <c r="I70" s="434"/>
      <c r="J70" s="435" t="s">
        <v>470</v>
      </c>
      <c r="K70" s="436"/>
      <c r="L70" s="437" t="b">
        <f t="shared" si="8"/>
        <v>0</v>
      </c>
      <c r="M70" s="437" t="str">
        <f>IFERROR(IF(G70&lt;&gt;"",INDEX('Overview - Section A'!$U$38:$U$44,MATCH(G70,'Overview - Section A'!$A$38:$A$44,1)),J70),"")</f>
        <v>a1Y36000003GEXCEA4</v>
      </c>
      <c r="N70" s="437"/>
      <c r="O70" s="437" t="s">
        <v>506</v>
      </c>
      <c r="P70" s="321"/>
      <c r="Q70" s="46"/>
    </row>
    <row r="71" spans="1:17" ht="47.1" customHeight="1" x14ac:dyDescent="0.25">
      <c r="A71" s="409">
        <v>9</v>
      </c>
      <c r="B71" s="427" t="str">
        <f t="shared" si="7"/>
        <v/>
      </c>
      <c r="C71" s="428">
        <f>IFERROR(IF(K71&lt;&gt;"",K71,IF(A71=A70,IF(C70&lt;YEAR('Overview - Section A'!$E$8),C70+1,""),YEAR('Overview - Section A'!$E$7))),"")</f>
        <v>2018</v>
      </c>
      <c r="D71" s="429"/>
      <c r="E71" s="430"/>
      <c r="F71" s="431" t="str">
        <f t="shared" si="6"/>
        <v/>
      </c>
      <c r="G71" s="432"/>
      <c r="H71" s="433"/>
      <c r="I71" s="434"/>
      <c r="J71" s="435" t="s">
        <v>462</v>
      </c>
      <c r="K71" s="436"/>
      <c r="L71" s="437" t="b">
        <f t="shared" si="8"/>
        <v>0</v>
      </c>
      <c r="M71" s="437" t="str">
        <f>IFERROR(IF(G71&lt;&gt;"",INDEX('Overview - Section A'!$U$38:$U$44,MATCH(G71,'Overview - Section A'!$A$38:$A$44,1)),J71),"")</f>
        <v>a1Y36000003GEX8EAO</v>
      </c>
      <c r="N71" s="437"/>
      <c r="O71" s="437" t="s">
        <v>507</v>
      </c>
      <c r="P71" s="321"/>
      <c r="Q71" s="46"/>
    </row>
    <row r="72" spans="1:17" ht="47.1" customHeight="1" x14ac:dyDescent="0.25">
      <c r="A72" s="409">
        <v>9</v>
      </c>
      <c r="B72" s="427" t="str">
        <f t="shared" si="7"/>
        <v/>
      </c>
      <c r="C72" s="428">
        <f>IFERROR(IF(K72&lt;&gt;"",K72,IF(A72=A71,IF(C71&lt;YEAR('Overview - Section A'!$E$8),C71+1,""),YEAR('Overview - Section A'!$E$7))),"")</f>
        <v>2019</v>
      </c>
      <c r="D72" s="429"/>
      <c r="E72" s="430"/>
      <c r="F72" s="431" t="str">
        <f t="shared" si="6"/>
        <v/>
      </c>
      <c r="G72" s="432"/>
      <c r="H72" s="433"/>
      <c r="I72" s="434"/>
      <c r="J72" s="435" t="s">
        <v>464</v>
      </c>
      <c r="K72" s="436"/>
      <c r="L72" s="437" t="b">
        <f t="shared" si="8"/>
        <v>0</v>
      </c>
      <c r="M72" s="437" t="str">
        <f>IFERROR(IF(G72&lt;&gt;"",INDEX('Overview - Section A'!$U$38:$U$44,MATCH(G72,'Overview - Section A'!$A$38:$A$44,1)),J72),"")</f>
        <v>a1Y36000003GEX9EAO</v>
      </c>
      <c r="N72" s="437"/>
      <c r="O72" s="437" t="s">
        <v>508</v>
      </c>
      <c r="P72" s="321"/>
      <c r="Q72" s="46"/>
    </row>
    <row r="73" spans="1:17" ht="47.1" customHeight="1" x14ac:dyDescent="0.25">
      <c r="A73" s="409">
        <v>9</v>
      </c>
      <c r="B73" s="427" t="str">
        <f t="shared" si="7"/>
        <v/>
      </c>
      <c r="C73" s="428">
        <f>IFERROR(IF(K73&lt;&gt;"",K73,IF(A73=A72,IF(C72&lt;YEAR('Overview - Section A'!$E$8),C72+1,""),YEAR('Overview - Section A'!$E$7))),"")</f>
        <v>2020</v>
      </c>
      <c r="D73" s="429"/>
      <c r="E73" s="430"/>
      <c r="F73" s="431" t="str">
        <f t="shared" si="6"/>
        <v/>
      </c>
      <c r="G73" s="432"/>
      <c r="H73" s="433"/>
      <c r="I73" s="434"/>
      <c r="J73" s="435" t="s">
        <v>466</v>
      </c>
      <c r="K73" s="436"/>
      <c r="L73" s="437" t="b">
        <f t="shared" si="8"/>
        <v>0</v>
      </c>
      <c r="M73" s="437" t="str">
        <f>IFERROR(IF(G73&lt;&gt;"",INDEX('Overview - Section A'!$U$38:$U$44,MATCH(G73,'Overview - Section A'!$A$38:$A$44,1)),J73),"")</f>
        <v>a1Y36000003GEXAEA4</v>
      </c>
      <c r="N73" s="437"/>
      <c r="O73" s="437" t="s">
        <v>509</v>
      </c>
      <c r="P73" s="321"/>
      <c r="Q73" s="46"/>
    </row>
    <row r="74" spans="1:17" ht="47.1" customHeight="1" x14ac:dyDescent="0.25">
      <c r="A74" s="409">
        <v>9</v>
      </c>
      <c r="B74" s="427" t="str">
        <f t="shared" si="7"/>
        <v/>
      </c>
      <c r="C74" s="428" t="str">
        <f>IFERROR(IF(K74&lt;&gt;"",K74,IF(A74=A73,IF(C73&lt;YEAR('Overview - Section A'!$E$8),C73+1,""),YEAR('Overview - Section A'!$E$7))),"")</f>
        <v/>
      </c>
      <c r="D74" s="429"/>
      <c r="E74" s="430"/>
      <c r="F74" s="431" t="str">
        <f t="shared" si="6"/>
        <v/>
      </c>
      <c r="G74" s="432"/>
      <c r="H74" s="433"/>
      <c r="I74" s="434"/>
      <c r="J74" s="435" t="s">
        <v>468</v>
      </c>
      <c r="K74" s="436"/>
      <c r="L74" s="437" t="b">
        <f t="shared" si="8"/>
        <v>0</v>
      </c>
      <c r="M74" s="437" t="str">
        <f>IFERROR(IF(G74&lt;&gt;"",INDEX('Overview - Section A'!$U$38:$U$44,MATCH(G74,'Overview - Section A'!$A$38:$A$44,1)),J74),"")</f>
        <v>a1Y36000003GEXBEA4</v>
      </c>
      <c r="N74" s="437"/>
      <c r="O74" s="437" t="s">
        <v>510</v>
      </c>
      <c r="P74" s="321"/>
      <c r="Q74" s="46"/>
    </row>
    <row r="75" spans="1:17" ht="47.1" customHeight="1" x14ac:dyDescent="0.25">
      <c r="A75" s="409">
        <v>9</v>
      </c>
      <c r="B75" s="427" t="str">
        <f t="shared" si="7"/>
        <v/>
      </c>
      <c r="C75" s="428" t="str">
        <f>IFERROR(IF(K75&lt;&gt;"",K75,IF(A75=A74,IF(C74&lt;YEAR('Overview - Section A'!$E$8),C74+1,""),YEAR('Overview - Section A'!$E$7))),"")</f>
        <v/>
      </c>
      <c r="D75" s="429"/>
      <c r="E75" s="430"/>
      <c r="F75" s="431" t="str">
        <f t="shared" si="6"/>
        <v/>
      </c>
      <c r="G75" s="432"/>
      <c r="H75" s="433"/>
      <c r="I75" s="434"/>
      <c r="J75" s="435" t="s">
        <v>470</v>
      </c>
      <c r="K75" s="436"/>
      <c r="L75" s="437" t="b">
        <f t="shared" si="8"/>
        <v>0</v>
      </c>
      <c r="M75" s="437" t="str">
        <f>IFERROR(IF(G75&lt;&gt;"",INDEX('Overview - Section A'!$U$38:$U$44,MATCH(G75,'Overview - Section A'!$A$38:$A$44,1)),J75),"")</f>
        <v>a1Y36000003GEXCEA4</v>
      </c>
      <c r="N75" s="437"/>
      <c r="O75" s="437" t="s">
        <v>511</v>
      </c>
      <c r="P75" s="321"/>
      <c r="Q75" s="46"/>
    </row>
    <row r="76" spans="1:17" ht="47.1" customHeight="1" x14ac:dyDescent="0.25">
      <c r="A76" s="409">
        <v>10</v>
      </c>
      <c r="B76" s="427" t="str">
        <f t="shared" si="7"/>
        <v/>
      </c>
      <c r="C76" s="428">
        <f>IFERROR(IF(K76&lt;&gt;"",K76,IF(A76=A75,IF(C75&lt;YEAR('Overview - Section A'!$E$8),C75+1,""),YEAR('Overview - Section A'!$E$7))),"")</f>
        <v>2018</v>
      </c>
      <c r="D76" s="429"/>
      <c r="E76" s="430"/>
      <c r="F76" s="431" t="str">
        <f t="shared" si="6"/>
        <v/>
      </c>
      <c r="G76" s="432"/>
      <c r="H76" s="433"/>
      <c r="I76" s="434"/>
      <c r="J76" s="435" t="s">
        <v>462</v>
      </c>
      <c r="K76" s="436"/>
      <c r="L76" s="437" t="b">
        <f t="shared" si="8"/>
        <v>0</v>
      </c>
      <c r="M76" s="437" t="str">
        <f>IFERROR(IF(G76&lt;&gt;"",INDEX('Overview - Section A'!$U$38:$U$44,MATCH(G76,'Overview - Section A'!$A$38:$A$44,1)),J76),"")</f>
        <v>a1Y36000003GEX8EAO</v>
      </c>
      <c r="N76" s="437"/>
      <c r="O76" s="437" t="s">
        <v>512</v>
      </c>
      <c r="P76" s="321"/>
      <c r="Q76" s="46"/>
    </row>
    <row r="77" spans="1:17" ht="47.1" customHeight="1" x14ac:dyDescent="0.25">
      <c r="A77" s="409">
        <v>10</v>
      </c>
      <c r="B77" s="427" t="str">
        <f t="shared" si="7"/>
        <v/>
      </c>
      <c r="C77" s="428">
        <f>IFERROR(IF(K77&lt;&gt;"",K77,IF(A77=A76,IF(C76&lt;YEAR('Overview - Section A'!$E$8),C76+1,""),YEAR('Overview - Section A'!$E$7))),"")</f>
        <v>2019</v>
      </c>
      <c r="D77" s="429"/>
      <c r="E77" s="430"/>
      <c r="F77" s="431" t="str">
        <f t="shared" si="6"/>
        <v/>
      </c>
      <c r="G77" s="432"/>
      <c r="H77" s="433"/>
      <c r="I77" s="434"/>
      <c r="J77" s="435" t="s">
        <v>464</v>
      </c>
      <c r="K77" s="436"/>
      <c r="L77" s="437" t="b">
        <f t="shared" si="8"/>
        <v>0</v>
      </c>
      <c r="M77" s="437" t="str">
        <f>IFERROR(IF(G77&lt;&gt;"",INDEX('Overview - Section A'!$U$38:$U$44,MATCH(G77,'Overview - Section A'!$A$38:$A$44,1)),J77),"")</f>
        <v>a1Y36000003GEX9EAO</v>
      </c>
      <c r="N77" s="437"/>
      <c r="O77" s="437" t="s">
        <v>513</v>
      </c>
      <c r="P77" s="321"/>
      <c r="Q77" s="46"/>
    </row>
    <row r="78" spans="1:17" ht="47.1" customHeight="1" x14ac:dyDescent="0.25">
      <c r="A78" s="409">
        <v>10</v>
      </c>
      <c r="B78" s="427" t="str">
        <f t="shared" si="7"/>
        <v/>
      </c>
      <c r="C78" s="428">
        <f>IFERROR(IF(K78&lt;&gt;"",K78,IF(A78=A77,IF(C77&lt;YEAR('Overview - Section A'!$E$8),C77+1,""),YEAR('Overview - Section A'!$E$7))),"")</f>
        <v>2020</v>
      </c>
      <c r="D78" s="429"/>
      <c r="E78" s="430"/>
      <c r="F78" s="431" t="str">
        <f t="shared" si="6"/>
        <v/>
      </c>
      <c r="G78" s="432"/>
      <c r="H78" s="433"/>
      <c r="I78" s="434"/>
      <c r="J78" s="435" t="s">
        <v>466</v>
      </c>
      <c r="K78" s="436"/>
      <c r="L78" s="437" t="b">
        <f t="shared" si="8"/>
        <v>0</v>
      </c>
      <c r="M78" s="437" t="str">
        <f>IFERROR(IF(G78&lt;&gt;"",INDEX('Overview - Section A'!$U$38:$U$44,MATCH(G78,'Overview - Section A'!$A$38:$A$44,1)),J78),"")</f>
        <v>a1Y36000003GEXAEA4</v>
      </c>
      <c r="N78" s="437"/>
      <c r="O78" s="437" t="s">
        <v>514</v>
      </c>
      <c r="P78" s="321"/>
      <c r="Q78" s="46"/>
    </row>
    <row r="79" spans="1:17" ht="47.1" customHeight="1" x14ac:dyDescent="0.25">
      <c r="A79" s="409">
        <v>10</v>
      </c>
      <c r="B79" s="427" t="str">
        <f t="shared" si="7"/>
        <v/>
      </c>
      <c r="C79" s="428" t="str">
        <f>IFERROR(IF(K79&lt;&gt;"",K79,IF(A79=A78,IF(C78&lt;YEAR('Overview - Section A'!$E$8),C78+1,""),YEAR('Overview - Section A'!$E$7))),"")</f>
        <v/>
      </c>
      <c r="D79" s="429"/>
      <c r="E79" s="430"/>
      <c r="F79" s="431" t="str">
        <f t="shared" si="6"/>
        <v/>
      </c>
      <c r="G79" s="432"/>
      <c r="H79" s="433"/>
      <c r="I79" s="434"/>
      <c r="J79" s="435" t="s">
        <v>468</v>
      </c>
      <c r="K79" s="436"/>
      <c r="L79" s="437" t="b">
        <f t="shared" si="8"/>
        <v>0</v>
      </c>
      <c r="M79" s="437" t="str">
        <f>IFERROR(IF(G79&lt;&gt;"",INDEX('Overview - Section A'!$U$38:$U$44,MATCH(G79,'Overview - Section A'!$A$38:$A$44,1)),J79),"")</f>
        <v>a1Y36000003GEXBEA4</v>
      </c>
      <c r="N79" s="437"/>
      <c r="O79" s="437" t="s">
        <v>515</v>
      </c>
      <c r="P79" s="321"/>
      <c r="Q79" s="46"/>
    </row>
    <row r="80" spans="1:17" ht="47.1" customHeight="1" x14ac:dyDescent="0.25">
      <c r="A80" s="409">
        <v>10</v>
      </c>
      <c r="B80" s="427" t="str">
        <f t="shared" si="7"/>
        <v/>
      </c>
      <c r="C80" s="428" t="str">
        <f>IFERROR(IF(K80&lt;&gt;"",K80,IF(A80=A79,IF(C79&lt;YEAR('Overview - Section A'!$E$8),C79+1,""),YEAR('Overview - Section A'!$E$7))),"")</f>
        <v/>
      </c>
      <c r="D80" s="429"/>
      <c r="E80" s="430"/>
      <c r="F80" s="431" t="str">
        <f t="shared" si="6"/>
        <v/>
      </c>
      <c r="G80" s="432"/>
      <c r="H80" s="433"/>
      <c r="I80" s="434"/>
      <c r="J80" s="435" t="s">
        <v>470</v>
      </c>
      <c r="K80" s="436"/>
      <c r="L80" s="437" t="b">
        <f t="shared" si="8"/>
        <v>0</v>
      </c>
      <c r="M80" s="437" t="str">
        <f>IFERROR(IF(G80&lt;&gt;"",INDEX('Overview - Section A'!$U$38:$U$44,MATCH(G80,'Overview - Section A'!$A$38:$A$44,1)),J80),"")</f>
        <v>a1Y36000003GEXCEA4</v>
      </c>
      <c r="N80" s="437"/>
      <c r="O80" s="437" t="s">
        <v>516</v>
      </c>
      <c r="P80" s="321"/>
      <c r="Q80" s="46"/>
    </row>
    <row r="81" spans="1:17" ht="47.1" customHeight="1" x14ac:dyDescent="0.25">
      <c r="A81" s="409">
        <v>11</v>
      </c>
      <c r="B81" s="427" t="str">
        <f t="shared" si="7"/>
        <v/>
      </c>
      <c r="C81" s="428">
        <f>IFERROR(IF(K81&lt;&gt;"",K81,IF(A81=A80,IF(C80&lt;YEAR('Overview - Section A'!$E$8),C80+1,""),YEAR('Overview - Section A'!$E$7))),"")</f>
        <v>2018</v>
      </c>
      <c r="D81" s="429"/>
      <c r="E81" s="430"/>
      <c r="F81" s="431" t="str">
        <f t="shared" si="6"/>
        <v/>
      </c>
      <c r="G81" s="432"/>
      <c r="H81" s="433"/>
      <c r="I81" s="434"/>
      <c r="J81" s="435" t="s">
        <v>462</v>
      </c>
      <c r="K81" s="436"/>
      <c r="L81" s="437" t="b">
        <f t="shared" si="8"/>
        <v>0</v>
      </c>
      <c r="M81" s="437" t="str">
        <f>IFERROR(IF(G81&lt;&gt;"",INDEX('Overview - Section A'!$U$38:$U$44,MATCH(G81,'Overview - Section A'!$A$38:$A$44,1)),J81),"")</f>
        <v>a1Y36000003GEX8EAO</v>
      </c>
      <c r="N81" s="437"/>
      <c r="O81" s="437" t="s">
        <v>517</v>
      </c>
      <c r="P81" s="321"/>
      <c r="Q81" s="46"/>
    </row>
    <row r="82" spans="1:17" ht="47.1" customHeight="1" x14ac:dyDescent="0.25">
      <c r="A82" s="409">
        <v>11</v>
      </c>
      <c r="B82" s="427" t="str">
        <f t="shared" si="7"/>
        <v/>
      </c>
      <c r="C82" s="428">
        <f>IFERROR(IF(K82&lt;&gt;"",K82,IF(A82=A81,IF(C81&lt;YEAR('Overview - Section A'!$E$8),C81+1,""),YEAR('Overview - Section A'!$E$7))),"")</f>
        <v>2019</v>
      </c>
      <c r="D82" s="429"/>
      <c r="E82" s="430"/>
      <c r="F82" s="431" t="str">
        <f t="shared" si="6"/>
        <v/>
      </c>
      <c r="G82" s="432"/>
      <c r="H82" s="433"/>
      <c r="I82" s="434"/>
      <c r="J82" s="435" t="s">
        <v>464</v>
      </c>
      <c r="K82" s="436"/>
      <c r="L82" s="437" t="b">
        <f t="shared" si="8"/>
        <v>0</v>
      </c>
      <c r="M82" s="437" t="str">
        <f>IFERROR(IF(G82&lt;&gt;"",INDEX('Overview - Section A'!$U$38:$U$44,MATCH(G82,'Overview - Section A'!$A$38:$A$44,1)),J82),"")</f>
        <v>a1Y36000003GEX9EAO</v>
      </c>
      <c r="N82" s="437"/>
      <c r="O82" s="437" t="s">
        <v>518</v>
      </c>
      <c r="P82" s="321"/>
      <c r="Q82" s="46"/>
    </row>
    <row r="83" spans="1:17" ht="47.1" customHeight="1" x14ac:dyDescent="0.25">
      <c r="A83" s="409">
        <v>11</v>
      </c>
      <c r="B83" s="427" t="str">
        <f t="shared" si="7"/>
        <v/>
      </c>
      <c r="C83" s="428">
        <f>IFERROR(IF(K83&lt;&gt;"",K83,IF(A83=A82,IF(C82&lt;YEAR('Overview - Section A'!$E$8),C82+1,""),YEAR('Overview - Section A'!$E$7))),"")</f>
        <v>2020</v>
      </c>
      <c r="D83" s="429"/>
      <c r="E83" s="430"/>
      <c r="F83" s="431" t="str">
        <f t="shared" si="6"/>
        <v/>
      </c>
      <c r="G83" s="432"/>
      <c r="H83" s="433"/>
      <c r="I83" s="434"/>
      <c r="J83" s="435" t="s">
        <v>466</v>
      </c>
      <c r="K83" s="436"/>
      <c r="L83" s="437" t="b">
        <f t="shared" si="8"/>
        <v>0</v>
      </c>
      <c r="M83" s="437" t="str">
        <f>IFERROR(IF(G83&lt;&gt;"",INDEX('Overview - Section A'!$U$38:$U$44,MATCH(G83,'Overview - Section A'!$A$38:$A$44,1)),J83),"")</f>
        <v>a1Y36000003GEXAEA4</v>
      </c>
      <c r="N83" s="437"/>
      <c r="O83" s="437" t="s">
        <v>519</v>
      </c>
      <c r="P83" s="321"/>
      <c r="Q83" s="46"/>
    </row>
    <row r="84" spans="1:17" ht="47.1" customHeight="1" x14ac:dyDescent="0.25">
      <c r="A84" s="409">
        <v>11</v>
      </c>
      <c r="B84" s="427" t="str">
        <f t="shared" si="7"/>
        <v/>
      </c>
      <c r="C84" s="428" t="str">
        <f>IFERROR(IF(K84&lt;&gt;"",K84,IF(A84=A83,IF(C83&lt;YEAR('Overview - Section A'!$E$8),C83+1,""),YEAR('Overview - Section A'!$E$7))),"")</f>
        <v/>
      </c>
      <c r="D84" s="429"/>
      <c r="E84" s="430"/>
      <c r="F84" s="431" t="str">
        <f t="shared" si="6"/>
        <v/>
      </c>
      <c r="G84" s="432"/>
      <c r="H84" s="433"/>
      <c r="I84" s="434"/>
      <c r="J84" s="435" t="s">
        <v>468</v>
      </c>
      <c r="K84" s="436"/>
      <c r="L84" s="437" t="b">
        <f t="shared" si="8"/>
        <v>0</v>
      </c>
      <c r="M84" s="437" t="str">
        <f>IFERROR(IF(G84&lt;&gt;"",INDEX('Overview - Section A'!$U$38:$U$44,MATCH(G84,'Overview - Section A'!$A$38:$A$44,1)),J84),"")</f>
        <v>a1Y36000003GEXBEA4</v>
      </c>
      <c r="N84" s="437"/>
      <c r="O84" s="437" t="s">
        <v>520</v>
      </c>
      <c r="P84" s="321"/>
      <c r="Q84" s="46"/>
    </row>
    <row r="85" spans="1:17" ht="47.1" customHeight="1" x14ac:dyDescent="0.25">
      <c r="A85" s="409">
        <v>11</v>
      </c>
      <c r="B85" s="427" t="str">
        <f t="shared" si="7"/>
        <v/>
      </c>
      <c r="C85" s="428" t="str">
        <f>IFERROR(IF(K85&lt;&gt;"",K85,IF(A85=A84,IF(C84&lt;YEAR('Overview - Section A'!$E$8),C84+1,""),YEAR('Overview - Section A'!$E$7))),"")</f>
        <v/>
      </c>
      <c r="D85" s="429"/>
      <c r="E85" s="430"/>
      <c r="F85" s="431" t="str">
        <f t="shared" si="6"/>
        <v/>
      </c>
      <c r="G85" s="432"/>
      <c r="H85" s="433"/>
      <c r="I85" s="434"/>
      <c r="J85" s="435" t="s">
        <v>470</v>
      </c>
      <c r="K85" s="436"/>
      <c r="L85" s="437" t="b">
        <f t="shared" si="8"/>
        <v>0</v>
      </c>
      <c r="M85" s="437" t="str">
        <f>IFERROR(IF(G85&lt;&gt;"",INDEX('Overview - Section A'!$U$38:$U$44,MATCH(G85,'Overview - Section A'!$A$38:$A$44,1)),J85),"")</f>
        <v>a1Y36000003GEXCEA4</v>
      </c>
      <c r="N85" s="437"/>
      <c r="O85" s="437" t="s">
        <v>521</v>
      </c>
      <c r="P85" s="321"/>
      <c r="Q85" s="46"/>
    </row>
    <row r="86" spans="1:17" ht="47.1" customHeight="1" x14ac:dyDescent="0.25">
      <c r="A86" s="409">
        <v>12</v>
      </c>
      <c r="B86" s="427" t="str">
        <f t="shared" si="7"/>
        <v/>
      </c>
      <c r="C86" s="428">
        <f>IFERROR(IF(K86&lt;&gt;"",K86,IF(A86=A85,IF(C85&lt;YEAR('Overview - Section A'!$E$8),C85+1,""),YEAR('Overview - Section A'!$E$7))),"")</f>
        <v>2018</v>
      </c>
      <c r="D86" s="429"/>
      <c r="E86" s="430"/>
      <c r="F86" s="431" t="str">
        <f t="shared" si="6"/>
        <v/>
      </c>
      <c r="G86" s="432"/>
      <c r="H86" s="433"/>
      <c r="I86" s="434"/>
      <c r="J86" s="435" t="s">
        <v>462</v>
      </c>
      <c r="K86" s="436"/>
      <c r="L86" s="437" t="b">
        <f t="shared" si="8"/>
        <v>0</v>
      </c>
      <c r="M86" s="437" t="str">
        <f>IFERROR(IF(G86&lt;&gt;"",INDEX('Overview - Section A'!$U$38:$U$44,MATCH(G86,'Overview - Section A'!$A$38:$A$44,1)),J86),"")</f>
        <v>a1Y36000003GEX8EAO</v>
      </c>
      <c r="N86" s="437"/>
      <c r="O86" s="437" t="s">
        <v>522</v>
      </c>
      <c r="P86" s="321"/>
      <c r="Q86" s="46"/>
    </row>
    <row r="87" spans="1:17" ht="47.1" customHeight="1" x14ac:dyDescent="0.25">
      <c r="A87" s="409">
        <v>12</v>
      </c>
      <c r="B87" s="427" t="str">
        <f t="shared" si="7"/>
        <v/>
      </c>
      <c r="C87" s="428">
        <f>IFERROR(IF(K87&lt;&gt;"",K87,IF(A87=A86,IF(C86&lt;YEAR('Overview - Section A'!$E$8),C86+1,""),YEAR('Overview - Section A'!$E$7))),"")</f>
        <v>2019</v>
      </c>
      <c r="D87" s="429"/>
      <c r="E87" s="430"/>
      <c r="F87" s="431" t="str">
        <f t="shared" si="6"/>
        <v/>
      </c>
      <c r="G87" s="432"/>
      <c r="H87" s="433"/>
      <c r="I87" s="434"/>
      <c r="J87" s="435" t="s">
        <v>464</v>
      </c>
      <c r="K87" s="436"/>
      <c r="L87" s="437" t="b">
        <f t="shared" si="8"/>
        <v>0</v>
      </c>
      <c r="M87" s="437" t="str">
        <f>IFERROR(IF(G87&lt;&gt;"",INDEX('Overview - Section A'!$U$38:$U$44,MATCH(G87,'Overview - Section A'!$A$38:$A$44,1)),J87),"")</f>
        <v>a1Y36000003GEX9EAO</v>
      </c>
      <c r="N87" s="437"/>
      <c r="O87" s="437" t="s">
        <v>523</v>
      </c>
      <c r="P87" s="321"/>
      <c r="Q87" s="46"/>
    </row>
    <row r="88" spans="1:17" ht="47.1" customHeight="1" x14ac:dyDescent="0.25">
      <c r="A88" s="409">
        <v>12</v>
      </c>
      <c r="B88" s="427" t="str">
        <f t="shared" si="7"/>
        <v/>
      </c>
      <c r="C88" s="428">
        <f>IFERROR(IF(K88&lt;&gt;"",K88,IF(A88=A87,IF(C87&lt;YEAR('Overview - Section A'!$E$8),C87+1,""),YEAR('Overview - Section A'!$E$7))),"")</f>
        <v>2020</v>
      </c>
      <c r="D88" s="429"/>
      <c r="E88" s="430"/>
      <c r="F88" s="431" t="str">
        <f t="shared" si="6"/>
        <v/>
      </c>
      <c r="G88" s="432"/>
      <c r="H88" s="433"/>
      <c r="I88" s="434"/>
      <c r="J88" s="435" t="s">
        <v>466</v>
      </c>
      <c r="K88" s="436"/>
      <c r="L88" s="437" t="b">
        <f t="shared" si="8"/>
        <v>0</v>
      </c>
      <c r="M88" s="437" t="str">
        <f>IFERROR(IF(G88&lt;&gt;"",INDEX('Overview - Section A'!$U$38:$U$44,MATCH(G88,'Overview - Section A'!$A$38:$A$44,1)),J88),"")</f>
        <v>a1Y36000003GEXAEA4</v>
      </c>
      <c r="N88" s="437"/>
      <c r="O88" s="437" t="s">
        <v>524</v>
      </c>
      <c r="P88" s="321"/>
      <c r="Q88" s="46"/>
    </row>
    <row r="89" spans="1:17" ht="47.1" customHeight="1" x14ac:dyDescent="0.25">
      <c r="A89" s="409">
        <v>12</v>
      </c>
      <c r="B89" s="427" t="str">
        <f t="shared" si="7"/>
        <v/>
      </c>
      <c r="C89" s="428" t="str">
        <f>IFERROR(IF(K89&lt;&gt;"",K89,IF(A89=A88,IF(C88&lt;YEAR('Overview - Section A'!$E$8),C88+1,""),YEAR('Overview - Section A'!$E$7))),"")</f>
        <v/>
      </c>
      <c r="D89" s="429"/>
      <c r="E89" s="430"/>
      <c r="F89" s="431" t="str">
        <f t="shared" si="6"/>
        <v/>
      </c>
      <c r="G89" s="432"/>
      <c r="H89" s="433"/>
      <c r="I89" s="434"/>
      <c r="J89" s="435" t="s">
        <v>468</v>
      </c>
      <c r="K89" s="436"/>
      <c r="L89" s="437" t="b">
        <f t="shared" si="8"/>
        <v>0</v>
      </c>
      <c r="M89" s="437" t="str">
        <f>IFERROR(IF(G89&lt;&gt;"",INDEX('Overview - Section A'!$U$38:$U$44,MATCH(G89,'Overview - Section A'!$A$38:$A$44,1)),J89),"")</f>
        <v>a1Y36000003GEXBEA4</v>
      </c>
      <c r="N89" s="437"/>
      <c r="O89" s="437" t="s">
        <v>525</v>
      </c>
      <c r="P89" s="321"/>
      <c r="Q89" s="46"/>
    </row>
    <row r="90" spans="1:17" ht="47.1" customHeight="1" x14ac:dyDescent="0.25">
      <c r="A90" s="409">
        <v>12</v>
      </c>
      <c r="B90" s="427" t="str">
        <f t="shared" si="7"/>
        <v/>
      </c>
      <c r="C90" s="428" t="str">
        <f>IFERROR(IF(K90&lt;&gt;"",K90,IF(A90=A89,IF(C89&lt;YEAR('Overview - Section A'!$E$8),C89+1,""),YEAR('Overview - Section A'!$E$7))),"")</f>
        <v/>
      </c>
      <c r="D90" s="429"/>
      <c r="E90" s="430"/>
      <c r="F90" s="431" t="str">
        <f t="shared" si="6"/>
        <v/>
      </c>
      <c r="G90" s="432"/>
      <c r="H90" s="433"/>
      <c r="I90" s="434"/>
      <c r="J90" s="435" t="s">
        <v>470</v>
      </c>
      <c r="K90" s="436"/>
      <c r="L90" s="437" t="b">
        <f t="shared" si="8"/>
        <v>0</v>
      </c>
      <c r="M90" s="437" t="str">
        <f>IFERROR(IF(G90&lt;&gt;"",INDEX('Overview - Section A'!$U$38:$U$44,MATCH(G90,'Overview - Section A'!$A$38:$A$44,1)),J90),"")</f>
        <v>a1Y36000003GEXCEA4</v>
      </c>
      <c r="N90" s="437"/>
      <c r="O90" s="437" t="s">
        <v>526</v>
      </c>
      <c r="P90" s="321"/>
      <c r="Q90" s="46"/>
    </row>
    <row r="91" spans="1:17" ht="47.1" customHeight="1" x14ac:dyDescent="0.25">
      <c r="A91" s="409">
        <v>13</v>
      </c>
      <c r="B91" s="427" t="str">
        <f t="shared" si="7"/>
        <v/>
      </c>
      <c r="C91" s="428">
        <f>IFERROR(IF(K91&lt;&gt;"",K91,IF(A91=A90,IF(C90&lt;YEAR('Overview - Section A'!$E$8),C90+1,""),YEAR('Overview - Section A'!$E$7))),"")</f>
        <v>2018</v>
      </c>
      <c r="D91" s="429"/>
      <c r="E91" s="430"/>
      <c r="F91" s="431" t="str">
        <f t="shared" si="6"/>
        <v/>
      </c>
      <c r="G91" s="432"/>
      <c r="H91" s="433"/>
      <c r="I91" s="434"/>
      <c r="J91" s="435" t="s">
        <v>462</v>
      </c>
      <c r="K91" s="436"/>
      <c r="L91" s="437" t="b">
        <f t="shared" si="8"/>
        <v>0</v>
      </c>
      <c r="M91" s="437" t="str">
        <f>IFERROR(IF(G91&lt;&gt;"",INDEX('Overview - Section A'!$U$38:$U$44,MATCH(G91,'Overview - Section A'!$A$38:$A$44,1)),J91),"")</f>
        <v>a1Y36000003GEX8EAO</v>
      </c>
      <c r="N91" s="437"/>
      <c r="O91" s="437" t="s">
        <v>527</v>
      </c>
      <c r="P91" s="321"/>
      <c r="Q91" s="46"/>
    </row>
    <row r="92" spans="1:17" ht="47.1" customHeight="1" x14ac:dyDescent="0.25">
      <c r="A92" s="409">
        <v>13</v>
      </c>
      <c r="B92" s="427" t="str">
        <f t="shared" si="7"/>
        <v/>
      </c>
      <c r="C92" s="428">
        <f>IFERROR(IF(K92&lt;&gt;"",K92,IF(A92=A91,IF(C91&lt;YEAR('Overview - Section A'!$E$8),C91+1,""),YEAR('Overview - Section A'!$E$7))),"")</f>
        <v>2019</v>
      </c>
      <c r="D92" s="429"/>
      <c r="E92" s="430"/>
      <c r="F92" s="431" t="str">
        <f t="shared" si="6"/>
        <v/>
      </c>
      <c r="G92" s="432"/>
      <c r="H92" s="433"/>
      <c r="I92" s="434"/>
      <c r="J92" s="435" t="s">
        <v>464</v>
      </c>
      <c r="K92" s="436"/>
      <c r="L92" s="437" t="b">
        <f t="shared" si="8"/>
        <v>0</v>
      </c>
      <c r="M92" s="437" t="str">
        <f>IFERROR(IF(G92&lt;&gt;"",INDEX('Overview - Section A'!$U$38:$U$44,MATCH(G92,'Overview - Section A'!$A$38:$A$44,1)),J92),"")</f>
        <v>a1Y36000003GEX9EAO</v>
      </c>
      <c r="N92" s="437"/>
      <c r="O92" s="437" t="s">
        <v>528</v>
      </c>
      <c r="P92" s="321"/>
      <c r="Q92" s="46"/>
    </row>
    <row r="93" spans="1:17" ht="47.1" customHeight="1" x14ac:dyDescent="0.25">
      <c r="A93" s="409">
        <v>13</v>
      </c>
      <c r="B93" s="427" t="str">
        <f t="shared" si="7"/>
        <v/>
      </c>
      <c r="C93" s="428">
        <f>IFERROR(IF(K93&lt;&gt;"",K93,IF(A93=A92,IF(C92&lt;YEAR('Overview - Section A'!$E$8),C92+1,""),YEAR('Overview - Section A'!$E$7))),"")</f>
        <v>2020</v>
      </c>
      <c r="D93" s="429"/>
      <c r="E93" s="430"/>
      <c r="F93" s="431" t="str">
        <f t="shared" si="6"/>
        <v/>
      </c>
      <c r="G93" s="432"/>
      <c r="H93" s="433"/>
      <c r="I93" s="434"/>
      <c r="J93" s="435" t="s">
        <v>466</v>
      </c>
      <c r="K93" s="436"/>
      <c r="L93" s="437" t="b">
        <f t="shared" si="8"/>
        <v>0</v>
      </c>
      <c r="M93" s="437" t="str">
        <f>IFERROR(IF(G93&lt;&gt;"",INDEX('Overview - Section A'!$U$38:$U$44,MATCH(G93,'Overview - Section A'!$A$38:$A$44,1)),J93),"")</f>
        <v>a1Y36000003GEXAEA4</v>
      </c>
      <c r="N93" s="437"/>
      <c r="O93" s="437" t="s">
        <v>529</v>
      </c>
      <c r="P93" s="321"/>
      <c r="Q93" s="46"/>
    </row>
    <row r="94" spans="1:17" ht="47.1" customHeight="1" x14ac:dyDescent="0.25">
      <c r="A94" s="409">
        <v>13</v>
      </c>
      <c r="B94" s="427" t="str">
        <f t="shared" ref="B94:B105" si="9">IF(A94=A93,"",VLOOKUP(A94,$A$10:$V$26,22,FALSE))</f>
        <v/>
      </c>
      <c r="C94" s="428" t="str">
        <f>IFERROR(IF(K94&lt;&gt;"",K94,IF(A94=A93,IF(C93&lt;YEAR('Overview - Section A'!$E$8),C93+1,""),YEAR('Overview - Section A'!$E$7))),"")</f>
        <v/>
      </c>
      <c r="D94" s="429"/>
      <c r="E94" s="430"/>
      <c r="F94" s="431" t="str">
        <f t="shared" si="6"/>
        <v/>
      </c>
      <c r="G94" s="432"/>
      <c r="H94" s="433"/>
      <c r="I94" s="434"/>
      <c r="J94" s="435" t="s">
        <v>468</v>
      </c>
      <c r="K94" s="436"/>
      <c r="L94" s="437" t="b">
        <f t="shared" ref="L94:L105" si="10">IFERROR(IF(VLOOKUP(A94,$A$10:$V$26,22,FALSE)&lt;&gt;"",TRUE,FALSE),FALSE)</f>
        <v>0</v>
      </c>
      <c r="M94" s="437" t="str">
        <f>IFERROR(IF(G94&lt;&gt;"",INDEX('Overview - Section A'!$U$38:$U$44,MATCH(G94,'Overview - Section A'!$A$38:$A$44,1)),J94),"")</f>
        <v>a1Y36000003GEXBEA4</v>
      </c>
      <c r="N94" s="437"/>
      <c r="O94" s="437" t="s">
        <v>530</v>
      </c>
      <c r="P94" s="321"/>
      <c r="Q94" s="46"/>
    </row>
    <row r="95" spans="1:17" ht="47.1" customHeight="1" x14ac:dyDescent="0.25">
      <c r="A95" s="409">
        <v>13</v>
      </c>
      <c r="B95" s="427" t="str">
        <f t="shared" si="9"/>
        <v/>
      </c>
      <c r="C95" s="428" t="str">
        <f>IFERROR(IF(K95&lt;&gt;"",K95,IF(A95=A94,IF(C94&lt;YEAR('Overview - Section A'!$E$8),C94+1,""),YEAR('Overview - Section A'!$E$7))),"")</f>
        <v/>
      </c>
      <c r="D95" s="429"/>
      <c r="E95" s="430"/>
      <c r="F95" s="431" t="str">
        <f t="shared" ref="F95:F105" si="11">IF(IF(AND(D95="",E95=""),N95,IFERROR((D95/E95)*100,""))=0,"",IF(AND(D95="",E95=""),N95,IFERROR((D95/E95)*100,"")))</f>
        <v/>
      </c>
      <c r="G95" s="432"/>
      <c r="H95" s="433"/>
      <c r="I95" s="434"/>
      <c r="J95" s="435" t="s">
        <v>470</v>
      </c>
      <c r="K95" s="436"/>
      <c r="L95" s="437" t="b">
        <f t="shared" si="10"/>
        <v>0</v>
      </c>
      <c r="M95" s="437" t="str">
        <f>IFERROR(IF(G95&lt;&gt;"",INDEX('Overview - Section A'!$U$38:$U$44,MATCH(G95,'Overview - Section A'!$A$38:$A$44,1)),J95),"")</f>
        <v>a1Y36000003GEXCEA4</v>
      </c>
      <c r="N95" s="437"/>
      <c r="O95" s="437" t="s">
        <v>531</v>
      </c>
      <c r="P95" s="321"/>
      <c r="Q95" s="46"/>
    </row>
    <row r="96" spans="1:17" ht="47.1" customHeight="1" x14ac:dyDescent="0.25">
      <c r="A96" s="409">
        <v>14</v>
      </c>
      <c r="B96" s="427" t="str">
        <f t="shared" si="9"/>
        <v/>
      </c>
      <c r="C96" s="428">
        <f>IFERROR(IF(K96&lt;&gt;"",K96,IF(A96=A95,IF(C95&lt;YEAR('Overview - Section A'!$E$8),C95+1,""),YEAR('Overview - Section A'!$E$7))),"")</f>
        <v>2018</v>
      </c>
      <c r="D96" s="429"/>
      <c r="E96" s="430"/>
      <c r="F96" s="431" t="str">
        <f t="shared" si="11"/>
        <v/>
      </c>
      <c r="G96" s="432"/>
      <c r="H96" s="433"/>
      <c r="I96" s="434"/>
      <c r="J96" s="435" t="s">
        <v>462</v>
      </c>
      <c r="K96" s="436"/>
      <c r="L96" s="437" t="b">
        <f t="shared" si="10"/>
        <v>0</v>
      </c>
      <c r="M96" s="437" t="str">
        <f>IFERROR(IF(G96&lt;&gt;"",INDEX('Overview - Section A'!$U$38:$U$44,MATCH(G96,'Overview - Section A'!$A$38:$A$44,1)),J96),"")</f>
        <v>a1Y36000003GEX8EAO</v>
      </c>
      <c r="N96" s="437"/>
      <c r="O96" s="437" t="s">
        <v>532</v>
      </c>
      <c r="P96" s="321"/>
      <c r="Q96" s="46"/>
    </row>
    <row r="97" spans="1:17" ht="47.1" customHeight="1" x14ac:dyDescent="0.25">
      <c r="A97" s="409">
        <v>14</v>
      </c>
      <c r="B97" s="427" t="str">
        <f t="shared" si="9"/>
        <v/>
      </c>
      <c r="C97" s="428">
        <f>IFERROR(IF(K97&lt;&gt;"",K97,IF(A97=A96,IF(C96&lt;YEAR('Overview - Section A'!$E$8),C96+1,""),YEAR('Overview - Section A'!$E$7))),"")</f>
        <v>2019</v>
      </c>
      <c r="D97" s="429"/>
      <c r="E97" s="430"/>
      <c r="F97" s="431" t="str">
        <f t="shared" si="11"/>
        <v/>
      </c>
      <c r="G97" s="432"/>
      <c r="H97" s="433"/>
      <c r="I97" s="434"/>
      <c r="J97" s="435" t="s">
        <v>464</v>
      </c>
      <c r="K97" s="436"/>
      <c r="L97" s="437" t="b">
        <f t="shared" si="10"/>
        <v>0</v>
      </c>
      <c r="M97" s="437" t="str">
        <f>IFERROR(IF(G97&lt;&gt;"",INDEX('Overview - Section A'!$U$38:$U$44,MATCH(G97,'Overview - Section A'!$A$38:$A$44,1)),J97),"")</f>
        <v>a1Y36000003GEX9EAO</v>
      </c>
      <c r="N97" s="437"/>
      <c r="O97" s="437" t="s">
        <v>533</v>
      </c>
      <c r="P97" s="321"/>
      <c r="Q97" s="46"/>
    </row>
    <row r="98" spans="1:17" ht="47.1" customHeight="1" x14ac:dyDescent="0.25">
      <c r="A98" s="409">
        <v>14</v>
      </c>
      <c r="B98" s="427" t="str">
        <f t="shared" si="9"/>
        <v/>
      </c>
      <c r="C98" s="428">
        <f>IFERROR(IF(K98&lt;&gt;"",K98,IF(A98=A97,IF(C97&lt;YEAR('Overview - Section A'!$E$8),C97+1,""),YEAR('Overview - Section A'!$E$7))),"")</f>
        <v>2020</v>
      </c>
      <c r="D98" s="429"/>
      <c r="E98" s="430"/>
      <c r="F98" s="431" t="str">
        <f t="shared" si="11"/>
        <v/>
      </c>
      <c r="G98" s="432"/>
      <c r="H98" s="433"/>
      <c r="I98" s="434"/>
      <c r="J98" s="435" t="s">
        <v>466</v>
      </c>
      <c r="K98" s="436"/>
      <c r="L98" s="437" t="b">
        <f t="shared" si="10"/>
        <v>0</v>
      </c>
      <c r="M98" s="437" t="str">
        <f>IFERROR(IF(G98&lt;&gt;"",INDEX('Overview - Section A'!$U$38:$U$44,MATCH(G98,'Overview - Section A'!$A$38:$A$44,1)),J98),"")</f>
        <v>a1Y36000003GEXAEA4</v>
      </c>
      <c r="N98" s="437"/>
      <c r="O98" s="437" t="s">
        <v>534</v>
      </c>
      <c r="P98" s="321"/>
      <c r="Q98" s="46"/>
    </row>
    <row r="99" spans="1:17" ht="47.1" customHeight="1" x14ac:dyDescent="0.25">
      <c r="A99" s="409">
        <v>14</v>
      </c>
      <c r="B99" s="427" t="str">
        <f t="shared" si="9"/>
        <v/>
      </c>
      <c r="C99" s="428" t="str">
        <f>IFERROR(IF(K99&lt;&gt;"",K99,IF(A99=A98,IF(C98&lt;YEAR('Overview - Section A'!$E$8),C98+1,""),YEAR('Overview - Section A'!$E$7))),"")</f>
        <v/>
      </c>
      <c r="D99" s="429"/>
      <c r="E99" s="430"/>
      <c r="F99" s="431" t="str">
        <f t="shared" si="11"/>
        <v/>
      </c>
      <c r="G99" s="432"/>
      <c r="H99" s="433"/>
      <c r="I99" s="434"/>
      <c r="J99" s="435" t="s">
        <v>468</v>
      </c>
      <c r="K99" s="436"/>
      <c r="L99" s="437" t="b">
        <f t="shared" si="10"/>
        <v>0</v>
      </c>
      <c r="M99" s="437" t="str">
        <f>IFERROR(IF(G99&lt;&gt;"",INDEX('Overview - Section A'!$U$38:$U$44,MATCH(G99,'Overview - Section A'!$A$38:$A$44,1)),J99),"")</f>
        <v>a1Y36000003GEXBEA4</v>
      </c>
      <c r="N99" s="437"/>
      <c r="O99" s="437" t="s">
        <v>535</v>
      </c>
      <c r="P99" s="321"/>
      <c r="Q99" s="46"/>
    </row>
    <row r="100" spans="1:17" ht="47.1" customHeight="1" x14ac:dyDescent="0.25">
      <c r="A100" s="409">
        <v>14</v>
      </c>
      <c r="B100" s="427" t="str">
        <f t="shared" si="9"/>
        <v/>
      </c>
      <c r="C100" s="428" t="str">
        <f>IFERROR(IF(K100&lt;&gt;"",K100,IF(A100=A99,IF(C99&lt;YEAR('Overview - Section A'!$E$8),C99+1,""),YEAR('Overview - Section A'!$E$7))),"")</f>
        <v/>
      </c>
      <c r="D100" s="429"/>
      <c r="E100" s="430"/>
      <c r="F100" s="431" t="str">
        <f t="shared" si="11"/>
        <v/>
      </c>
      <c r="G100" s="432"/>
      <c r="H100" s="433"/>
      <c r="I100" s="434"/>
      <c r="J100" s="435" t="s">
        <v>470</v>
      </c>
      <c r="K100" s="436"/>
      <c r="L100" s="437" t="b">
        <f t="shared" si="10"/>
        <v>0</v>
      </c>
      <c r="M100" s="437" t="str">
        <f>IFERROR(IF(G100&lt;&gt;"",INDEX('Overview - Section A'!$U$38:$U$44,MATCH(G100,'Overview - Section A'!$A$38:$A$44,1)),J100),"")</f>
        <v>a1Y36000003GEXCEA4</v>
      </c>
      <c r="N100" s="437"/>
      <c r="O100" s="437" t="s">
        <v>536</v>
      </c>
      <c r="P100" s="321"/>
      <c r="Q100" s="46"/>
    </row>
    <row r="101" spans="1:17" ht="47.1" customHeight="1" x14ac:dyDescent="0.25">
      <c r="A101" s="409">
        <v>15</v>
      </c>
      <c r="B101" s="427" t="str">
        <f t="shared" si="9"/>
        <v/>
      </c>
      <c r="C101" s="428">
        <f>IFERROR(IF(K101&lt;&gt;"",K101,IF(A101=A100,IF(C100&lt;YEAR('Overview - Section A'!$E$8),C100+1,""),YEAR('Overview - Section A'!$E$7))),"")</f>
        <v>2018</v>
      </c>
      <c r="D101" s="429"/>
      <c r="E101" s="430"/>
      <c r="F101" s="431" t="str">
        <f t="shared" si="11"/>
        <v/>
      </c>
      <c r="G101" s="432"/>
      <c r="H101" s="433"/>
      <c r="I101" s="434"/>
      <c r="J101" s="435" t="s">
        <v>462</v>
      </c>
      <c r="K101" s="436"/>
      <c r="L101" s="437" t="b">
        <f t="shared" si="10"/>
        <v>0</v>
      </c>
      <c r="M101" s="437" t="str">
        <f>IFERROR(IF(G101&lt;&gt;"",INDEX('Overview - Section A'!$U$38:$U$44,MATCH(G101,'Overview - Section A'!$A$38:$A$44,1)),J101),"")</f>
        <v>a1Y36000003GEX8EAO</v>
      </c>
      <c r="N101" s="437"/>
      <c r="O101" s="437" t="s">
        <v>537</v>
      </c>
      <c r="P101" s="321"/>
      <c r="Q101" s="46"/>
    </row>
    <row r="102" spans="1:17" ht="47.1" customHeight="1" x14ac:dyDescent="0.25">
      <c r="A102" s="409">
        <v>15</v>
      </c>
      <c r="B102" s="427" t="str">
        <f t="shared" si="9"/>
        <v/>
      </c>
      <c r="C102" s="428">
        <f>IFERROR(IF(K102&lt;&gt;"",K102,IF(A102=A101,IF(C101&lt;YEAR('Overview - Section A'!$E$8),C101+1,""),YEAR('Overview - Section A'!$E$7))),"")</f>
        <v>2019</v>
      </c>
      <c r="D102" s="429"/>
      <c r="E102" s="430"/>
      <c r="F102" s="431" t="str">
        <f t="shared" si="11"/>
        <v/>
      </c>
      <c r="G102" s="432"/>
      <c r="H102" s="433"/>
      <c r="I102" s="434"/>
      <c r="J102" s="435" t="s">
        <v>464</v>
      </c>
      <c r="K102" s="436"/>
      <c r="L102" s="437" t="b">
        <f t="shared" si="10"/>
        <v>0</v>
      </c>
      <c r="M102" s="437" t="str">
        <f>IFERROR(IF(G102&lt;&gt;"",INDEX('Overview - Section A'!$U$38:$U$44,MATCH(G102,'Overview - Section A'!$A$38:$A$44,1)),J102),"")</f>
        <v>a1Y36000003GEX9EAO</v>
      </c>
      <c r="N102" s="437"/>
      <c r="O102" s="437" t="s">
        <v>538</v>
      </c>
      <c r="P102" s="321"/>
      <c r="Q102" s="46"/>
    </row>
    <row r="103" spans="1:17" ht="47.1" customHeight="1" x14ac:dyDescent="0.25">
      <c r="A103" s="409">
        <v>15</v>
      </c>
      <c r="B103" s="427" t="str">
        <f t="shared" si="9"/>
        <v/>
      </c>
      <c r="C103" s="428">
        <f>IFERROR(IF(K103&lt;&gt;"",K103,IF(A103=A102,IF(C102&lt;YEAR('Overview - Section A'!$E$8),C102+1,""),YEAR('Overview - Section A'!$E$7))),"")</f>
        <v>2020</v>
      </c>
      <c r="D103" s="429"/>
      <c r="E103" s="430"/>
      <c r="F103" s="431" t="str">
        <f t="shared" si="11"/>
        <v/>
      </c>
      <c r="G103" s="432"/>
      <c r="H103" s="433"/>
      <c r="I103" s="434"/>
      <c r="J103" s="435" t="s">
        <v>466</v>
      </c>
      <c r="K103" s="436"/>
      <c r="L103" s="437" t="b">
        <f t="shared" si="10"/>
        <v>0</v>
      </c>
      <c r="M103" s="437" t="str">
        <f>IFERROR(IF(G103&lt;&gt;"",INDEX('Overview - Section A'!$U$38:$U$44,MATCH(G103,'Overview - Section A'!$A$38:$A$44,1)),J103),"")</f>
        <v>a1Y36000003GEXAEA4</v>
      </c>
      <c r="N103" s="437"/>
      <c r="O103" s="437" t="s">
        <v>539</v>
      </c>
      <c r="P103" s="321"/>
      <c r="Q103" s="46"/>
    </row>
    <row r="104" spans="1:17" ht="47.1" customHeight="1" x14ac:dyDescent="0.25">
      <c r="A104" s="409">
        <v>15</v>
      </c>
      <c r="B104" s="427" t="str">
        <f t="shared" si="9"/>
        <v/>
      </c>
      <c r="C104" s="428" t="str">
        <f>IFERROR(IF(K104&lt;&gt;"",K104,IF(A104=A103,IF(C103&lt;YEAR('Overview - Section A'!$E$8),C103+1,""),YEAR('Overview - Section A'!$E$7))),"")</f>
        <v/>
      </c>
      <c r="D104" s="429"/>
      <c r="E104" s="430"/>
      <c r="F104" s="431" t="str">
        <f t="shared" si="11"/>
        <v/>
      </c>
      <c r="G104" s="432"/>
      <c r="H104" s="433"/>
      <c r="I104" s="434"/>
      <c r="J104" s="435" t="s">
        <v>468</v>
      </c>
      <c r="K104" s="436"/>
      <c r="L104" s="437" t="b">
        <f t="shared" si="10"/>
        <v>0</v>
      </c>
      <c r="M104" s="437" t="str">
        <f>IFERROR(IF(G104&lt;&gt;"",INDEX('Overview - Section A'!$U$38:$U$44,MATCH(G104,'Overview - Section A'!$A$38:$A$44,1)),J104),"")</f>
        <v>a1Y36000003GEXBEA4</v>
      </c>
      <c r="N104" s="437"/>
      <c r="O104" s="437" t="s">
        <v>540</v>
      </c>
      <c r="P104" s="321"/>
      <c r="Q104" s="46"/>
    </row>
    <row r="105" spans="1:17" ht="47.1" customHeight="1" x14ac:dyDescent="0.25">
      <c r="A105" s="409">
        <v>15</v>
      </c>
      <c r="B105" s="427" t="str">
        <f t="shared" si="9"/>
        <v/>
      </c>
      <c r="C105" s="428" t="str">
        <f>IFERROR(IF(K105&lt;&gt;"",K105,IF(A105=A104,IF(C104&lt;YEAR('Overview - Section A'!$E$8),C104+1,""),YEAR('Overview - Section A'!$E$7))),"")</f>
        <v/>
      </c>
      <c r="D105" s="429"/>
      <c r="E105" s="430"/>
      <c r="F105" s="431" t="str">
        <f t="shared" si="11"/>
        <v/>
      </c>
      <c r="G105" s="432"/>
      <c r="H105" s="433"/>
      <c r="I105" s="434"/>
      <c r="J105" s="435" t="s">
        <v>470</v>
      </c>
      <c r="K105" s="436"/>
      <c r="L105" s="437" t="b">
        <f t="shared" si="10"/>
        <v>0</v>
      </c>
      <c r="M105" s="437" t="str">
        <f>IFERROR(IF(G105&lt;&gt;"",INDEX('Overview - Section A'!$U$38:$U$44,MATCH(G105,'Overview - Section A'!$A$38:$A$44,1)),J105),"")</f>
        <v>a1Y36000003GEXCEA4</v>
      </c>
      <c r="N105" s="437"/>
      <c r="O105" s="437" t="s">
        <v>541</v>
      </c>
      <c r="P105" s="321"/>
      <c r="Q105" s="46"/>
    </row>
    <row r="106" spans="1:17" ht="1.5" customHeight="1" thickBot="1" x14ac:dyDescent="0.3">
      <c r="A106" s="63"/>
      <c r="B106" s="64"/>
      <c r="C106" s="64"/>
      <c r="D106" s="64"/>
      <c r="E106" s="64"/>
      <c r="F106" s="64"/>
      <c r="G106" s="64"/>
      <c r="H106" s="64"/>
      <c r="I106" s="64"/>
      <c r="J106" s="64"/>
      <c r="K106" s="64"/>
      <c r="L106" s="64"/>
      <c r="M106" s="64"/>
      <c r="N106" s="64"/>
      <c r="O106" s="322"/>
      <c r="P106" s="323"/>
    </row>
    <row r="107" spans="1:17" x14ac:dyDescent="0.25">
      <c r="O107" s="133"/>
      <c r="P107" s="133"/>
    </row>
    <row r="114" spans="1:1" x14ac:dyDescent="0.25">
      <c r="A114" s="65" t="s">
        <v>52</v>
      </c>
    </row>
  </sheetData>
  <sheetProtection algorithmName="SHA-512" hashValue="U7wtNQ4tloQMeDqUr/g8NbMm96bSrVVv0aQGU0eK+kD5d2hWjzaUzobm4iAUqjacbapTcXVs8iwPtEk96wuoUw==" saltValue="tjNMqSUOxIGvuDxF9uJLWQ==" spinCount="100000" sheet="1" objects="1" scenarios="1" formatCells="0" sort="0" autoFilter="0"/>
  <mergeCells count="3">
    <mergeCell ref="A28:H28"/>
    <mergeCell ref="A1:Q2"/>
    <mergeCell ref="A8:AG8"/>
  </mergeCells>
  <conditionalFormatting sqref="A30:C105">
    <cfRule type="expression" dxfId="54" priority="9">
      <formula>MOD($A30,2)=0</formula>
    </cfRule>
    <cfRule type="expression" dxfId="53" priority="10">
      <formula>MOD($A30,2)=1</formula>
    </cfRule>
  </conditionalFormatting>
  <conditionalFormatting sqref="B10:C25">
    <cfRule type="expression" dxfId="52" priority="7">
      <formula>AND($B10&lt;&gt;"",$C10&lt;&gt;"")</formula>
    </cfRule>
  </conditionalFormatting>
  <conditionalFormatting sqref="A30:H105">
    <cfRule type="expression" dxfId="51" priority="5">
      <formula>$O30:$O106="[Record ID]"</formula>
    </cfRule>
  </conditionalFormatting>
  <conditionalFormatting sqref="A10:AG25">
    <cfRule type="expression" dxfId="50" priority="4">
      <formula>$W10:$W26="[Record ID]"</formula>
    </cfRule>
  </conditionalFormatting>
  <conditionalFormatting sqref="A10:AG26">
    <cfRule type="expression" dxfId="49" priority="3">
      <formula>$K10="Yes"</formula>
    </cfRule>
  </conditionalFormatting>
  <conditionalFormatting sqref="G30:G105">
    <cfRule type="expression" dxfId="48" priority="1">
      <formula>AND($H29="TBD",$G29&lt;&gt;"")</formula>
    </cfRule>
    <cfRule type="expression" dxfId="47" priority="2">
      <formula>AND($H30="TBD",$G30&lt;&gt;"")</formula>
    </cfRule>
  </conditionalFormatting>
  <conditionalFormatting sqref="G106">
    <cfRule type="expression" dxfId="46" priority="26">
      <formula>AND($H30="TBD",$G30&lt;&gt;"")</formula>
    </cfRule>
    <cfRule type="expression" dxfId="45" priority="27">
      <formula>AND($H106="TBD",$G106&lt;&gt;"")</formula>
    </cfRule>
  </conditionalFormatting>
  <dataValidations count="14">
    <dataValidation type="list" allowBlank="1" showInputMessage="1" showErrorMessage="1" sqref="B10:B25">
      <formula1>OutcomeIndicator</formula1>
    </dataValidation>
    <dataValidation type="custom" allowBlank="1" showInputMessage="1" showErrorMessage="1" errorTitle="Outcome Indicator" error="Should not have both a Standard Indicator and Custom Indicator on same line." sqref="C10:C25">
      <formula1>B10=""</formula1>
    </dataValidation>
    <dataValidation type="list" allowBlank="1" showInputMessage="1" showErrorMessage="1" sqref="H10:H25">
      <formula1>ResponsiblePR</formula1>
    </dataValidation>
    <dataValidation type="list" allowBlank="1" showInputMessage="1" showErrorMessage="1" sqref="Q10:Q25">
      <formula1>Country</formula1>
    </dataValidation>
    <dataValidation allowBlank="1" showInputMessage="1" showErrorMessage="1" prompt="To ensure data consistency please ensure that all thousands are separated with a comma and all decimals are separated with a decimal. (e.g. 1,000,000.96)" sqref="D30:F105"/>
    <dataValidation type="decimal" allowBlank="1" showInputMessage="1" showErrorMessage="1" errorTitle="X-Author for Excel" error="Please enter a valid numeric value. Valid range for Outcome Indicator Number is -1E+18 to 1E+18." promptTitle="X-Author for Excel" sqref="A30:A105 A10:A25">
      <formula1>-1000000000000000000</formula1>
      <formula2>1000000000000000000</formula2>
    </dataValidation>
    <dataValidation type="date" allowBlank="1" showInputMessage="1" showErrorMessage="1" errorTitle="X-Author for Excel" error="Please enter a valid date." promptTitle="X-Author for Excel" sqref="G30:G105">
      <formula1>1</formula1>
      <formula2>767376</formula2>
    </dataValidation>
    <dataValidation type="list" allowBlank="1" showInputMessage="1" showErrorMessage="1" errorTitle="X-Author for Excel" error="Please select a value from the drop-down." promptTitle="X-Author for Excel" sqref="H30:H105">
      <formula1>IF(IFERROR(ROWS(INDIRECT(SUBSTITUTE("AIM_Outcome_Indicator_Targets_Result__c.AIM_Mark_if_target_is_TBD__c"," ","_"))),-1) &lt; 0, XAuthorInvalidPicklistData,INDIRECT(SUBSTITUTE("AIM_Outcome_Indicator_Targets_Result__c.AIM_Mark_if_target_is_TBD__c"," ","_")))</formula1>
    </dataValidation>
    <dataValidation type="custom" allowBlank="1" showInputMessage="1" showErrorMessage="1" errorTitle="X-Author for Excel" error="Id and Lookup fields are not editable." promptTitle="X-Author for Excel" sqref="J30:J105 O30:O105 AH10:AH25 W10:Y25">
      <formula1>""</formula1>
    </dataValidation>
    <dataValidation type="list" allowBlank="1" showInputMessage="1" showErrorMessage="1" errorTitle="X-Author for Excel" error="Please select a value from the drop-down." promptTitle="X-Author for Excel" sqref="K30:K105">
      <formula1>IF(IFERROR(ROWS(INDIRECT(SUBSTITUTE("AIM_Outcome_Indicator_Targets_Result__c.AIM_Year_of_Target__c"," ","_"))),-1) &lt; 0, XAuthorInvalidPicklistData,INDIRECT(SUBSTITUTE("AIM_Outcome_Indicator_Targets_Result__c.AIM_Year_of_Target__c"," ","_")))</formula1>
    </dataValidation>
    <dataValidation type="list" allowBlank="1" showInputMessage="1" showErrorMessage="1" errorTitle="X-Author for Excel" error="Please select either TRUE or FALSE from the dropdown." promptTitle="X-Author for Excel" sqref="L30:L105 U10:U25">
      <formula1>"TRUE,FALSE"</formula1>
    </dataValidation>
    <dataValidation type="decimal" allowBlank="1" showInputMessage="1" showErrorMessage="1" errorTitle="X-Author for Excel" error="Please enter a valid numeric value. Valid range for Target % is -99999.99 to 99999.99." promptTitle="X-Author for Excel" sqref="N30:N105">
      <formula1>-99999.99</formula1>
      <formula2>99999.99</formula2>
    </dataValidation>
    <dataValidation type="list" allowBlank="1" showInputMessage="1" showErrorMessage="1" errorTitle="X-Author for Excel" error="Please select a value from the drop-down." promptTitle="X-Author for Excel" sqref="E10:E25">
      <formula1>IF(IFERROR(ROWS(INDIRECT(SUBSTITUTE("AIM_Outcome_Indicator__c.AIM_Baseline_Year__c"," ","_"))),-1) &lt; 0, XAuthorInvalidPicklistData,INDIRECT(SUBSTITUTE("AIM_Outcome_Indicator__c.AIM_Baseline_Year__c"," ","_")))</formula1>
    </dataValidation>
    <dataValidation type="list" allowBlank="1" showInputMessage="1" showErrorMessage="1" errorTitle="X-Author for Excel" error="Please select a value from the drop-down." promptTitle="X-Author for Excel" sqref="AG10:AG25">
      <formula1>IF(IFERROR(ROWS(INDIRECT(SUBSTITUTE("AIM_Outcome_Indicator__c.AIM_Deactivate_indicator__c"," ","_"))),-1) &lt; 0, XAuthorInvalidPicklistData,INDIRECT(SUBSTITUTE("AIM_Outcome_Indicator__c.AIM_Deactivate_indicator__c"," ","_")))</formula1>
    </dataValidation>
  </dataValidations>
  <hyperlinks>
    <hyperlink ref="A114" location="'Outcome Indicators - Section C'!A4" display="'Outcome Indicators - Section C'!A4"/>
    <hyperlink ref="B4" location="'Outcome Indicators - Section C'!A8" display="Outcome Indicators"/>
    <hyperlink ref="C4" location="_6017e447_f4b2_4605_8be3_67be82447dcf" display="Outcome Indicator Targets"/>
  </hyperlinks>
  <pageMargins left="0.7" right="0.7" top="0.75" bottom="0.75" header="0.3" footer="0.3"/>
  <pageSetup paperSize="8" scale="46" fitToHeight="0" orientation="landscape" r:id="rId1"/>
  <colBreaks count="1" manualBreakCount="1">
    <brk id="35" max="1048575" man="1"/>
  </colBreaks>
  <extLst>
    <ext xmlns:x14="http://schemas.microsoft.com/office/spreadsheetml/2009/9/main" uri="{78C0D931-6437-407d-A8EE-F0AAD7539E65}">
      <x14:conditionalFormattings>
        <x14:conditionalFormatting xmlns:xm="http://schemas.microsoft.com/office/excel/2006/main">
          <x14:cfRule type="expression" priority="8" id="{F8B86FC9-38F2-421F-BC8E-80A7C8DC9982}">
            <xm:f>INDEX('Overview - Section A'!$E$36:$E$37,MATCH($J30,'Overview - Section A'!$I$36:$I$37,0))&gt;'Overview - Section A'!$E$8</xm:f>
            <x14:dxf>
              <font>
                <color theme="0" tint="-0.24994659260841701"/>
              </font>
              <fill>
                <patternFill>
                  <bgColor theme="0" tint="-0.24994659260841701"/>
                </patternFill>
              </fill>
            </x14:dxf>
          </x14:cfRule>
          <xm:sqref>A30:H106</xm:sqref>
        </x14:conditionalFormatting>
        <x14:conditionalFormatting xmlns:xm="http://schemas.microsoft.com/office/excel/2006/main">
          <x14:cfRule type="expression" priority="6" id="{087DD156-1FF4-40B2-B2C5-19DF8DEF4B67}">
            <xm:f>OR('Overview - Section A'!$AN$5="Grant Making", 'Overview - Section A'!$AN$5="Grant Revision")</xm:f>
            <x14:dxf>
              <font>
                <color theme="0" tint="-0.24994659260841701"/>
              </font>
              <fill>
                <patternFill>
                  <bgColor theme="0" tint="-0.24994659260841701"/>
                </patternFill>
              </fill>
              <border>
                <left/>
                <right/>
                <top/>
                <bottom/>
              </border>
            </x14:dxf>
          </x14:cfRule>
          <xm:sqref>H9:H25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'Overview - Section A'!$AO$26:$AO$33</xm:f>
          </x14:formula1>
          <xm:sqref>L10:N25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BE204"/>
  <sheetViews>
    <sheetView showGridLines="0" tabSelected="1" zoomScale="75" zoomScaleNormal="75" zoomScaleSheetLayoutView="30" workbookViewId="0">
      <selection activeCell="D7" sqref="D7"/>
    </sheetView>
  </sheetViews>
  <sheetFormatPr defaultColWidth="11" defaultRowHeight="15.75" x14ac:dyDescent="0.25"/>
  <cols>
    <col min="1" max="1" width="11.5" style="6" customWidth="1"/>
    <col min="2" max="2" width="24.125" style="6" customWidth="1"/>
    <col min="3" max="4" width="30.625" style="6" customWidth="1"/>
    <col min="5" max="8" width="12.125" style="6" customWidth="1"/>
    <col min="9" max="11" width="27.625" style="6" hidden="1" customWidth="1"/>
    <col min="12" max="12" width="26.625" style="6" hidden="1" customWidth="1"/>
    <col min="13" max="14" width="27.625" style="6" hidden="1" customWidth="1"/>
    <col min="15" max="15" width="0.375" style="6" customWidth="1"/>
    <col min="16" max="16" width="20.625" style="6" customWidth="1"/>
    <col min="17" max="17" width="19.875" style="6" customWidth="1"/>
    <col min="18" max="18" width="21.625" style="6" customWidth="1"/>
    <col min="19" max="20" width="20.625" style="6" customWidth="1"/>
    <col min="21" max="21" width="16.375" style="6" customWidth="1"/>
    <col min="22" max="22" width="25.125" style="6" customWidth="1"/>
    <col min="23" max="23" width="52.5" style="6" customWidth="1"/>
    <col min="24" max="24" width="27.5" style="4" hidden="1" customWidth="1"/>
    <col min="25" max="25" width="19.875" style="4" hidden="1" customWidth="1"/>
    <col min="26" max="26" width="23.125" style="4" hidden="1" customWidth="1"/>
    <col min="27" max="27" width="20.375" style="4" hidden="1" customWidth="1"/>
    <col min="28" max="28" width="14.125" style="4" hidden="1" customWidth="1"/>
    <col min="29" max="29" width="15.375" style="4" hidden="1" customWidth="1"/>
    <col min="30" max="32" width="11" style="4" hidden="1" customWidth="1"/>
    <col min="33" max="33" width="26" style="4" hidden="1" customWidth="1"/>
    <col min="34" max="34" width="12" style="4" hidden="1" customWidth="1"/>
    <col min="35" max="35" width="14.625" style="4" hidden="1" customWidth="1"/>
    <col min="36" max="36" width="22.5" style="4" hidden="1" customWidth="1"/>
    <col min="37" max="43" width="22.875" style="4" hidden="1" customWidth="1"/>
    <col min="44" max="47" width="22.875" style="4" customWidth="1"/>
    <col min="48" max="48" width="11.125" style="4" hidden="1" customWidth="1"/>
    <col min="49" max="49" width="23.125" style="4" customWidth="1"/>
    <col min="50" max="50" width="0.375" style="9" customWidth="1"/>
    <col min="51" max="51" width="12.5" style="9" customWidth="1"/>
    <col min="52" max="52" width="12.875" style="9" customWidth="1"/>
    <col min="53" max="57" width="11" style="9"/>
    <col min="58" max="16384" width="11" style="6"/>
  </cols>
  <sheetData>
    <row r="1" spans="1:52" ht="21" customHeight="1" x14ac:dyDescent="0.25">
      <c r="A1" s="589" t="s">
        <v>282</v>
      </c>
      <c r="B1" s="590"/>
      <c r="C1" s="590"/>
      <c r="D1" s="590"/>
      <c r="E1" s="590"/>
      <c r="F1" s="590"/>
      <c r="G1" s="590"/>
      <c r="H1" s="590"/>
      <c r="I1" s="590"/>
      <c r="J1" s="590"/>
      <c r="K1" s="590"/>
      <c r="L1" s="590"/>
      <c r="M1" s="590"/>
      <c r="N1" s="590"/>
      <c r="O1" s="590"/>
      <c r="P1" s="590"/>
      <c r="Q1" s="590"/>
      <c r="R1" s="590"/>
      <c r="S1" s="590"/>
      <c r="T1" s="590"/>
      <c r="U1" s="590"/>
      <c r="V1" s="591"/>
    </row>
    <row r="2" spans="1:52" ht="41.25" customHeight="1" thickBot="1" x14ac:dyDescent="0.3">
      <c r="A2" s="592"/>
      <c r="B2" s="593"/>
      <c r="C2" s="593"/>
      <c r="D2" s="593"/>
      <c r="E2" s="593"/>
      <c r="F2" s="593"/>
      <c r="G2" s="593"/>
      <c r="H2" s="593"/>
      <c r="I2" s="593"/>
      <c r="J2" s="593"/>
      <c r="K2" s="593"/>
      <c r="L2" s="593"/>
      <c r="M2" s="593"/>
      <c r="N2" s="593"/>
      <c r="O2" s="593"/>
      <c r="P2" s="593"/>
      <c r="Q2" s="593"/>
      <c r="R2" s="593"/>
      <c r="S2" s="593"/>
      <c r="T2" s="593"/>
      <c r="U2" s="593"/>
      <c r="V2" s="594"/>
    </row>
    <row r="3" spans="1:52" ht="16.5" thickBot="1" x14ac:dyDescent="0.3"/>
    <row r="4" spans="1:52" ht="61.5" customHeight="1" thickBot="1" x14ac:dyDescent="0.3">
      <c r="A4" s="42" t="s">
        <v>11</v>
      </c>
      <c r="B4" s="355" t="s">
        <v>283</v>
      </c>
      <c r="C4" s="41" t="s">
        <v>284</v>
      </c>
    </row>
    <row r="7" spans="1:52" ht="16.5" thickBot="1" x14ac:dyDescent="0.3">
      <c r="D7" s="61"/>
      <c r="E7" s="61"/>
    </row>
    <row r="8" spans="1:52" ht="33" customHeight="1" thickBot="1" x14ac:dyDescent="0.3">
      <c r="A8" s="576" t="s">
        <v>283</v>
      </c>
      <c r="B8" s="595"/>
      <c r="C8" s="595"/>
      <c r="D8" s="595"/>
      <c r="E8" s="595"/>
      <c r="F8" s="595"/>
      <c r="G8" s="595"/>
      <c r="H8" s="595"/>
      <c r="I8" s="595"/>
      <c r="J8" s="595"/>
      <c r="K8" s="595"/>
      <c r="L8" s="595"/>
      <c r="M8" s="595"/>
      <c r="N8" s="595"/>
      <c r="O8" s="595"/>
      <c r="P8" s="595"/>
      <c r="Q8" s="595"/>
      <c r="R8" s="595"/>
      <c r="S8" s="595"/>
      <c r="T8" s="595"/>
      <c r="U8" s="595"/>
      <c r="V8" s="595"/>
      <c r="W8" s="595"/>
      <c r="X8" s="595"/>
      <c r="Y8" s="595"/>
      <c r="Z8" s="595"/>
      <c r="AA8" s="595"/>
      <c r="AB8" s="595"/>
      <c r="AC8" s="595"/>
      <c r="AD8" s="595"/>
      <c r="AE8" s="595"/>
      <c r="AF8" s="595"/>
      <c r="AG8" s="595"/>
      <c r="AH8" s="595"/>
      <c r="AI8" s="595"/>
      <c r="AJ8" s="595"/>
      <c r="AK8" s="595"/>
      <c r="AL8" s="595"/>
      <c r="AM8" s="595"/>
      <c r="AN8" s="595"/>
      <c r="AO8" s="595"/>
      <c r="AP8" s="595"/>
      <c r="AQ8" s="595"/>
      <c r="AR8" s="595"/>
      <c r="AS8" s="595"/>
      <c r="AT8" s="595"/>
      <c r="AU8" s="595"/>
      <c r="AV8" s="595"/>
      <c r="AW8" s="595"/>
      <c r="AX8" s="13"/>
    </row>
    <row r="9" spans="1:52" ht="80.25" customHeight="1" x14ac:dyDescent="0.25">
      <c r="A9" s="404" t="s">
        <v>285</v>
      </c>
      <c r="B9" s="404" t="s">
        <v>1</v>
      </c>
      <c r="C9" s="404" t="s">
        <v>286</v>
      </c>
      <c r="D9" s="404" t="s">
        <v>287</v>
      </c>
      <c r="E9" s="488" t="s">
        <v>288</v>
      </c>
      <c r="F9" s="404" t="s">
        <v>289</v>
      </c>
      <c r="G9" s="404" t="s">
        <v>290</v>
      </c>
      <c r="H9" s="404" t="s">
        <v>291</v>
      </c>
      <c r="I9" s="489" t="s">
        <v>353</v>
      </c>
      <c r="J9" s="489" t="s">
        <v>354</v>
      </c>
      <c r="K9" s="488"/>
      <c r="L9" s="488"/>
      <c r="M9" s="488"/>
      <c r="N9" s="489" t="s">
        <v>190</v>
      </c>
      <c r="O9" s="488"/>
      <c r="P9" s="404" t="s">
        <v>267</v>
      </c>
      <c r="Q9" s="404" t="s">
        <v>268</v>
      </c>
      <c r="R9" s="404" t="s">
        <v>292</v>
      </c>
      <c r="S9" s="404" t="s">
        <v>269</v>
      </c>
      <c r="T9" s="404" t="s">
        <v>295</v>
      </c>
      <c r="U9" s="404" t="s">
        <v>293</v>
      </c>
      <c r="V9" s="404" t="s">
        <v>294</v>
      </c>
      <c r="W9" s="404" t="s">
        <v>270</v>
      </c>
      <c r="X9" s="490" t="s">
        <v>43</v>
      </c>
      <c r="Y9" s="491" t="s">
        <v>77</v>
      </c>
      <c r="Z9" s="491"/>
      <c r="AA9" s="491" t="s">
        <v>104</v>
      </c>
      <c r="AB9" s="491" t="s">
        <v>188</v>
      </c>
      <c r="AC9" s="491" t="s">
        <v>28</v>
      </c>
      <c r="AD9" s="491"/>
      <c r="AE9" s="491" t="s">
        <v>57</v>
      </c>
      <c r="AF9" s="491" t="s">
        <v>30</v>
      </c>
      <c r="AG9" s="491" t="s">
        <v>114</v>
      </c>
      <c r="AH9" s="492" t="s">
        <v>123</v>
      </c>
      <c r="AI9" s="492" t="s">
        <v>132</v>
      </c>
      <c r="AJ9" s="492" t="s">
        <v>142</v>
      </c>
      <c r="AK9" s="492" t="s">
        <v>16</v>
      </c>
      <c r="AL9" s="492" t="s">
        <v>167</v>
      </c>
      <c r="AM9" s="492" t="s">
        <v>189</v>
      </c>
      <c r="AN9" s="492"/>
      <c r="AO9" s="492" t="s">
        <v>224</v>
      </c>
      <c r="AP9" s="492" t="s">
        <v>223</v>
      </c>
      <c r="AQ9" s="492"/>
      <c r="AR9" s="404" t="s">
        <v>218</v>
      </c>
      <c r="AS9" s="404" t="s">
        <v>219</v>
      </c>
      <c r="AT9" s="404" t="s">
        <v>220</v>
      </c>
      <c r="AU9" s="402" t="s">
        <v>355</v>
      </c>
      <c r="AV9" s="493" t="s">
        <v>317</v>
      </c>
      <c r="AW9" s="488" t="s">
        <v>328</v>
      </c>
      <c r="AX9" s="131"/>
      <c r="AY9" s="135"/>
      <c r="AZ9" s="135"/>
    </row>
    <row r="10" spans="1:52" ht="47.1" hidden="1" customHeight="1" x14ac:dyDescent="0.25">
      <c r="A10" s="409" t="s">
        <v>50</v>
      </c>
      <c r="B10" s="410" t="str">
        <f>IFERROR(IF(AND(C10="",D10=""),"",VLOOKUP(AI10,'Reference records(soft deleted)'!$B$84:$D$127,3,FALSE)),"")</f>
        <v/>
      </c>
      <c r="C10" s="410" t="str">
        <f>IFERROR(VLOOKUP(AJ10,'Reference records(soft deleted)'!$B$132:$E$229,3,FALSE),"")</f>
        <v/>
      </c>
      <c r="D10" s="447" t="s">
        <v>222</v>
      </c>
      <c r="E10" s="429" t="s">
        <v>39</v>
      </c>
      <c r="F10" s="430" t="s">
        <v>40</v>
      </c>
      <c r="G10" s="494" t="str">
        <f>IF(IF(AND(E10="",F10=""),IF(AL10="0.00","",AL10),IFERROR((E10/F10)*100,""))=0,"",IF(AND(E10="",F10=""),IF(AL10="0.00","",AL10),IFERROR((E10/F10)*100,"")))</f>
        <v/>
      </c>
      <c r="H10" s="433" t="s">
        <v>41</v>
      </c>
      <c r="I10" s="484" t="str">
        <f>IFERROR(VLOOKUP(C10,'Reference records(soft deleted)'!$D$132:$H$229,5,FALSE),"")</f>
        <v/>
      </c>
      <c r="J10" s="484" t="str">
        <f>IF(AND(OR(AND(F10&lt;&gt;"",G10&lt;&gt;""),AND(VLOOKUP(A10,$B$45:$F$197,5,FALSE)&lt;&gt;"",VLOOKUP(A10,$B$45:$G$197,6,FALSE)&lt;&gt;"")),I10="Number"),"Yes","No")</f>
        <v>No</v>
      </c>
      <c r="K10" s="484"/>
      <c r="L10" s="484"/>
      <c r="M10" s="484"/>
      <c r="N10" s="484" t="str">
        <f>IFERROR(IF(AM10="","",VLOOKUP(AM10,'Overview - Section A'!$P$31:$Q$32,2,FALSE)),"")</f>
        <v/>
      </c>
      <c r="O10" s="484"/>
      <c r="P10" s="433" t="s">
        <v>216</v>
      </c>
      <c r="Q10" s="413" t="str">
        <f t="array" ref="Q10">IFERROR(IF(INDEX('Reference Records'!$D$60:$D$128,MATCH(LEFT(C10,255),LEFT('Reference Records'!$C$60:$C$128,255),0))=0,"",INDEX('Reference Records'!$D$60:$D$128,MATCH(LEFT(C10,255),LEFT('Reference Records'!$C$60:$C$128,255),0))),"")</f>
        <v/>
      </c>
      <c r="R10" s="495"/>
      <c r="S10" s="484" t="str">
        <f>IF('Overview - Section A'!$AN$5="Funding Request",IF(N10="Funding Request Place Holder","",N10),"")</f>
        <v/>
      </c>
      <c r="T10" s="484" t="str">
        <f>IFERROR(IF(AK10="","",AK10),"")</f>
        <v>[Country (Name)]</v>
      </c>
      <c r="U10" s="484" t="str">
        <f>IFERROR(IF(AP10="","",VLOOKUP(AP10,'Picklist Mapping'!$C$3:$D$4,2,FALSE)),"")</f>
        <v/>
      </c>
      <c r="V10" s="433" t="s">
        <v>98</v>
      </c>
      <c r="W10" s="447" t="s">
        <v>217</v>
      </c>
      <c r="X10" s="490" t="str">
        <f>IFERROR(IF(VLOOKUP(B10,'Reference Records'!$C$131:$D$166,2,FALSE)=0,"",VLOOKUP(B10,'Reference Records'!$C$131:$D$166,2,FALSE)),"")</f>
        <v/>
      </c>
      <c r="Y10" s="469" t="str">
        <f>IF(Q10&lt;&gt;"",C10&amp;D10,"")</f>
        <v/>
      </c>
      <c r="Z10" s="469"/>
      <c r="AA10" s="469" t="str">
        <f>C10&amp;D10</f>
        <v>[Custom Coverage Indicator Name - Local]</v>
      </c>
      <c r="AB10" s="469" t="str">
        <f>IFERROR(IF('Overview - Section A'!$AN$5="Funding Request",VLOOKUP(S10,'Overview - Section A'!$M$31:$P$32,4,FALSE),IF(AM10="","",AM10)),"")</f>
        <v>[Responsible PR]</v>
      </c>
      <c r="AC10" s="469" t="b">
        <f>IFERROR(IF(OR(C10&lt;&gt;"",D10&lt;&gt;""),TRUE,FALSE),FALSE)</f>
        <v>1</v>
      </c>
      <c r="AD10" s="469"/>
      <c r="AE10" s="469" t="str">
        <f t="array" ref="AE10">IFERROR(IF(INDEX('Overview - Section A'!$H$92:$H$122,MATCH(LEFT(B10,255),LEFT('Overview - Section A'!$E$92:$E$122,255),0))=0,"",INDEX('Overview - Section A'!$H$92:$H$122,MATCH(LEFT(B10,255),LEFT('Overview - Section A'!$E$92:$E$122,255),0))),"")</f>
        <v>a1P360000030FUWEA2</v>
      </c>
      <c r="AF10" s="469" t="s">
        <v>29</v>
      </c>
      <c r="AG10" s="469" t="str">
        <f t="array" ref="AG10">IFERROR(IF(INDEX('Reference Records'!$G$60:$G$128,MATCH(LEFT(C10,255),LEFT('Reference Records'!$C$60:$C$128,255),0))=0,"",INDEX('Reference Records'!$G$60:$G$128,MATCH(LEFT(C10,255),LEFT('Reference Records'!$C$60:$C$128,255),0))),"")</f>
        <v/>
      </c>
      <c r="AH10" s="469" t="str">
        <f>IFERROR(IF('Overview - Section A'!$AN$5="Funding Request",IF('Reference Records'!$B$343&lt;&gt;"",VLOOKUP(T10,'Reference Records'!$B$343:$C$344,2,FALSE),VLOOKUP(T10,'Reference Records'!$A$356:$C$694,3,FALSE)),VLOOKUP(T10,'Reference Records'!$A$697:$C$699,3,FALSE)),"")</f>
        <v/>
      </c>
      <c r="AI10" s="496" t="s">
        <v>131</v>
      </c>
      <c r="AJ10" s="469" t="s">
        <v>141</v>
      </c>
      <c r="AK10" s="469" t="s">
        <v>136</v>
      </c>
      <c r="AL10" s="497" t="s">
        <v>165</v>
      </c>
      <c r="AM10" s="496" t="s">
        <v>187</v>
      </c>
      <c r="AN10" s="469"/>
      <c r="AO10" s="492" t="str">
        <f>IFERROR(VLOOKUP(U10,'Picklist Mapping'!$A$3:$C$4,3,FALSE),"")</f>
        <v/>
      </c>
      <c r="AP10" s="498" t="s">
        <v>97</v>
      </c>
      <c r="AQ10" s="492"/>
      <c r="AR10" s="433" t="s">
        <v>20</v>
      </c>
      <c r="AS10" s="447" t="s">
        <v>21</v>
      </c>
      <c r="AT10" s="433" t="s">
        <v>139</v>
      </c>
      <c r="AU10" s="499" t="str">
        <f>IF(U10&lt;&gt;"","Please enter the geographic area in the comments section","")</f>
        <v/>
      </c>
      <c r="AV10" s="482" t="s">
        <v>29</v>
      </c>
      <c r="AW10" s="433" t="s">
        <v>326</v>
      </c>
      <c r="AX10" s="131"/>
      <c r="AY10" s="393" t="str">
        <f>IF(U10&lt;&gt;"","Please enter the geographic area in the comments section","")</f>
        <v/>
      </c>
      <c r="AZ10" s="135"/>
    </row>
    <row r="11" spans="1:52" ht="47.1" customHeight="1" x14ac:dyDescent="0.25">
      <c r="A11" s="409">
        <v>1</v>
      </c>
      <c r="B11" s="410" t="str">
        <f>IFERROR(IF(AND(C11="",D11=""),"",VLOOKUP(AI11,'Reference records(soft deleted)'!$B$84:$D$127,3,FALSE)),"")</f>
        <v>Prise en charge et prévention de la tuberculose</v>
      </c>
      <c r="C11" s="410" t="s">
        <v>2510</v>
      </c>
      <c r="D11" s="447"/>
      <c r="E11" s="429">
        <v>2523</v>
      </c>
      <c r="F11" s="430"/>
      <c r="G11" s="494" t="str">
        <f t="shared" ref="G11:G40" si="0">IF(IF(AND(E11="",F11=""),IF(AL11="0.00","",AL11),IFERROR((E11/F11)*100,""))=0,"",IF(AND(E11="",F11=""),IF(AL11="0.00","",AL11),IFERROR((E11/F11)*100,"")))</f>
        <v/>
      </c>
      <c r="H11" s="433" t="s">
        <v>386</v>
      </c>
      <c r="I11" s="484">
        <f>IFERROR(VLOOKUP(C11,'Reference records(soft deleted)'!$D$132:$H$229,5,FALSE),"")</f>
        <v>0</v>
      </c>
      <c r="J11" s="484" t="str">
        <f t="shared" ref="J11:J40" si="1">IF(AND(OR(AND(F11&lt;&gt;"",G11&lt;&gt;""),AND(VLOOKUP(A11,$B$45:$F$197,5,FALSE)&lt;&gt;"",VLOOKUP(A11,$B$45:$G$197,6,FALSE)&lt;&gt;"")),I11="Number"),"Yes","No")</f>
        <v>No</v>
      </c>
      <c r="K11" s="484"/>
      <c r="L11" s="484"/>
      <c r="M11" s="484"/>
      <c r="N11" s="484" t="str">
        <f>IFERROR(IF(AM11="","",VLOOKUP(AM11,'Overview - Section A'!$P$31:$Q$32,2,FALSE)),"")</f>
        <v/>
      </c>
      <c r="O11" s="484"/>
      <c r="P11" s="433" t="s">
        <v>948</v>
      </c>
      <c r="Q11" s="413" t="str">
        <f t="array" ref="Q11">IFERROR(IF(INDEX('Reference Records'!$D$60:$D$128,MATCH(LEFT(C11,255),LEFT('Reference Records'!$C$60:$C$128,255),0))=0,"",INDEX('Reference Records'!$D$60:$D$128,MATCH(LEFT(C11,255),LEFT('Reference Records'!$C$60:$C$128,255),0))),"")</f>
        <v>Résultat du test VIH,Sexe,Age,Définition des cas</v>
      </c>
      <c r="R11" s="495"/>
      <c r="S11" s="484" t="str">
        <f>IF('Overview - Section A'!$AN$5="Funding Request",IF(N11="Funding Request Place Holder","",N11),"")</f>
        <v/>
      </c>
      <c r="T11" s="484" t="str">
        <f t="shared" ref="T11:T40" si="2">IFERROR(IF(AK11="","",AK11),"")</f>
        <v>Djibouti</v>
      </c>
      <c r="U11" s="484" t="str">
        <f>IFERROR(IF(AP11="","",VLOOKUP(AP11,'Picklist Mapping'!$C$3:$D$4,2,FALSE)),"")</f>
        <v>National</v>
      </c>
      <c r="V11" s="433" t="s">
        <v>367</v>
      </c>
      <c r="W11" s="447" t="s">
        <v>5942</v>
      </c>
      <c r="X11" s="490" t="str">
        <f>IFERROR(IF(VLOOKUP(B11,'Reference Records'!$C$131:$D$166,2,FALSE)=0,"",VLOOKUP(B11,'Reference Records'!$C$131:$D$166,2,FALSE)),"")</f>
        <v>MCI-00008</v>
      </c>
      <c r="Y11" s="469" t="str">
        <f t="shared" ref="Y11:Y40" si="3">IF(Q11&lt;&gt;"",C11&amp;D11,"")</f>
        <v>TCP-1(M): Nombre de cas déclarés de tuberculose, toutes formes confondues, bactériologiquement confirmés et cliniquement diagnostiqués, nouveaux cas et récidives</v>
      </c>
      <c r="Z11" s="469"/>
      <c r="AA11" s="469" t="str">
        <f t="shared" ref="AA11:AA40" si="4">C11&amp;D11</f>
        <v>TCP-1(M): Nombre de cas déclarés de tuberculose, toutes formes confondues, bactériologiquement confirmés et cliniquement diagnostiqués, nouveaux cas et récidives</v>
      </c>
      <c r="AB11" s="469" t="str">
        <f>IFERROR(IF('Overview - Section A'!$AN$5="Funding Request",VLOOKUP(S11,'Overview - Section A'!$M$31:$P$32,4,FALSE),IF(AM11="","",AM11)),"")</f>
        <v/>
      </c>
      <c r="AC11" s="469" t="b">
        <f t="shared" ref="AC11:AC40" si="5">IFERROR(IF(OR(C11&lt;&gt;"",D11&lt;&gt;""),TRUE,FALSE),FALSE)</f>
        <v>1</v>
      </c>
      <c r="AD11" s="469"/>
      <c r="AE11" s="469" t="str">
        <f t="array" ref="AE11">IFERROR(IF(INDEX('Overview - Section A'!$H$92:$H$122,MATCH(LEFT(B11,255),LEFT('Overview - Section A'!$E$92:$E$122,255),0))=0,"",INDEX('Overview - Section A'!$H$92:$H$122,MATCH(LEFT(B11,255),LEFT('Overview - Section A'!$E$92:$E$122,255),0))),"")</f>
        <v>a1P360000030FUPEA2</v>
      </c>
      <c r="AF11" s="469" t="s">
        <v>949</v>
      </c>
      <c r="AG11" s="469" t="str">
        <f t="array" ref="AG11">IFERROR(IF(INDEX('Reference Records'!$G$60:$G$128,MATCH(LEFT(C11,255),LEFT('Reference Records'!$C$60:$C$128,255),0))=0,"",INDEX('Reference Records'!$G$60:$G$128,MATCH(LEFT(C11,255),LEFT('Reference Records'!$C$60:$C$128,255),0))),"")</f>
        <v>a1O36000001EGJ5EAO</v>
      </c>
      <c r="AH11" s="469" t="str">
        <f>IFERROR(IF('Overview - Section A'!$AN$5="Funding Request",IF('Reference Records'!$B$343&lt;&gt;"",VLOOKUP(T11,'Reference Records'!$B$343:$C$344,2,FALSE),VLOOKUP(T11,'Reference Records'!$A$356:$C$694,3,FALSE)),VLOOKUP(T11,'Reference Records'!$A$697:$C$699,3,FALSE)),"")</f>
        <v>a1A360000013M21EAE</v>
      </c>
      <c r="AI11" s="496" t="s">
        <v>577</v>
      </c>
      <c r="AJ11" s="469" t="s">
        <v>951</v>
      </c>
      <c r="AK11" s="469" t="s">
        <v>434</v>
      </c>
      <c r="AL11" s="497"/>
      <c r="AM11" s="496"/>
      <c r="AN11" s="469"/>
      <c r="AO11" s="492" t="str">
        <f>IFERROR(VLOOKUP(U11,'Picklist Mapping'!$A$3:$C$4,3,FALSE),"")</f>
        <v>National</v>
      </c>
      <c r="AP11" s="498" t="s">
        <v>209</v>
      </c>
      <c r="AQ11" s="492"/>
      <c r="AR11" s="433" t="s">
        <v>928</v>
      </c>
      <c r="AS11" s="447"/>
      <c r="AT11" s="433"/>
      <c r="AU11" s="499" t="str">
        <f t="shared" ref="AU11:AU40" si="6">IF(U11&lt;&gt;"","Please enter the geographic area in the comments section","")</f>
        <v>Please enter the geographic area in the comments section</v>
      </c>
      <c r="AV11" s="482" t="s">
        <v>431</v>
      </c>
      <c r="AW11" s="433"/>
      <c r="AX11" s="131"/>
      <c r="AY11" s="393"/>
      <c r="AZ11" s="135"/>
    </row>
    <row r="12" spans="1:52" ht="47.1" customHeight="1" x14ac:dyDescent="0.25">
      <c r="A12" s="409">
        <v>2</v>
      </c>
      <c r="B12" s="410" t="str">
        <f>IFERROR(IF(AND(C12="",D12=""),"",VLOOKUP(AI12,'Reference records(soft deleted)'!$B$84:$D$127,3,FALSE)),"")</f>
        <v>Prise en charge et prévention de la tuberculose</v>
      </c>
      <c r="C12" s="410" t="s">
        <v>2524</v>
      </c>
      <c r="D12" s="447"/>
      <c r="E12" s="429"/>
      <c r="F12" s="430"/>
      <c r="G12" s="494"/>
      <c r="H12" s="433"/>
      <c r="I12" s="484" t="str">
        <f>IFERROR(VLOOKUP(C12,'Reference records(soft deleted)'!$D$132:$H$229,5,FALSE),"")</f>
        <v/>
      </c>
      <c r="J12" s="484" t="str">
        <f t="shared" si="1"/>
        <v>No</v>
      </c>
      <c r="K12" s="484"/>
      <c r="L12" s="484"/>
      <c r="M12" s="484"/>
      <c r="N12" s="484" t="str">
        <f>IFERROR(IF(AM12="","",VLOOKUP(AM12,'Overview - Section A'!$P$31:$Q$32,2,FALSE)),"")</f>
        <v/>
      </c>
      <c r="O12" s="484"/>
      <c r="P12" s="433"/>
      <c r="Q12" s="413" t="str">
        <f t="array" ref="Q12">IFERROR(IF(INDEX('Reference Records'!$D$60:$D$128,MATCH(LEFT(C12,255),LEFT('Reference Records'!$C$60:$C$128,255),0))=0,"",INDEX('Reference Records'!$D$60:$D$128,MATCH(LEFT(C12,255),LEFT('Reference Records'!$C$60:$C$128,255),0))),"")</f>
        <v>Sexe,Résultat du test VIH,Age</v>
      </c>
      <c r="R12" s="495"/>
      <c r="S12" s="484" t="str">
        <f>IF('Overview - Section A'!$AN$5="Funding Request",IF(N12="Funding Request Place Holder","",N12),"")</f>
        <v/>
      </c>
      <c r="T12" s="484" t="str">
        <f t="shared" si="2"/>
        <v>Djibouti</v>
      </c>
      <c r="U12" s="484" t="str">
        <f>IFERROR(IF(AP12="","",VLOOKUP(AP12,'Picklist Mapping'!$C$3:$D$4,2,FALSE)),"")</f>
        <v>National</v>
      </c>
      <c r="V12" s="433" t="s">
        <v>367</v>
      </c>
      <c r="W12" s="467" t="s">
        <v>5941</v>
      </c>
      <c r="X12" s="490" t="str">
        <f>IFERROR(IF(VLOOKUP(B12,'Reference Records'!$C$131:$D$166,2,FALSE)=0,"",VLOOKUP(B12,'Reference Records'!$C$131:$D$166,2,FALSE)),"")</f>
        <v>MCI-00008</v>
      </c>
      <c r="Y12" s="469" t="str">
        <f t="shared" si="3"/>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v>
      </c>
      <c r="Z12" s="469"/>
      <c r="AA12" s="469" t="str">
        <f t="shared" si="4"/>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v>
      </c>
      <c r="AB12" s="469" t="str">
        <f>IFERROR(IF('Overview - Section A'!$AN$5="Funding Request",VLOOKUP(S12,'Overview - Section A'!$M$31:$P$32,4,FALSE),IF(AM12="","",AM12)),"")</f>
        <v/>
      </c>
      <c r="AC12" s="469" t="b">
        <f t="shared" si="5"/>
        <v>1</v>
      </c>
      <c r="AD12" s="469"/>
      <c r="AE12" s="469" t="str">
        <f t="array" ref="AE12">IFERROR(IF(INDEX('Overview - Section A'!$H$92:$H$122,MATCH(LEFT(B12,255),LEFT('Overview - Section A'!$E$92:$E$122,255),0))=0,"",INDEX('Overview - Section A'!$H$92:$H$122,MATCH(LEFT(B12,255),LEFT('Overview - Section A'!$E$92:$E$122,255),0))),"")</f>
        <v>a1P360000030FUPEA2</v>
      </c>
      <c r="AF12" s="469" t="s">
        <v>952</v>
      </c>
      <c r="AG12" s="469" t="str">
        <f t="array" ref="AG12">IFERROR(IF(INDEX('Reference Records'!$G$60:$G$128,MATCH(LEFT(C12,255),LEFT('Reference Records'!$C$60:$C$128,255),0))=0,"",INDEX('Reference Records'!$G$60:$G$128,MATCH(LEFT(C12,255),LEFT('Reference Records'!$C$60:$C$128,255),0))),"")</f>
        <v>a1O36000001EGJ7EAO</v>
      </c>
      <c r="AH12" s="469" t="str">
        <f>IFERROR(IF('Overview - Section A'!$AN$5="Funding Request",IF('Reference Records'!$B$343&lt;&gt;"",VLOOKUP(T12,'Reference Records'!$B$343:$C$344,2,FALSE),VLOOKUP(T12,'Reference Records'!$A$356:$C$694,3,FALSE)),VLOOKUP(T12,'Reference Records'!$A$697:$C$699,3,FALSE)),"")</f>
        <v>a1A360000013M21EAE</v>
      </c>
      <c r="AI12" s="496" t="s">
        <v>577</v>
      </c>
      <c r="AJ12" s="469" t="s">
        <v>954</v>
      </c>
      <c r="AK12" s="469" t="s">
        <v>434</v>
      </c>
      <c r="AL12" s="497">
        <v>85.412667946257201</v>
      </c>
      <c r="AM12" s="496"/>
      <c r="AN12" s="469"/>
      <c r="AO12" s="492" t="str">
        <f>IFERROR(VLOOKUP(U12,'Picklist Mapping'!$A$3:$C$4,3,FALSE),"")</f>
        <v>National</v>
      </c>
      <c r="AP12" s="498" t="s">
        <v>209</v>
      </c>
      <c r="AQ12" s="492"/>
      <c r="AR12" s="433" t="s">
        <v>928</v>
      </c>
      <c r="AS12" s="447"/>
      <c r="AT12" s="433"/>
      <c r="AU12" s="499" t="str">
        <f t="shared" si="6"/>
        <v>Please enter the geographic area in the comments section</v>
      </c>
      <c r="AV12" s="482" t="s">
        <v>431</v>
      </c>
      <c r="AW12" s="433"/>
      <c r="AX12" s="131"/>
      <c r="AY12" s="393"/>
      <c r="AZ12" s="135"/>
    </row>
    <row r="13" spans="1:52" ht="47.1" customHeight="1" x14ac:dyDescent="0.25">
      <c r="A13" s="409">
        <v>3</v>
      </c>
      <c r="B13" s="410" t="str">
        <f>IFERROR(IF(AND(C13="",D13=""),"",VLOOKUP(AI13,'Reference records(soft deleted)'!$B$84:$D$127,3,FALSE)),"")</f>
        <v>Tuberculose multirésistante</v>
      </c>
      <c r="C13" s="410" t="s">
        <v>2415</v>
      </c>
      <c r="D13" s="447"/>
      <c r="E13" s="429">
        <v>71</v>
      </c>
      <c r="F13" s="430"/>
      <c r="G13" s="494" t="str">
        <f t="shared" si="0"/>
        <v/>
      </c>
      <c r="H13" s="433" t="s">
        <v>386</v>
      </c>
      <c r="I13" s="484">
        <f>IFERROR(VLOOKUP(C13,'Reference records(soft deleted)'!$D$132:$H$229,5,FALSE),"")</f>
        <v>0</v>
      </c>
      <c r="J13" s="484" t="str">
        <f t="shared" si="1"/>
        <v>No</v>
      </c>
      <c r="K13" s="484"/>
      <c r="L13" s="484"/>
      <c r="M13" s="484"/>
      <c r="N13" s="484" t="str">
        <f>IFERROR(IF(AM13="","",VLOOKUP(AM13,'Overview - Section A'!$P$31:$Q$32,2,FALSE)),"")</f>
        <v/>
      </c>
      <c r="O13" s="484"/>
      <c r="P13" s="433" t="s">
        <v>948</v>
      </c>
      <c r="Q13" s="413" t="str">
        <f t="array" ref="Q13">IFERROR(IF(INDEX('Reference Records'!$D$60:$D$128,MATCH(LEFT(C13,255),LEFT('Reference Records'!$C$60:$C$128,255),0))=0,"",INDEX('Reference Records'!$D$60:$D$128,MATCH(LEFT(C13,255),LEFT('Reference Records'!$C$60:$C$128,255),0))),"")</f>
        <v>Age,Sexe</v>
      </c>
      <c r="R13" s="495"/>
      <c r="S13" s="484" t="str">
        <f>IF('Overview - Section A'!$AN$5="Funding Request",IF(N13="Funding Request Place Holder","",N13),"")</f>
        <v/>
      </c>
      <c r="T13" s="484" t="str">
        <f t="shared" si="2"/>
        <v>Djibouti</v>
      </c>
      <c r="U13" s="484" t="str">
        <f>IFERROR(IF(AP13="","",VLOOKUP(AP13,'Picklist Mapping'!$C$3:$D$4,2,FALSE)),"")</f>
        <v>National</v>
      </c>
      <c r="V13" s="433" t="s">
        <v>367</v>
      </c>
      <c r="W13" s="447" t="s">
        <v>5943</v>
      </c>
      <c r="X13" s="490" t="str">
        <f>IFERROR(IF(VLOOKUP(B13,'Reference Records'!$C$131:$D$166,2,FALSE)=0,"",VLOOKUP(B13,'Reference Records'!$C$131:$D$166,2,FALSE)),"")</f>
        <v>MCI-00010</v>
      </c>
      <c r="Y13" s="469" t="str">
        <f t="shared" si="3"/>
        <v>MDR TB-2(M): Nombre de cas de tuberculose, résistante à la rifampicine et/ou tuberculose multirésistante confirmés</v>
      </c>
      <c r="Z13" s="469"/>
      <c r="AA13" s="469" t="str">
        <f t="shared" si="4"/>
        <v>MDR TB-2(M): Nombre de cas de tuberculose, résistante à la rifampicine et/ou tuberculose multirésistante confirmés</v>
      </c>
      <c r="AB13" s="469" t="str">
        <f>IFERROR(IF('Overview - Section A'!$AN$5="Funding Request",VLOOKUP(S13,'Overview - Section A'!$M$31:$P$32,4,FALSE),IF(AM13="","",AM13)),"")</f>
        <v/>
      </c>
      <c r="AC13" s="469" t="b">
        <f t="shared" si="5"/>
        <v>1</v>
      </c>
      <c r="AD13" s="469"/>
      <c r="AE13" s="469" t="str">
        <f t="array" ref="AE13">IFERROR(IF(INDEX('Overview - Section A'!$H$92:$H$122,MATCH(LEFT(B13,255),LEFT('Overview - Section A'!$E$92:$E$122,255),0))=0,"",INDEX('Overview - Section A'!$H$92:$H$122,MATCH(LEFT(B13,255),LEFT('Overview - Section A'!$E$92:$E$122,255),0))),"")</f>
        <v>a1P360000030FUbEAM</v>
      </c>
      <c r="AF13" s="469" t="s">
        <v>955</v>
      </c>
      <c r="AG13" s="469" t="str">
        <f t="array" ref="AG13">IFERROR(IF(INDEX('Reference Records'!$G$60:$G$128,MATCH(LEFT(C13,255),LEFT('Reference Records'!$C$60:$C$128,255),0))=0,"",INDEX('Reference Records'!$G$60:$G$128,MATCH(LEFT(C13,255),LEFT('Reference Records'!$C$60:$C$128,255),0))),"")</f>
        <v>a1O36000001EGFlEAO</v>
      </c>
      <c r="AH13" s="469" t="str">
        <f>IFERROR(IF('Overview - Section A'!$AN$5="Funding Request",IF('Reference Records'!$B$343&lt;&gt;"",VLOOKUP(T13,'Reference Records'!$B$343:$C$344,2,FALSE),VLOOKUP(T13,'Reference Records'!$A$356:$C$694,3,FALSE)),VLOOKUP(T13,'Reference Records'!$A$697:$C$699,3,FALSE)),"")</f>
        <v>a1A360000013M21EAE</v>
      </c>
      <c r="AI13" s="496" t="s">
        <v>607</v>
      </c>
      <c r="AJ13" s="469" t="s">
        <v>957</v>
      </c>
      <c r="AK13" s="469" t="s">
        <v>434</v>
      </c>
      <c r="AL13" s="497"/>
      <c r="AM13" s="496"/>
      <c r="AN13" s="469"/>
      <c r="AO13" s="492" t="str">
        <f>IFERROR(VLOOKUP(U13,'Picklist Mapping'!$A$3:$C$4,3,FALSE),"")</f>
        <v>National</v>
      </c>
      <c r="AP13" s="498" t="s">
        <v>209</v>
      </c>
      <c r="AQ13" s="492"/>
      <c r="AR13" s="433" t="s">
        <v>928</v>
      </c>
      <c r="AS13" s="447"/>
      <c r="AT13" s="433"/>
      <c r="AU13" s="499" t="str">
        <f t="shared" si="6"/>
        <v>Please enter the geographic area in the comments section</v>
      </c>
      <c r="AV13" s="482" t="s">
        <v>431</v>
      </c>
      <c r="AW13" s="433"/>
      <c r="AX13" s="131"/>
      <c r="AY13" s="393"/>
      <c r="AZ13" s="135"/>
    </row>
    <row r="14" spans="1:52" ht="47.1" customHeight="1" x14ac:dyDescent="0.25">
      <c r="A14" s="409">
        <v>4</v>
      </c>
      <c r="B14" s="410" t="str">
        <f>IFERROR(IF(AND(C14="",D14=""),"",VLOOKUP(AI14,'Reference records(soft deleted)'!$B$84:$D$127,3,FALSE)),"")</f>
        <v>Tuberculose multirésistante</v>
      </c>
      <c r="C14" s="410" t="s">
        <v>2420</v>
      </c>
      <c r="D14" s="447"/>
      <c r="E14" s="429">
        <v>71</v>
      </c>
      <c r="F14" s="430"/>
      <c r="G14" s="494" t="str">
        <f t="shared" si="0"/>
        <v/>
      </c>
      <c r="H14" s="433" t="s">
        <v>386</v>
      </c>
      <c r="I14" s="484">
        <f>IFERROR(VLOOKUP(C14,'Reference records(soft deleted)'!$D$132:$H$229,5,FALSE),"")</f>
        <v>0</v>
      </c>
      <c r="J14" s="484" t="str">
        <f t="shared" si="1"/>
        <v>No</v>
      </c>
      <c r="K14" s="484"/>
      <c r="L14" s="484"/>
      <c r="M14" s="484"/>
      <c r="N14" s="484" t="str">
        <f>IFERROR(IF(AM14="","",VLOOKUP(AM14,'Overview - Section A'!$P$31:$Q$32,2,FALSE)),"")</f>
        <v/>
      </c>
      <c r="O14" s="484"/>
      <c r="P14" s="433" t="s">
        <v>948</v>
      </c>
      <c r="Q14" s="413" t="str">
        <f t="array" ref="Q14">IFERROR(IF(INDEX('Reference Records'!$D$60:$D$128,MATCH(LEFT(C14,255),LEFT('Reference Records'!$C$60:$C$128,255),0))=0,"",INDEX('Reference Records'!$D$60:$D$128,MATCH(LEFT(C14,255),LEFT('Reference Records'!$C$60:$C$128,255),0))),"")</f>
        <v>Schéma thérapeutique,Age,Sexe</v>
      </c>
      <c r="R14" s="495"/>
      <c r="S14" s="484" t="str">
        <f>IF('Overview - Section A'!$AN$5="Funding Request",IF(N14="Funding Request Place Holder","",N14),"")</f>
        <v/>
      </c>
      <c r="T14" s="484" t="str">
        <f t="shared" si="2"/>
        <v>Djibouti</v>
      </c>
      <c r="U14" s="484" t="str">
        <f>IFERROR(IF(AP14="","",VLOOKUP(AP14,'Picklist Mapping'!$C$3:$D$4,2,FALSE)),"")</f>
        <v>National</v>
      </c>
      <c r="V14" s="433" t="s">
        <v>367</v>
      </c>
      <c r="W14" s="447" t="s">
        <v>5944</v>
      </c>
      <c r="X14" s="490" t="str">
        <f>IFERROR(IF(VLOOKUP(B14,'Reference Records'!$C$131:$D$166,2,FALSE)=0,"",VLOOKUP(B14,'Reference Records'!$C$131:$D$166,2,FALSE)),"")</f>
        <v>MCI-00010</v>
      </c>
      <c r="Y14" s="469" t="str">
        <f t="shared" si="3"/>
        <v>MDR TB-3(M): Nombre de cas de tuberculose résistante à la rifampicine et/ou tuberculose multirésistante qui ont commencé un traitement de deuxième intention</v>
      </c>
      <c r="Z14" s="469"/>
      <c r="AA14" s="469" t="str">
        <f t="shared" si="4"/>
        <v>MDR TB-3(M): Nombre de cas de tuberculose résistante à la rifampicine et/ou tuberculose multirésistante qui ont commencé un traitement de deuxième intention</v>
      </c>
      <c r="AB14" s="469" t="str">
        <f>IFERROR(IF('Overview - Section A'!$AN$5="Funding Request",VLOOKUP(S14,'Overview - Section A'!$M$31:$P$32,4,FALSE),IF(AM14="","",AM14)),"")</f>
        <v/>
      </c>
      <c r="AC14" s="469" t="b">
        <f t="shared" si="5"/>
        <v>1</v>
      </c>
      <c r="AD14" s="469"/>
      <c r="AE14" s="469" t="str">
        <f t="array" ref="AE14">IFERROR(IF(INDEX('Overview - Section A'!$H$92:$H$122,MATCH(LEFT(B14,255),LEFT('Overview - Section A'!$E$92:$E$122,255),0))=0,"",INDEX('Overview - Section A'!$H$92:$H$122,MATCH(LEFT(B14,255),LEFT('Overview - Section A'!$E$92:$E$122,255),0))),"")</f>
        <v>a1P360000030FUbEAM</v>
      </c>
      <c r="AF14" s="469" t="s">
        <v>958</v>
      </c>
      <c r="AG14" s="469" t="str">
        <f t="array" ref="AG14">IFERROR(IF(INDEX('Reference Records'!$G$60:$G$128,MATCH(LEFT(C14,255),LEFT('Reference Records'!$C$60:$C$128,255),0))=0,"",INDEX('Reference Records'!$G$60:$G$128,MATCH(LEFT(C14,255),LEFT('Reference Records'!$C$60:$C$128,255),0))),"")</f>
        <v>a1O36000001EGFmEAO</v>
      </c>
      <c r="AH14" s="469" t="str">
        <f>IFERROR(IF('Overview - Section A'!$AN$5="Funding Request",IF('Reference Records'!$B$343&lt;&gt;"",VLOOKUP(T14,'Reference Records'!$B$343:$C$344,2,FALSE),VLOOKUP(T14,'Reference Records'!$A$356:$C$694,3,FALSE)),VLOOKUP(T14,'Reference Records'!$A$697:$C$699,3,FALSE)),"")</f>
        <v>a1A360000013M21EAE</v>
      </c>
      <c r="AI14" s="496" t="s">
        <v>607</v>
      </c>
      <c r="AJ14" s="469" t="s">
        <v>960</v>
      </c>
      <c r="AK14" s="469" t="s">
        <v>434</v>
      </c>
      <c r="AL14" s="497"/>
      <c r="AM14" s="496"/>
      <c r="AN14" s="469"/>
      <c r="AO14" s="492" t="str">
        <f>IFERROR(VLOOKUP(U14,'Picklist Mapping'!$A$3:$C$4,3,FALSE),"")</f>
        <v>National</v>
      </c>
      <c r="AP14" s="498" t="s">
        <v>209</v>
      </c>
      <c r="AQ14" s="492"/>
      <c r="AR14" s="433" t="s">
        <v>928</v>
      </c>
      <c r="AS14" s="447"/>
      <c r="AT14" s="433"/>
      <c r="AU14" s="499" t="str">
        <f t="shared" si="6"/>
        <v>Please enter the geographic area in the comments section</v>
      </c>
      <c r="AV14" s="482" t="s">
        <v>431</v>
      </c>
      <c r="AW14" s="433"/>
      <c r="AX14" s="131"/>
      <c r="AY14" s="393"/>
      <c r="AZ14" s="135"/>
    </row>
    <row r="15" spans="1:52" ht="47.1" customHeight="1" x14ac:dyDescent="0.25">
      <c r="A15" s="409">
        <v>5</v>
      </c>
      <c r="B15" s="410" t="str">
        <f>IFERROR(IF(AND(C15="",D15=""),"",VLOOKUP(AI15,'Reference records(soft deleted)'!$B$84:$D$127,3,FALSE)),"")</f>
        <v>Tuberculose/VIH</v>
      </c>
      <c r="C15" s="410" t="s">
        <v>2828</v>
      </c>
      <c r="D15" s="447"/>
      <c r="E15" s="429">
        <v>90</v>
      </c>
      <c r="F15" s="430">
        <v>118</v>
      </c>
      <c r="G15" s="494">
        <f t="shared" si="0"/>
        <v>76.271186440677965</v>
      </c>
      <c r="H15" s="433" t="s">
        <v>386</v>
      </c>
      <c r="I15" s="484">
        <f>IFERROR(VLOOKUP(C15,'Reference records(soft deleted)'!$D$132:$H$229,5,FALSE),"")</f>
        <v>0</v>
      </c>
      <c r="J15" s="484" t="str">
        <f t="shared" si="1"/>
        <v>No</v>
      </c>
      <c r="K15" s="484"/>
      <c r="L15" s="484"/>
      <c r="M15" s="484"/>
      <c r="N15" s="484" t="str">
        <f>IFERROR(IF(AM15="","",VLOOKUP(AM15,'Overview - Section A'!$P$31:$Q$32,2,FALSE)),"")</f>
        <v/>
      </c>
      <c r="O15" s="484"/>
      <c r="P15" s="433" t="s">
        <v>961</v>
      </c>
      <c r="Q15" s="413" t="str">
        <f t="array" ref="Q15">IFERROR(IF(INDEX('Reference Records'!$D$60:$D$128,MATCH(LEFT(C15,255),LEFT('Reference Records'!$C$60:$C$128,255),0))=0,"",INDEX('Reference Records'!$D$60:$D$128,MATCH(LEFT(C15,255),LEFT('Reference Records'!$C$60:$C$128,255),0))),"")</f>
        <v/>
      </c>
      <c r="R15" s="495"/>
      <c r="S15" s="484" t="str">
        <f>IF('Overview - Section A'!$AN$5="Funding Request",IF(N15="Funding Request Place Holder","",N15),"")</f>
        <v/>
      </c>
      <c r="T15" s="484" t="str">
        <f t="shared" si="2"/>
        <v>Djibouti</v>
      </c>
      <c r="U15" s="484" t="str">
        <f>IFERROR(IF(AP15="","",VLOOKUP(AP15,'Picklist Mapping'!$C$3:$D$4,2,FALSE)),"")</f>
        <v>National</v>
      </c>
      <c r="V15" s="433" t="s">
        <v>367</v>
      </c>
      <c r="W15" s="447" t="s">
        <v>5949</v>
      </c>
      <c r="X15" s="490" t="str">
        <f>IFERROR(IF(VLOOKUP(B15,'Reference Records'!$C$131:$D$166,2,FALSE)=0,"",VLOOKUP(B15,'Reference Records'!$C$131:$D$166,2,FALSE)),"")</f>
        <v>MCI-00009</v>
      </c>
      <c r="Y15" s="469" t="str">
        <f t="shared" si="3"/>
        <v/>
      </c>
      <c r="Z15" s="469"/>
      <c r="AA15" s="469" t="str">
        <f t="shared" si="4"/>
        <v>TB/HIV-6(M): Pourcentage de nouveaux patients  tuberculeux et de rechutes, séropositifs au VIH, sous traitement antirétroviral au cours du traitement de la tuberculose</v>
      </c>
      <c r="AB15" s="469" t="str">
        <f>IFERROR(IF('Overview - Section A'!$AN$5="Funding Request",VLOOKUP(S15,'Overview - Section A'!$M$31:$P$32,4,FALSE),IF(AM15="","",AM15)),"")</f>
        <v/>
      </c>
      <c r="AC15" s="469" t="b">
        <f t="shared" si="5"/>
        <v>1</v>
      </c>
      <c r="AD15" s="469"/>
      <c r="AE15" s="469" t="str">
        <f t="array" ref="AE15">IFERROR(IF(INDEX('Overview - Section A'!$H$92:$H$122,MATCH(LEFT(B15,255),LEFT('Overview - Section A'!$E$92:$E$122,255),0))=0,"",INDEX('Overview - Section A'!$H$92:$H$122,MATCH(LEFT(B15,255),LEFT('Overview - Section A'!$E$92:$E$122,255),0))),"")</f>
        <v>a1P360000030FUaEAM</v>
      </c>
      <c r="AF15" s="469" t="s">
        <v>962</v>
      </c>
      <c r="AG15" s="469" t="str">
        <f t="array" ref="AG15">IFERROR(IF(INDEX('Reference Records'!$G$60:$G$128,MATCH(LEFT(C15,255),LEFT('Reference Records'!$C$60:$C$128,255),0))=0,"",INDEX('Reference Records'!$G$60:$G$128,MATCH(LEFT(C15,255),LEFT('Reference Records'!$C$60:$C$128,255),0))),"")</f>
        <v>a1O36000001qZ9MEAU</v>
      </c>
      <c r="AH15" s="469" t="str">
        <f>IFERROR(IF('Overview - Section A'!$AN$5="Funding Request",IF('Reference Records'!$B$343&lt;&gt;"",VLOOKUP(T15,'Reference Records'!$B$343:$C$344,2,FALSE),VLOOKUP(T15,'Reference Records'!$A$356:$C$694,3,FALSE)),VLOOKUP(T15,'Reference Records'!$A$697:$C$699,3,FALSE)),"")</f>
        <v>a1A360000013M21EAE</v>
      </c>
      <c r="AI15" s="496" t="s">
        <v>604</v>
      </c>
      <c r="AJ15" s="469" t="s">
        <v>964</v>
      </c>
      <c r="AK15" s="469" t="s">
        <v>434</v>
      </c>
      <c r="AL15" s="497">
        <v>76.271186440677994</v>
      </c>
      <c r="AM15" s="496"/>
      <c r="AN15" s="469"/>
      <c r="AO15" s="492" t="str">
        <f>IFERROR(VLOOKUP(U15,'Picklist Mapping'!$A$3:$C$4,3,FALSE),"")</f>
        <v>National</v>
      </c>
      <c r="AP15" s="498" t="s">
        <v>209</v>
      </c>
      <c r="AQ15" s="492"/>
      <c r="AR15" s="433" t="s">
        <v>928</v>
      </c>
      <c r="AS15" s="447"/>
      <c r="AT15" s="433"/>
      <c r="AU15" s="499" t="str">
        <f t="shared" si="6"/>
        <v>Please enter the geographic area in the comments section</v>
      </c>
      <c r="AV15" s="482" t="s">
        <v>431</v>
      </c>
      <c r="AW15" s="433"/>
      <c r="AX15" s="131"/>
      <c r="AY15" s="393"/>
      <c r="AZ15" s="135"/>
    </row>
    <row r="16" spans="1:52" ht="47.1" customHeight="1" x14ac:dyDescent="0.25">
      <c r="A16" s="409">
        <v>6</v>
      </c>
      <c r="B16" s="410" t="str">
        <f>IFERROR(IF(AND(C16="",D16=""),"",VLOOKUP(AI16,'Reference records(soft deleted)'!$B$84:$D$127,3,FALSE)),"")</f>
        <v>Prévention de la transmission de la mère à l'enfant (PTME)</v>
      </c>
      <c r="C16" s="410" t="s">
        <v>2789</v>
      </c>
      <c r="D16" s="447"/>
      <c r="E16" s="429">
        <v>85</v>
      </c>
      <c r="F16" s="430">
        <v>174</v>
      </c>
      <c r="G16" s="494">
        <f t="shared" si="0"/>
        <v>48.850574712643677</v>
      </c>
      <c r="H16" s="433" t="s">
        <v>386</v>
      </c>
      <c r="I16" s="484">
        <f>IFERROR(VLOOKUP(C16,'Reference records(soft deleted)'!$D$132:$H$229,5,FALSE),"")</f>
        <v>0</v>
      </c>
      <c r="J16" s="484" t="str">
        <f t="shared" si="1"/>
        <v>No</v>
      </c>
      <c r="K16" s="484"/>
      <c r="L16" s="484"/>
      <c r="M16" s="484"/>
      <c r="N16" s="484" t="str">
        <f>IFERROR(IF(AM16="","",VLOOKUP(AM16,'Overview - Section A'!$P$31:$Q$32,2,FALSE)),"")</f>
        <v/>
      </c>
      <c r="O16" s="484"/>
      <c r="P16" s="433" t="s">
        <v>965</v>
      </c>
      <c r="Q16" s="413" t="str">
        <f t="array" ref="Q16">IFERROR(IF(INDEX('Reference Records'!$D$60:$D$128,MATCH(LEFT(C16,255),LEFT('Reference Records'!$C$60:$C$128,255),0))=0,"",INDEX('Reference Records'!$D$60:$D$128,MATCH(LEFT(C16,255),LEFT('Reference Records'!$C$60:$C$128,255),0))),"")</f>
        <v/>
      </c>
      <c r="R16" s="495"/>
      <c r="S16" s="484" t="str">
        <f>IF('Overview - Section A'!$AN$5="Funding Request",IF(N16="Funding Request Place Holder","",N16),"")</f>
        <v/>
      </c>
      <c r="T16" s="484" t="str">
        <f t="shared" si="2"/>
        <v>Djibouti</v>
      </c>
      <c r="U16" s="484" t="str">
        <f>IFERROR(IF(AP16="","",VLOOKUP(AP16,'Picklist Mapping'!$C$3:$D$4,2,FALSE)),"")</f>
        <v>National</v>
      </c>
      <c r="V16" s="433" t="s">
        <v>367</v>
      </c>
      <c r="W16" s="447" t="s">
        <v>5948</v>
      </c>
      <c r="X16" s="490" t="str">
        <f>IFERROR(IF(VLOOKUP(B16,'Reference Records'!$C$131:$D$166,2,FALSE)=0,"",VLOOKUP(B16,'Reference Records'!$C$131:$D$166,2,FALSE)),"")</f>
        <v>MCI-00006</v>
      </c>
      <c r="Y16" s="469" t="str">
        <f t="shared" si="3"/>
        <v/>
      </c>
      <c r="Z16" s="469"/>
      <c r="AA16" s="469" t="str">
        <f t="shared" si="4"/>
        <v>PMTCT-2.1: Pourcentage de femmes enceintes séropositives au VIH ayant reçu des antirétroviraux durant leur grossesse</v>
      </c>
      <c r="AB16" s="469" t="str">
        <f>IFERROR(IF('Overview - Section A'!$AN$5="Funding Request",VLOOKUP(S16,'Overview - Section A'!$M$31:$P$32,4,FALSE),IF(AM16="","",AM16)),"")</f>
        <v/>
      </c>
      <c r="AC16" s="469" t="b">
        <f t="shared" si="5"/>
        <v>1</v>
      </c>
      <c r="AD16" s="469"/>
      <c r="AE16" s="469" t="str">
        <f t="array" ref="AE16">IFERROR(IF(INDEX('Overview - Section A'!$H$92:$H$122,MATCH(LEFT(B16,255),LEFT('Overview - Section A'!$E$92:$E$122,255),0))=0,"",INDEX('Overview - Section A'!$H$92:$H$122,MATCH(LEFT(B16,255),LEFT('Overview - Section A'!$E$92:$E$122,255),0))),"")</f>
        <v>a1P360000030FUZEA2</v>
      </c>
      <c r="AF16" s="469" t="s">
        <v>966</v>
      </c>
      <c r="AG16" s="469" t="str">
        <f t="array" ref="AG16">IFERROR(IF(INDEX('Reference Records'!$G$60:$G$128,MATCH(LEFT(C16,255),LEFT('Reference Records'!$C$60:$C$128,255),0))=0,"",INDEX('Reference Records'!$G$60:$G$128,MATCH(LEFT(C16,255),LEFT('Reference Records'!$C$60:$C$128,255),0))),"")</f>
        <v>a1O36000001qZ9fEAE</v>
      </c>
      <c r="AH16" s="469" t="str">
        <f>IFERROR(IF('Overview - Section A'!$AN$5="Funding Request",IF('Reference Records'!$B$343&lt;&gt;"",VLOOKUP(T16,'Reference Records'!$B$343:$C$344,2,FALSE),VLOOKUP(T16,'Reference Records'!$A$356:$C$694,3,FALSE)),VLOOKUP(T16,'Reference Records'!$A$697:$C$699,3,FALSE)),"")</f>
        <v>a1A360000013M21EAE</v>
      </c>
      <c r="AI16" s="496" t="s">
        <v>601</v>
      </c>
      <c r="AJ16" s="469" t="s">
        <v>968</v>
      </c>
      <c r="AK16" s="469" t="s">
        <v>434</v>
      </c>
      <c r="AL16" s="497">
        <v>48.850574712643699</v>
      </c>
      <c r="AM16" s="496"/>
      <c r="AN16" s="469"/>
      <c r="AO16" s="492" t="str">
        <f>IFERROR(VLOOKUP(U16,'Picklist Mapping'!$A$3:$C$4,3,FALSE),"")</f>
        <v>National</v>
      </c>
      <c r="AP16" s="498" t="s">
        <v>209</v>
      </c>
      <c r="AQ16" s="492"/>
      <c r="AR16" s="433" t="s">
        <v>969</v>
      </c>
      <c r="AS16" s="447"/>
      <c r="AT16" s="433"/>
      <c r="AU16" s="499" t="str">
        <f t="shared" si="6"/>
        <v>Please enter the geographic area in the comments section</v>
      </c>
      <c r="AV16" s="482" t="s">
        <v>431</v>
      </c>
      <c r="AW16" s="433"/>
      <c r="AX16" s="131"/>
      <c r="AY16" s="393"/>
      <c r="AZ16" s="135"/>
    </row>
    <row r="17" spans="1:52" ht="47.1" customHeight="1" x14ac:dyDescent="0.25">
      <c r="A17" s="409">
        <v>7</v>
      </c>
      <c r="B17" s="410" t="str">
        <f>IFERROR(IF(AND(C17="",D17=""),"",VLOOKUP(AI17,'Reference records(soft deleted)'!$B$84:$D$127,3,FALSE)),"")</f>
        <v>Traitement, prise en charge et soutien</v>
      </c>
      <c r="C17" s="410" t="s">
        <v>2485</v>
      </c>
      <c r="D17" s="447"/>
      <c r="E17" s="429">
        <v>2229</v>
      </c>
      <c r="F17" s="430">
        <v>6971</v>
      </c>
      <c r="G17" s="494">
        <f t="shared" si="0"/>
        <v>31.975326352029835</v>
      </c>
      <c r="H17" s="433" t="s">
        <v>386</v>
      </c>
      <c r="I17" s="484">
        <f>IFERROR(VLOOKUP(C17,'Reference records(soft deleted)'!$D$132:$H$229,5,FALSE),"")</f>
        <v>0</v>
      </c>
      <c r="J17" s="484" t="str">
        <f t="shared" si="1"/>
        <v>No</v>
      </c>
      <c r="K17" s="484"/>
      <c r="L17" s="484"/>
      <c r="M17" s="484"/>
      <c r="N17" s="484" t="str">
        <f>IFERROR(IF(AM17="","",VLOOKUP(AM17,'Overview - Section A'!$P$31:$Q$32,2,FALSE)),"")</f>
        <v/>
      </c>
      <c r="O17" s="484"/>
      <c r="P17" s="433" t="s">
        <v>961</v>
      </c>
      <c r="Q17" s="413" t="str">
        <f t="array" ref="Q17">IFERROR(IF(INDEX('Reference Records'!$D$60:$D$128,MATCH(LEFT(C17,255),LEFT('Reference Records'!$C$60:$C$128,255),0))=0,"",INDEX('Reference Records'!$D$60:$D$128,MATCH(LEFT(C17,255),LEFT('Reference Records'!$C$60:$C$128,255),0))),"")</f>
        <v>Age | Sexe,Age,Groupe à risque cible,Sexe</v>
      </c>
      <c r="R17" s="495"/>
      <c r="S17" s="484" t="str">
        <f>IF('Overview - Section A'!$AN$5="Funding Request",IF(N17="Funding Request Place Holder","",N17),"")</f>
        <v/>
      </c>
      <c r="T17" s="484" t="str">
        <f t="shared" si="2"/>
        <v>Djibouti</v>
      </c>
      <c r="U17" s="484" t="str">
        <f>IFERROR(IF(AP17="","",VLOOKUP(AP17,'Picklist Mapping'!$C$3:$D$4,2,FALSE)),"")</f>
        <v>National</v>
      </c>
      <c r="V17" s="433" t="s">
        <v>369</v>
      </c>
      <c r="W17" s="447" t="s">
        <v>5947</v>
      </c>
      <c r="X17" s="490" t="str">
        <f>IFERROR(IF(VLOOKUP(B17,'Reference Records'!$C$131:$D$166,2,FALSE)=0,"",VLOOKUP(B17,'Reference Records'!$C$131:$D$166,2,FALSE)),"")</f>
        <v>MCI-00007</v>
      </c>
      <c r="Y17" s="469" t="str">
        <f t="shared" si="3"/>
        <v>TCS-1(M): Pourcentage de personnes vivant avec le VIH bénéficiant actuellement d'un traitement antirétroviral</v>
      </c>
      <c r="Z17" s="469"/>
      <c r="AA17" s="469" t="str">
        <f t="shared" si="4"/>
        <v>TCS-1(M): Pourcentage de personnes vivant avec le VIH bénéficiant actuellement d'un traitement antirétroviral</v>
      </c>
      <c r="AB17" s="469" t="str">
        <f>IFERROR(IF('Overview - Section A'!$AN$5="Funding Request",VLOOKUP(S17,'Overview - Section A'!$M$31:$P$32,4,FALSE),IF(AM17="","",AM17)),"")</f>
        <v/>
      </c>
      <c r="AC17" s="469" t="b">
        <f t="shared" si="5"/>
        <v>1</v>
      </c>
      <c r="AD17" s="469"/>
      <c r="AE17" s="469" t="str">
        <f t="array" ref="AE17">IFERROR(IF(INDEX('Overview - Section A'!$H$92:$H$122,MATCH(LEFT(B17,255),LEFT('Overview - Section A'!$E$92:$E$122,255),0))=0,"",INDEX('Overview - Section A'!$H$92:$H$122,MATCH(LEFT(B17,255),LEFT('Overview - Section A'!$E$92:$E$122,255),0))),"")</f>
        <v>a1P360000030FUYEA2</v>
      </c>
      <c r="AF17" s="469" t="s">
        <v>970</v>
      </c>
      <c r="AG17" s="469" t="str">
        <f t="array" ref="AG17">IFERROR(IF(INDEX('Reference Records'!$G$60:$G$128,MATCH(LEFT(C17,255),LEFT('Reference Records'!$C$60:$C$128,255),0))=0,"",INDEX('Reference Records'!$G$60:$G$128,MATCH(LEFT(C17,255),LEFT('Reference Records'!$C$60:$C$128,255),0))),"")</f>
        <v>a1O36000001EGJ0EAO</v>
      </c>
      <c r="AH17" s="469" t="str">
        <f>IFERROR(IF('Overview - Section A'!$AN$5="Funding Request",IF('Reference Records'!$B$343&lt;&gt;"",VLOOKUP(T17,'Reference Records'!$B$343:$C$344,2,FALSE),VLOOKUP(T17,'Reference Records'!$A$356:$C$694,3,FALSE)),VLOOKUP(T17,'Reference Records'!$A$697:$C$699,3,FALSE)),"")</f>
        <v>a1A360000013M21EAE</v>
      </c>
      <c r="AI17" s="496" t="s">
        <v>598</v>
      </c>
      <c r="AJ17" s="469" t="s">
        <v>972</v>
      </c>
      <c r="AK17" s="469" t="s">
        <v>434</v>
      </c>
      <c r="AL17" s="497">
        <v>31.9753263520298</v>
      </c>
      <c r="AM17" s="496"/>
      <c r="AN17" s="469"/>
      <c r="AO17" s="492" t="str">
        <f>IFERROR(VLOOKUP(U17,'Picklist Mapping'!$A$3:$C$4,3,FALSE),"")</f>
        <v>National</v>
      </c>
      <c r="AP17" s="498" t="s">
        <v>209</v>
      </c>
      <c r="AQ17" s="492"/>
      <c r="AR17" s="433" t="s">
        <v>928</v>
      </c>
      <c r="AS17" s="447"/>
      <c r="AT17" s="433"/>
      <c r="AU17" s="499" t="str">
        <f t="shared" si="6"/>
        <v>Please enter the geographic area in the comments section</v>
      </c>
      <c r="AV17" s="482" t="s">
        <v>431</v>
      </c>
      <c r="AW17" s="433"/>
      <c r="AX17" s="131"/>
      <c r="AY17" s="393"/>
      <c r="AZ17" s="135"/>
    </row>
    <row r="18" spans="1:52" ht="47.1" customHeight="1" x14ac:dyDescent="0.25">
      <c r="A18" s="409">
        <v>8</v>
      </c>
      <c r="B18" s="410" t="str">
        <f>IFERROR(IF(AND(C18="",D18=""),"",VLOOKUP(AI18,'Reference records(soft deleted)'!$B$84:$D$127,3,FALSE)),"")</f>
        <v>Traitement, prise en charge et soutien</v>
      </c>
      <c r="C18" s="410" t="s">
        <v>2555</v>
      </c>
      <c r="D18" s="447"/>
      <c r="E18" s="429">
        <v>58</v>
      </c>
      <c r="F18" s="430">
        <v>73</v>
      </c>
      <c r="G18" s="494">
        <f t="shared" si="0"/>
        <v>79.452054794520549</v>
      </c>
      <c r="H18" s="433" t="s">
        <v>386</v>
      </c>
      <c r="I18" s="484">
        <f>IFERROR(VLOOKUP(C18,'Reference records(soft deleted)'!$D$132:$H$229,5,FALSE),"")</f>
        <v>0</v>
      </c>
      <c r="J18" s="484" t="str">
        <f t="shared" si="1"/>
        <v>No</v>
      </c>
      <c r="K18" s="484"/>
      <c r="L18" s="484"/>
      <c r="M18" s="484"/>
      <c r="N18" s="484" t="str">
        <f>IFERROR(IF(AM18="","",VLOOKUP(AM18,'Overview - Section A'!$P$31:$Q$32,2,FALSE)),"")</f>
        <v/>
      </c>
      <c r="O18" s="484"/>
      <c r="P18" s="433" t="s">
        <v>961</v>
      </c>
      <c r="Q18" s="413" t="str">
        <f t="array" ref="Q18">IFERROR(IF(INDEX('Reference Records'!$D$60:$D$128,MATCH(LEFT(C18,255),LEFT('Reference Records'!$C$60:$C$128,255),0))=0,"",INDEX('Reference Records'!$D$60:$D$128,MATCH(LEFT(C18,255),LEFT('Reference Records'!$C$60:$C$128,255),0))),"")</f>
        <v>Age | Sexe</v>
      </c>
      <c r="R18" s="495"/>
      <c r="S18" s="484" t="str">
        <f>IF('Overview - Section A'!$AN$5="Funding Request",IF(N18="Funding Request Place Holder","",N18),"")</f>
        <v/>
      </c>
      <c r="T18" s="484" t="str">
        <f t="shared" si="2"/>
        <v>Djibouti</v>
      </c>
      <c r="U18" s="484" t="str">
        <f>IFERROR(IF(AP18="","",VLOOKUP(AP18,'Picklist Mapping'!$C$3:$D$4,2,FALSE)),"")</f>
        <v>National</v>
      </c>
      <c r="V18" s="433" t="s">
        <v>367</v>
      </c>
      <c r="W18" s="447" t="s">
        <v>5946</v>
      </c>
      <c r="X18" s="490" t="str">
        <f>IFERROR(IF(VLOOKUP(B18,'Reference Records'!$C$131:$D$166,2,FALSE)=0,"",VLOOKUP(B18,'Reference Records'!$C$131:$D$166,2,FALSE)),"")</f>
        <v>MCI-00007</v>
      </c>
      <c r="Y18" s="469" t="str">
        <f t="shared" si="3"/>
        <v>TCS-3.1: Pourcentage de personnes vivant avec le VIH qui ont commencé la thérapie antirétrovirale, qui ont une charge virale indétectable à 12 mois (&lt; 1000 copies/ml)</v>
      </c>
      <c r="Z18" s="469"/>
      <c r="AA18" s="469" t="str">
        <f t="shared" si="4"/>
        <v>TCS-3.1: Pourcentage de personnes vivant avec le VIH qui ont commencé la thérapie antirétrovirale, qui ont une charge virale indétectable à 12 mois (&lt; 1000 copies/ml)</v>
      </c>
      <c r="AB18" s="469" t="str">
        <f>IFERROR(IF('Overview - Section A'!$AN$5="Funding Request",VLOOKUP(S18,'Overview - Section A'!$M$31:$P$32,4,FALSE),IF(AM18="","",AM18)),"")</f>
        <v/>
      </c>
      <c r="AC18" s="469" t="b">
        <f t="shared" si="5"/>
        <v>1</v>
      </c>
      <c r="AD18" s="469"/>
      <c r="AE18" s="469" t="str">
        <f t="array" ref="AE18">IFERROR(IF(INDEX('Overview - Section A'!$H$92:$H$122,MATCH(LEFT(B18,255),LEFT('Overview - Section A'!$E$92:$E$122,255),0))=0,"",INDEX('Overview - Section A'!$H$92:$H$122,MATCH(LEFT(B18,255),LEFT('Overview - Section A'!$E$92:$E$122,255),0))),"")</f>
        <v>a1P360000030FUYEA2</v>
      </c>
      <c r="AF18" s="469" t="s">
        <v>973</v>
      </c>
      <c r="AG18" s="469" t="str">
        <f t="array" ref="AG18">IFERROR(IF(INDEX('Reference Records'!$G$60:$G$128,MATCH(LEFT(C18,255),LEFT('Reference Records'!$C$60:$C$128,255),0))=0,"",INDEX('Reference Records'!$G$60:$G$128,MATCH(LEFT(C18,255),LEFT('Reference Records'!$C$60:$C$128,255),0))),"")</f>
        <v>a1O36000001qZ9aEAE</v>
      </c>
      <c r="AH18" s="469" t="str">
        <f>IFERROR(IF('Overview - Section A'!$AN$5="Funding Request",IF('Reference Records'!$B$343&lt;&gt;"",VLOOKUP(T18,'Reference Records'!$B$343:$C$344,2,FALSE),VLOOKUP(T18,'Reference Records'!$A$356:$C$694,3,FALSE)),VLOOKUP(T18,'Reference Records'!$A$697:$C$699,3,FALSE)),"")</f>
        <v>a1A360000013M21EAE</v>
      </c>
      <c r="AI18" s="496" t="s">
        <v>598</v>
      </c>
      <c r="AJ18" s="469" t="s">
        <v>975</v>
      </c>
      <c r="AK18" s="469" t="s">
        <v>434</v>
      </c>
      <c r="AL18" s="497">
        <v>79.452054794520507</v>
      </c>
      <c r="AM18" s="496"/>
      <c r="AN18" s="469"/>
      <c r="AO18" s="492" t="str">
        <f>IFERROR(VLOOKUP(U18,'Picklist Mapping'!$A$3:$C$4,3,FALSE),"")</f>
        <v>National</v>
      </c>
      <c r="AP18" s="498" t="s">
        <v>209</v>
      </c>
      <c r="AQ18" s="492"/>
      <c r="AR18" s="433" t="s">
        <v>928</v>
      </c>
      <c r="AS18" s="447"/>
      <c r="AT18" s="433"/>
      <c r="AU18" s="499" t="str">
        <f t="shared" si="6"/>
        <v>Please enter the geographic area in the comments section</v>
      </c>
      <c r="AV18" s="482" t="s">
        <v>431</v>
      </c>
      <c r="AW18" s="433"/>
      <c r="AX18" s="131"/>
      <c r="AY18" s="393"/>
      <c r="AZ18" s="135"/>
    </row>
    <row r="19" spans="1:52" ht="47.1" customHeight="1" x14ac:dyDescent="0.25">
      <c r="A19" s="409">
        <v>9</v>
      </c>
      <c r="B19" s="410" t="str">
        <f>IFERROR(IF(AND(C19="",D19=""),"",VLOOKUP(AI19,'Reference records(soft deleted)'!$B$84:$D$127,3,FALSE)),"")</f>
        <v>Services de dépistage du VIH</v>
      </c>
      <c r="C19" s="410" t="s">
        <v>2542</v>
      </c>
      <c r="D19" s="447"/>
      <c r="E19" s="429">
        <v>24401</v>
      </c>
      <c r="F19" s="430"/>
      <c r="G19" s="494" t="str">
        <f t="shared" si="0"/>
        <v/>
      </c>
      <c r="H19" s="433" t="s">
        <v>386</v>
      </c>
      <c r="I19" s="484">
        <f>IFERROR(VLOOKUP(C19,'Reference records(soft deleted)'!$D$132:$H$229,5,FALSE),"")</f>
        <v>0</v>
      </c>
      <c r="J19" s="484" t="str">
        <f t="shared" si="1"/>
        <v>No</v>
      </c>
      <c r="K19" s="484"/>
      <c r="L19" s="484"/>
      <c r="M19" s="484"/>
      <c r="N19" s="484" t="str">
        <f>IFERROR(IF(AM19="","",VLOOKUP(AM19,'Overview - Section A'!$P$31:$Q$32,2,FALSE)),"")</f>
        <v/>
      </c>
      <c r="O19" s="484"/>
      <c r="P19" s="433" t="s">
        <v>961</v>
      </c>
      <c r="Q19" s="413" t="str">
        <f t="array" ref="Q19">IFERROR(IF(INDEX('Reference Records'!$D$60:$D$128,MATCH(LEFT(C19,255),LEFT('Reference Records'!$C$60:$C$128,255),0))=0,"",INDEX('Reference Records'!$D$60:$D$128,MATCH(LEFT(C19,255),LEFT('Reference Records'!$C$60:$C$128,255),0))),"")</f>
        <v>Résultat du test VIH,Sexe</v>
      </c>
      <c r="R19" s="495"/>
      <c r="S19" s="484" t="str">
        <f>IF('Overview - Section A'!$AN$5="Funding Request",IF(N19="Funding Request Place Holder","",N19),"")</f>
        <v/>
      </c>
      <c r="T19" s="484" t="str">
        <f t="shared" si="2"/>
        <v>Djibouti</v>
      </c>
      <c r="U19" s="484" t="str">
        <f>IFERROR(IF(AP19="","",VLOOKUP(AP19,'Picklist Mapping'!$C$3:$D$4,2,FALSE)),"")</f>
        <v>National</v>
      </c>
      <c r="V19" s="433" t="s">
        <v>367</v>
      </c>
      <c r="W19" s="447" t="s">
        <v>5945</v>
      </c>
      <c r="X19" s="490" t="str">
        <f>IFERROR(IF(VLOOKUP(B19,'Reference Records'!$C$131:$D$166,2,FALSE)=0,"",VLOOKUP(B19,'Reference Records'!$C$131:$D$166,2,FALSE)),"")</f>
        <v>MCI-00533</v>
      </c>
      <c r="Y19" s="469" t="str">
        <f t="shared" si="3"/>
        <v>HTS-1: Nombre de personnes dépistées pour le VIH et ayant reçu leurs résultats durant la période de rapportage</v>
      </c>
      <c r="Z19" s="469"/>
      <c r="AA19" s="469" t="str">
        <f t="shared" si="4"/>
        <v>HTS-1: Nombre de personnes dépistées pour le VIH et ayant reçu leurs résultats durant la période de rapportage</v>
      </c>
      <c r="AB19" s="469" t="str">
        <f>IFERROR(IF('Overview - Section A'!$AN$5="Funding Request",VLOOKUP(S19,'Overview - Section A'!$M$31:$P$32,4,FALSE),IF(AM19="","",AM19)),"")</f>
        <v/>
      </c>
      <c r="AC19" s="469" t="b">
        <f t="shared" si="5"/>
        <v>1</v>
      </c>
      <c r="AD19" s="469"/>
      <c r="AE19" s="469" t="str">
        <f t="array" ref="AE19">IFERROR(IF(INDEX('Overview - Section A'!$H$92:$H$122,MATCH(LEFT(B19,255),LEFT('Overview - Section A'!$E$92:$E$122,255),0))=0,"",INDEX('Overview - Section A'!$H$92:$H$122,MATCH(LEFT(B19,255),LEFT('Overview - Section A'!$E$92:$E$122,255),0))),"")</f>
        <v>a1P360000030FUXEA2</v>
      </c>
      <c r="AF19" s="469" t="s">
        <v>976</v>
      </c>
      <c r="AG19" s="469" t="str">
        <f t="array" ref="AG19">IFERROR(IF(INDEX('Reference Records'!$G$60:$G$128,MATCH(LEFT(C19,255),LEFT('Reference Records'!$C$60:$C$128,255),0))=0,"",INDEX('Reference Records'!$G$60:$G$128,MATCH(LEFT(C19,255),LEFT('Reference Records'!$C$60:$C$128,255),0))),"")</f>
        <v>a1O36000001qZ9IEAU</v>
      </c>
      <c r="AH19" s="469" t="str">
        <f>IFERROR(IF('Overview - Section A'!$AN$5="Funding Request",IF('Reference Records'!$B$343&lt;&gt;"",VLOOKUP(T19,'Reference Records'!$B$343:$C$344,2,FALSE),VLOOKUP(T19,'Reference Records'!$A$356:$C$694,3,FALSE)),VLOOKUP(T19,'Reference Records'!$A$697:$C$699,3,FALSE)),"")</f>
        <v>a1A360000013M21EAE</v>
      </c>
      <c r="AI19" s="496" t="s">
        <v>595</v>
      </c>
      <c r="AJ19" s="469" t="s">
        <v>978</v>
      </c>
      <c r="AK19" s="469" t="s">
        <v>434</v>
      </c>
      <c r="AL19" s="497"/>
      <c r="AM19" s="496"/>
      <c r="AN19" s="469"/>
      <c r="AO19" s="492" t="str">
        <f>IFERROR(VLOOKUP(U19,'Picklist Mapping'!$A$3:$C$4,3,FALSE),"")</f>
        <v>National</v>
      </c>
      <c r="AP19" s="498" t="s">
        <v>209</v>
      </c>
      <c r="AQ19" s="492"/>
      <c r="AR19" s="433" t="s">
        <v>928</v>
      </c>
      <c r="AS19" s="447"/>
      <c r="AT19" s="433"/>
      <c r="AU19" s="499" t="str">
        <f t="shared" si="6"/>
        <v>Please enter the geographic area in the comments section</v>
      </c>
      <c r="AV19" s="482" t="s">
        <v>431</v>
      </c>
      <c r="AW19" s="433"/>
      <c r="AX19" s="131"/>
      <c r="AY19" s="393"/>
      <c r="AZ19" s="135"/>
    </row>
    <row r="20" spans="1:52" ht="47.1" customHeight="1" x14ac:dyDescent="0.25">
      <c r="A20" s="409">
        <v>10</v>
      </c>
      <c r="B20" s="410"/>
      <c r="C20" s="410" t="str">
        <f>IFERROR(VLOOKUP(AJ20,'Reference records(soft deleted)'!$B$132:$E$229,3,FALSE),"")</f>
        <v/>
      </c>
      <c r="D20" s="447"/>
      <c r="E20" s="429"/>
      <c r="F20" s="430"/>
      <c r="G20" s="494"/>
      <c r="H20" s="433"/>
      <c r="I20" s="484" t="str">
        <f>IFERROR(VLOOKUP(C20,'Reference records(soft deleted)'!$D$132:$H$229,5,FALSE),"")</f>
        <v/>
      </c>
      <c r="J20" s="484" t="str">
        <f t="shared" si="1"/>
        <v>No</v>
      </c>
      <c r="K20" s="484"/>
      <c r="L20" s="484"/>
      <c r="M20" s="484"/>
      <c r="N20" s="484" t="str">
        <f>IFERROR(IF(AM20="","",VLOOKUP(AM20,'Overview - Section A'!$P$31:$Q$32,2,FALSE)),"")</f>
        <v/>
      </c>
      <c r="O20" s="484"/>
      <c r="P20" s="433"/>
      <c r="Q20" s="413" t="str">
        <f t="array" ref="Q20">IFERROR(IF(INDEX('Reference Records'!$D$60:$D$128,MATCH(LEFT(C20,255),LEFT('Reference Records'!$C$60:$C$128,255),0))=0,"",INDEX('Reference Records'!$D$60:$D$128,MATCH(LEFT(C20,255),LEFT('Reference Records'!$C$60:$C$128,255),0))),"")</f>
        <v/>
      </c>
      <c r="R20" s="495"/>
      <c r="S20" s="484" t="str">
        <f>IF('Overview - Section A'!$AN$5="Funding Request",IF(N20="Funding Request Place Holder","",N20),"")</f>
        <v/>
      </c>
      <c r="T20" s="484"/>
      <c r="U20" s="484"/>
      <c r="V20" s="433"/>
      <c r="W20" s="447"/>
      <c r="X20" s="490" t="str">
        <f>IFERROR(IF(VLOOKUP(B20,'Reference Records'!$C$131:$D$166,2,FALSE)=0,"",VLOOKUP(B20,'Reference Records'!$C$131:$D$166,2,FALSE)),"")</f>
        <v/>
      </c>
      <c r="Y20" s="469" t="str">
        <f t="shared" si="3"/>
        <v/>
      </c>
      <c r="Z20" s="469"/>
      <c r="AA20" s="469" t="str">
        <f t="shared" si="4"/>
        <v/>
      </c>
      <c r="AB20" s="469" t="str">
        <f>IFERROR(IF('Overview - Section A'!$AN$5="Funding Request",VLOOKUP(S20,'Overview - Section A'!$M$31:$P$32,4,FALSE),IF(AM20="","",AM20)),"")</f>
        <v>a1236000008JWxHAAW</v>
      </c>
      <c r="AC20" s="469" t="b">
        <f t="shared" si="5"/>
        <v>0</v>
      </c>
      <c r="AD20" s="469"/>
      <c r="AE20" s="469" t="str">
        <f t="array" ref="AE20">IFERROR(IF(INDEX('Overview - Section A'!$H$92:$H$122,MATCH(LEFT(B20,255),LEFT('Overview - Section A'!$E$92:$E$122,255),0))=0,"",INDEX('Overview - Section A'!$H$92:$H$122,MATCH(LEFT(B20,255),LEFT('Overview - Section A'!$E$92:$E$122,255),0))),"")</f>
        <v>a1P360000030FUWEA2</v>
      </c>
      <c r="AF20" s="469" t="s">
        <v>979</v>
      </c>
      <c r="AG20" s="469" t="str">
        <f t="array" ref="AG20">IFERROR(IF(INDEX('Reference Records'!$G$60:$G$128,MATCH(LEFT(C20,255),LEFT('Reference Records'!$C$60:$C$128,255),0))=0,"",INDEX('Reference Records'!$G$60:$G$128,MATCH(LEFT(C20,255),LEFT('Reference Records'!$C$60:$C$128,255),0))),"")</f>
        <v/>
      </c>
      <c r="AH20" s="469" t="str">
        <f>IFERROR(IF('Overview - Section A'!$AN$5="Funding Request",IF('Reference Records'!$B$343&lt;&gt;"",VLOOKUP(T20,'Reference Records'!$B$343:$C$344,2,FALSE),VLOOKUP(T20,'Reference Records'!$A$356:$C$694,3,FALSE)),VLOOKUP(T20,'Reference Records'!$A$697:$C$699,3,FALSE)),"")</f>
        <v/>
      </c>
      <c r="AI20" s="496" t="s">
        <v>592</v>
      </c>
      <c r="AJ20" s="469"/>
      <c r="AK20" s="469" t="s">
        <v>434</v>
      </c>
      <c r="AL20" s="497">
        <v>1.36749019965357</v>
      </c>
      <c r="AM20" s="496" t="s">
        <v>980</v>
      </c>
      <c r="AN20" s="469"/>
      <c r="AO20" s="492" t="str">
        <f>IFERROR(VLOOKUP(U20,'Picklist Mapping'!$A$3:$C$4,3,FALSE),"")</f>
        <v/>
      </c>
      <c r="AP20" s="498" t="s">
        <v>209</v>
      </c>
      <c r="AQ20" s="492"/>
      <c r="AR20" s="433"/>
      <c r="AS20" s="447"/>
      <c r="AT20" s="433"/>
      <c r="AU20" s="499" t="str">
        <f t="shared" si="6"/>
        <v/>
      </c>
      <c r="AV20" s="482" t="s">
        <v>431</v>
      </c>
      <c r="AW20" s="433"/>
      <c r="AX20" s="131"/>
      <c r="AY20" s="393"/>
      <c r="AZ20" s="135"/>
    </row>
    <row r="21" spans="1:52" ht="47.1" customHeight="1" x14ac:dyDescent="0.25">
      <c r="A21" s="409">
        <v>11</v>
      </c>
      <c r="B21" s="410" t="str">
        <f>IFERROR(IF(AND(C21="",D21=""),"",VLOOKUP(AI21,'Reference records(soft deleted)'!$B$84:$D$127,3,FALSE)),"")</f>
        <v/>
      </c>
      <c r="C21" s="410" t="str">
        <f>IFERROR(VLOOKUP(AJ21,'Reference records(soft deleted)'!$B$132:$E$229,3,FALSE),"")</f>
        <v/>
      </c>
      <c r="D21" s="447"/>
      <c r="E21" s="429"/>
      <c r="F21" s="430"/>
      <c r="G21" s="494" t="str">
        <f t="shared" si="0"/>
        <v/>
      </c>
      <c r="H21" s="433"/>
      <c r="I21" s="484" t="str">
        <f>IFERROR(VLOOKUP(C21,'Reference records(soft deleted)'!$D$132:$H$229,5,FALSE),"")</f>
        <v/>
      </c>
      <c r="J21" s="484" t="str">
        <f t="shared" si="1"/>
        <v>No</v>
      </c>
      <c r="K21" s="484"/>
      <c r="L21" s="484"/>
      <c r="M21" s="484"/>
      <c r="N21" s="484" t="str">
        <f>IFERROR(IF(AM21="","",VLOOKUP(AM21,'Overview - Section A'!$P$31:$Q$32,2,FALSE)),"")</f>
        <v/>
      </c>
      <c r="O21" s="484"/>
      <c r="P21" s="433"/>
      <c r="Q21" s="413" t="str">
        <f t="array" ref="Q21">IFERROR(IF(INDEX('Reference Records'!$D$60:$D$128,MATCH(LEFT(C21,255),LEFT('Reference Records'!$C$60:$C$128,255),0))=0,"",INDEX('Reference Records'!$D$60:$D$128,MATCH(LEFT(C21,255),LEFT('Reference Records'!$C$60:$C$128,255),0))),"")</f>
        <v/>
      </c>
      <c r="R21" s="495"/>
      <c r="S21" s="484" t="str">
        <f>IF('Overview - Section A'!$AN$5="Funding Request",IF(N21="Funding Request Place Holder","",N21),"")</f>
        <v/>
      </c>
      <c r="T21" s="484" t="str">
        <f t="shared" si="2"/>
        <v>Djibouti</v>
      </c>
      <c r="U21" s="484" t="str">
        <f>IFERROR(IF(AP21="","",VLOOKUP(AP21,'Picklist Mapping'!$C$3:$D$4,2,FALSE)),"")</f>
        <v/>
      </c>
      <c r="V21" s="433"/>
      <c r="W21" s="447"/>
      <c r="X21" s="490" t="str">
        <f>IFERROR(IF(VLOOKUP(B21,'Reference Records'!$C$131:$D$166,2,FALSE)=0,"",VLOOKUP(B21,'Reference Records'!$C$131:$D$166,2,FALSE)),"")</f>
        <v/>
      </c>
      <c r="Y21" s="469" t="str">
        <f t="shared" si="3"/>
        <v/>
      </c>
      <c r="Z21" s="469"/>
      <c r="AA21" s="469" t="str">
        <f t="shared" si="4"/>
        <v/>
      </c>
      <c r="AB21" s="469" t="str">
        <f>IFERROR(IF('Overview - Section A'!$AN$5="Funding Request",VLOOKUP(S21,'Overview - Section A'!$M$31:$P$32,4,FALSE),IF(AM21="","",AM21)),"")</f>
        <v>a1236000008JWxJAAW</v>
      </c>
      <c r="AC21" s="469" t="b">
        <f t="shared" si="5"/>
        <v>0</v>
      </c>
      <c r="AD21" s="469"/>
      <c r="AE21" s="469" t="str">
        <f t="array" ref="AE21">IFERROR(IF(INDEX('Overview - Section A'!$H$92:$H$122,MATCH(LEFT(B21,255),LEFT('Overview - Section A'!$E$92:$E$122,255),0))=0,"",INDEX('Overview - Section A'!$H$92:$H$122,MATCH(LEFT(B21,255),LEFT('Overview - Section A'!$E$92:$E$122,255),0))),"")</f>
        <v>a1P360000030FUWEA2</v>
      </c>
      <c r="AF21" s="469" t="s">
        <v>981</v>
      </c>
      <c r="AG21" s="469" t="str">
        <f t="array" ref="AG21">IFERROR(IF(INDEX('Reference Records'!$G$60:$G$128,MATCH(LEFT(C21,255),LEFT('Reference Records'!$C$60:$C$128,255),0))=0,"",INDEX('Reference Records'!$G$60:$G$128,MATCH(LEFT(C21,255),LEFT('Reference Records'!$C$60:$C$128,255),0))),"")</f>
        <v/>
      </c>
      <c r="AH21" s="469" t="str">
        <f>IFERROR(IF('Overview - Section A'!$AN$5="Funding Request",IF('Reference Records'!$B$343&lt;&gt;"",VLOOKUP(T21,'Reference Records'!$B$343:$C$344,2,FALSE),VLOOKUP(T21,'Reference Records'!$A$356:$C$694,3,FALSE)),VLOOKUP(T21,'Reference Records'!$A$697:$C$699,3,FALSE)),"")</f>
        <v>a1A360000013M21EAE</v>
      </c>
      <c r="AI21" s="496"/>
      <c r="AJ21" s="469"/>
      <c r="AK21" s="469" t="s">
        <v>434</v>
      </c>
      <c r="AL21" s="497"/>
      <c r="AM21" s="496" t="s">
        <v>453</v>
      </c>
      <c r="AN21" s="469"/>
      <c r="AO21" s="492" t="str">
        <f>IFERROR(VLOOKUP(U21,'Picklist Mapping'!$A$3:$C$4,3,FALSE),"")</f>
        <v/>
      </c>
      <c r="AP21" s="498"/>
      <c r="AQ21" s="492"/>
      <c r="AR21" s="433"/>
      <c r="AS21" s="447"/>
      <c r="AT21" s="433"/>
      <c r="AU21" s="499" t="str">
        <f t="shared" si="6"/>
        <v/>
      </c>
      <c r="AV21" s="482" t="s">
        <v>431</v>
      </c>
      <c r="AW21" s="433"/>
      <c r="AX21" s="131"/>
      <c r="AY21" s="393"/>
      <c r="AZ21" s="135"/>
    </row>
    <row r="22" spans="1:52" ht="47.1" customHeight="1" x14ac:dyDescent="0.25">
      <c r="A22" s="409">
        <v>12</v>
      </c>
      <c r="B22" s="410" t="str">
        <f>IFERROR(IF(AND(C22="",D22=""),"",VLOOKUP(AI22,'Reference records(soft deleted)'!$B$84:$D$127,3,FALSE)),"")</f>
        <v/>
      </c>
      <c r="C22" s="410" t="str">
        <f>IFERROR(VLOOKUP(AJ22,'Reference records(soft deleted)'!$B$132:$E$229,3,FALSE),"")</f>
        <v/>
      </c>
      <c r="D22" s="447"/>
      <c r="E22" s="429"/>
      <c r="F22" s="430"/>
      <c r="G22" s="494" t="str">
        <f t="shared" si="0"/>
        <v/>
      </c>
      <c r="H22" s="433"/>
      <c r="I22" s="484" t="str">
        <f>IFERROR(VLOOKUP(C22,'Reference records(soft deleted)'!$D$132:$H$229,5,FALSE),"")</f>
        <v/>
      </c>
      <c r="J22" s="484" t="str">
        <f t="shared" si="1"/>
        <v>No</v>
      </c>
      <c r="K22" s="484"/>
      <c r="L22" s="484"/>
      <c r="M22" s="484"/>
      <c r="N22" s="484" t="str">
        <f>IFERROR(IF(AM22="","",VLOOKUP(AM22,'Overview - Section A'!$P$31:$Q$32,2,FALSE)),"")</f>
        <v/>
      </c>
      <c r="O22" s="484"/>
      <c r="P22" s="433"/>
      <c r="Q22" s="413" t="str">
        <f t="array" ref="Q22">IFERROR(IF(INDEX('Reference Records'!$D$60:$D$128,MATCH(LEFT(C22,255),LEFT('Reference Records'!$C$60:$C$128,255),0))=0,"",INDEX('Reference Records'!$D$60:$D$128,MATCH(LEFT(C22,255),LEFT('Reference Records'!$C$60:$C$128,255),0))),"")</f>
        <v/>
      </c>
      <c r="R22" s="495"/>
      <c r="S22" s="484" t="str">
        <f>IF('Overview - Section A'!$AN$5="Funding Request",IF(N22="Funding Request Place Holder","",N22),"")</f>
        <v/>
      </c>
      <c r="T22" s="484" t="str">
        <f t="shared" si="2"/>
        <v>Djibouti</v>
      </c>
      <c r="U22" s="484" t="str">
        <f>IFERROR(IF(AP22="","",VLOOKUP(AP22,'Picklist Mapping'!$C$3:$D$4,2,FALSE)),"")</f>
        <v/>
      </c>
      <c r="V22" s="433"/>
      <c r="W22" s="447"/>
      <c r="X22" s="490" t="str">
        <f>IFERROR(IF(VLOOKUP(B22,'Reference Records'!$C$131:$D$166,2,FALSE)=0,"",VLOOKUP(B22,'Reference Records'!$C$131:$D$166,2,FALSE)),"")</f>
        <v/>
      </c>
      <c r="Y22" s="469" t="str">
        <f t="shared" si="3"/>
        <v/>
      </c>
      <c r="Z22" s="469"/>
      <c r="AA22" s="469" t="str">
        <f t="shared" si="4"/>
        <v/>
      </c>
      <c r="AB22" s="469" t="str">
        <f>IFERROR(IF('Overview - Section A'!$AN$5="Funding Request",VLOOKUP(S22,'Overview - Section A'!$M$31:$P$32,4,FALSE),IF(AM22="","",AM22)),"")</f>
        <v>a1236000008JWxJAAW</v>
      </c>
      <c r="AC22" s="469" t="b">
        <f t="shared" si="5"/>
        <v>0</v>
      </c>
      <c r="AD22" s="469"/>
      <c r="AE22" s="469" t="str">
        <f t="array" ref="AE22">IFERROR(IF(INDEX('Overview - Section A'!$H$92:$H$122,MATCH(LEFT(B22,255),LEFT('Overview - Section A'!$E$92:$E$122,255),0))=0,"",INDEX('Overview - Section A'!$H$92:$H$122,MATCH(LEFT(B22,255),LEFT('Overview - Section A'!$E$92:$E$122,255),0))),"")</f>
        <v>a1P360000030FUWEA2</v>
      </c>
      <c r="AF22" s="469" t="s">
        <v>982</v>
      </c>
      <c r="AG22" s="469" t="str">
        <f t="array" ref="AG22">IFERROR(IF(INDEX('Reference Records'!$G$60:$G$128,MATCH(LEFT(C22,255),LEFT('Reference Records'!$C$60:$C$128,255),0))=0,"",INDEX('Reference Records'!$G$60:$G$128,MATCH(LEFT(C22,255),LEFT('Reference Records'!$C$60:$C$128,255),0))),"")</f>
        <v/>
      </c>
      <c r="AH22" s="469" t="str">
        <f>IFERROR(IF('Overview - Section A'!$AN$5="Funding Request",IF('Reference Records'!$B$343&lt;&gt;"",VLOOKUP(T22,'Reference Records'!$B$343:$C$344,2,FALSE),VLOOKUP(T22,'Reference Records'!$A$356:$C$694,3,FALSE)),VLOOKUP(T22,'Reference Records'!$A$697:$C$699,3,FALSE)),"")</f>
        <v>a1A360000013M21EAE</v>
      </c>
      <c r="AI22" s="496"/>
      <c r="AJ22" s="469"/>
      <c r="AK22" s="469" t="s">
        <v>434</v>
      </c>
      <c r="AL22" s="497"/>
      <c r="AM22" s="496" t="s">
        <v>453</v>
      </c>
      <c r="AN22" s="469"/>
      <c r="AO22" s="492" t="str">
        <f>IFERROR(VLOOKUP(U22,'Picklist Mapping'!$A$3:$C$4,3,FALSE),"")</f>
        <v/>
      </c>
      <c r="AP22" s="498"/>
      <c r="AQ22" s="492"/>
      <c r="AR22" s="433"/>
      <c r="AS22" s="447"/>
      <c r="AT22" s="433"/>
      <c r="AU22" s="499" t="str">
        <f t="shared" si="6"/>
        <v/>
      </c>
      <c r="AV22" s="482" t="s">
        <v>431</v>
      </c>
      <c r="AW22" s="433"/>
      <c r="AX22" s="131"/>
      <c r="AY22" s="393"/>
      <c r="AZ22" s="135"/>
    </row>
    <row r="23" spans="1:52" ht="47.1" customHeight="1" x14ac:dyDescent="0.25">
      <c r="A23" s="409">
        <v>13</v>
      </c>
      <c r="B23" s="410" t="str">
        <f>IFERROR(IF(AND(C23="",D23=""),"",VLOOKUP(AI23,'Reference records(soft deleted)'!$B$84:$D$127,3,FALSE)),"")</f>
        <v/>
      </c>
      <c r="C23" s="410" t="str">
        <f>IFERROR(VLOOKUP(AJ23,'Reference records(soft deleted)'!$B$132:$E$229,3,FALSE),"")</f>
        <v/>
      </c>
      <c r="D23" s="447"/>
      <c r="E23" s="429"/>
      <c r="F23" s="430"/>
      <c r="G23" s="494" t="str">
        <f t="shared" si="0"/>
        <v/>
      </c>
      <c r="H23" s="433"/>
      <c r="I23" s="484" t="str">
        <f>IFERROR(VLOOKUP(C23,'Reference records(soft deleted)'!$D$132:$H$229,5,FALSE),"")</f>
        <v/>
      </c>
      <c r="J23" s="484" t="str">
        <f t="shared" si="1"/>
        <v>No</v>
      </c>
      <c r="K23" s="484"/>
      <c r="L23" s="484"/>
      <c r="M23" s="484"/>
      <c r="N23" s="484" t="str">
        <f>IFERROR(IF(AM23="","",VLOOKUP(AM23,'Overview - Section A'!$P$31:$Q$32,2,FALSE)),"")</f>
        <v/>
      </c>
      <c r="O23" s="484"/>
      <c r="P23" s="433"/>
      <c r="Q23" s="413" t="str">
        <f t="array" ref="Q23">IFERROR(IF(INDEX('Reference Records'!$D$60:$D$128,MATCH(LEFT(C23,255),LEFT('Reference Records'!$C$60:$C$128,255),0))=0,"",INDEX('Reference Records'!$D$60:$D$128,MATCH(LEFT(C23,255),LEFT('Reference Records'!$C$60:$C$128,255),0))),"")</f>
        <v/>
      </c>
      <c r="R23" s="495"/>
      <c r="S23" s="484" t="str">
        <f>IF('Overview - Section A'!$AN$5="Funding Request",IF(N23="Funding Request Place Holder","",N23),"")</f>
        <v/>
      </c>
      <c r="T23" s="484" t="str">
        <f t="shared" si="2"/>
        <v>Djibouti</v>
      </c>
      <c r="U23" s="484" t="str">
        <f>IFERROR(IF(AP23="","",VLOOKUP(AP23,'Picklist Mapping'!$C$3:$D$4,2,FALSE)),"")</f>
        <v/>
      </c>
      <c r="V23" s="433"/>
      <c r="W23" s="447"/>
      <c r="X23" s="490" t="str">
        <f>IFERROR(IF(VLOOKUP(B23,'Reference Records'!$C$131:$D$166,2,FALSE)=0,"",VLOOKUP(B23,'Reference Records'!$C$131:$D$166,2,FALSE)),"")</f>
        <v/>
      </c>
      <c r="Y23" s="469" t="str">
        <f t="shared" si="3"/>
        <v/>
      </c>
      <c r="Z23" s="469"/>
      <c r="AA23" s="469" t="str">
        <f t="shared" si="4"/>
        <v/>
      </c>
      <c r="AB23" s="469" t="str">
        <f>IFERROR(IF('Overview - Section A'!$AN$5="Funding Request",VLOOKUP(S23,'Overview - Section A'!$M$31:$P$32,4,FALSE),IF(AM23="","",AM23)),"")</f>
        <v>a1236000008JWxJAAW</v>
      </c>
      <c r="AC23" s="469" t="b">
        <f t="shared" si="5"/>
        <v>0</v>
      </c>
      <c r="AD23" s="469"/>
      <c r="AE23" s="469" t="str">
        <f t="array" ref="AE23">IFERROR(IF(INDEX('Overview - Section A'!$H$92:$H$122,MATCH(LEFT(B23,255),LEFT('Overview - Section A'!$E$92:$E$122,255),0))=0,"",INDEX('Overview - Section A'!$H$92:$H$122,MATCH(LEFT(B23,255),LEFT('Overview - Section A'!$E$92:$E$122,255),0))),"")</f>
        <v>a1P360000030FUWEA2</v>
      </c>
      <c r="AF23" s="469" t="s">
        <v>983</v>
      </c>
      <c r="AG23" s="469" t="str">
        <f t="array" ref="AG23">IFERROR(IF(INDEX('Reference Records'!$G$60:$G$128,MATCH(LEFT(C23,255),LEFT('Reference Records'!$C$60:$C$128,255),0))=0,"",INDEX('Reference Records'!$G$60:$G$128,MATCH(LEFT(C23,255),LEFT('Reference Records'!$C$60:$C$128,255),0))),"")</f>
        <v/>
      </c>
      <c r="AH23" s="469" t="str">
        <f>IFERROR(IF('Overview - Section A'!$AN$5="Funding Request",IF('Reference Records'!$B$343&lt;&gt;"",VLOOKUP(T23,'Reference Records'!$B$343:$C$344,2,FALSE),VLOOKUP(T23,'Reference Records'!$A$356:$C$694,3,FALSE)),VLOOKUP(T23,'Reference Records'!$A$697:$C$699,3,FALSE)),"")</f>
        <v>a1A360000013M21EAE</v>
      </c>
      <c r="AI23" s="496"/>
      <c r="AJ23" s="469"/>
      <c r="AK23" s="469" t="s">
        <v>434</v>
      </c>
      <c r="AL23" s="497"/>
      <c r="AM23" s="496" t="s">
        <v>453</v>
      </c>
      <c r="AN23" s="469"/>
      <c r="AO23" s="492" t="str">
        <f>IFERROR(VLOOKUP(U23,'Picklist Mapping'!$A$3:$C$4,3,FALSE),"")</f>
        <v/>
      </c>
      <c r="AP23" s="498"/>
      <c r="AQ23" s="492"/>
      <c r="AR23" s="433"/>
      <c r="AS23" s="447"/>
      <c r="AT23" s="433"/>
      <c r="AU23" s="499" t="str">
        <f t="shared" si="6"/>
        <v/>
      </c>
      <c r="AV23" s="482" t="s">
        <v>431</v>
      </c>
      <c r="AW23" s="433"/>
      <c r="AX23" s="131"/>
      <c r="AY23" s="393"/>
      <c r="AZ23" s="135"/>
    </row>
    <row r="24" spans="1:52" ht="47.1" customHeight="1" x14ac:dyDescent="0.25">
      <c r="A24" s="409">
        <v>14</v>
      </c>
      <c r="B24" s="410" t="str">
        <f>IFERROR(IF(AND(C24="",D24=""),"",VLOOKUP(AI24,'Reference records(soft deleted)'!$B$84:$D$127,3,FALSE)),"")</f>
        <v/>
      </c>
      <c r="C24" s="410" t="str">
        <f>IFERROR(VLOOKUP(AJ24,'Reference records(soft deleted)'!$B$132:$E$229,3,FALSE),"")</f>
        <v/>
      </c>
      <c r="D24" s="447"/>
      <c r="E24" s="429"/>
      <c r="F24" s="430"/>
      <c r="G24" s="494" t="str">
        <f t="shared" si="0"/>
        <v/>
      </c>
      <c r="H24" s="433"/>
      <c r="I24" s="484" t="str">
        <f>IFERROR(VLOOKUP(C24,'Reference records(soft deleted)'!$D$132:$H$229,5,FALSE),"")</f>
        <v/>
      </c>
      <c r="J24" s="484" t="str">
        <f t="shared" si="1"/>
        <v>No</v>
      </c>
      <c r="K24" s="484"/>
      <c r="L24" s="484"/>
      <c r="M24" s="484"/>
      <c r="N24" s="484" t="str">
        <f>IFERROR(IF(AM24="","",VLOOKUP(AM24,'Overview - Section A'!$P$31:$Q$32,2,FALSE)),"")</f>
        <v/>
      </c>
      <c r="O24" s="484"/>
      <c r="P24" s="433"/>
      <c r="Q24" s="413" t="str">
        <f t="array" ref="Q24">IFERROR(IF(INDEX('Reference Records'!$D$60:$D$128,MATCH(LEFT(C24,255),LEFT('Reference Records'!$C$60:$C$128,255),0))=0,"",INDEX('Reference Records'!$D$60:$D$128,MATCH(LEFT(C24,255),LEFT('Reference Records'!$C$60:$C$128,255),0))),"")</f>
        <v/>
      </c>
      <c r="R24" s="495"/>
      <c r="S24" s="484" t="str">
        <f>IF('Overview - Section A'!$AN$5="Funding Request",IF(N24="Funding Request Place Holder","",N24),"")</f>
        <v/>
      </c>
      <c r="T24" s="484" t="str">
        <f t="shared" si="2"/>
        <v>Djibouti</v>
      </c>
      <c r="U24" s="484" t="str">
        <f>IFERROR(IF(AP24="","",VLOOKUP(AP24,'Picklist Mapping'!$C$3:$D$4,2,FALSE)),"")</f>
        <v/>
      </c>
      <c r="V24" s="433"/>
      <c r="W24" s="447"/>
      <c r="X24" s="490" t="str">
        <f>IFERROR(IF(VLOOKUP(B24,'Reference Records'!$C$131:$D$166,2,FALSE)=0,"",VLOOKUP(B24,'Reference Records'!$C$131:$D$166,2,FALSE)),"")</f>
        <v/>
      </c>
      <c r="Y24" s="469" t="str">
        <f t="shared" si="3"/>
        <v/>
      </c>
      <c r="Z24" s="469"/>
      <c r="AA24" s="469" t="str">
        <f t="shared" si="4"/>
        <v/>
      </c>
      <c r="AB24" s="469" t="str">
        <f>IFERROR(IF('Overview - Section A'!$AN$5="Funding Request",VLOOKUP(S24,'Overview - Section A'!$M$31:$P$32,4,FALSE),IF(AM24="","",AM24)),"")</f>
        <v>a1236000008JWxJAAW</v>
      </c>
      <c r="AC24" s="469" t="b">
        <f t="shared" si="5"/>
        <v>0</v>
      </c>
      <c r="AD24" s="469"/>
      <c r="AE24" s="469" t="str">
        <f t="array" ref="AE24">IFERROR(IF(INDEX('Overview - Section A'!$H$92:$H$122,MATCH(LEFT(B24,255),LEFT('Overview - Section A'!$E$92:$E$122,255),0))=0,"",INDEX('Overview - Section A'!$H$92:$H$122,MATCH(LEFT(B24,255),LEFT('Overview - Section A'!$E$92:$E$122,255),0))),"")</f>
        <v>a1P360000030FUWEA2</v>
      </c>
      <c r="AF24" s="469" t="s">
        <v>984</v>
      </c>
      <c r="AG24" s="469" t="str">
        <f t="array" ref="AG24">IFERROR(IF(INDEX('Reference Records'!$G$60:$G$128,MATCH(LEFT(C24,255),LEFT('Reference Records'!$C$60:$C$128,255),0))=0,"",INDEX('Reference Records'!$G$60:$G$128,MATCH(LEFT(C24,255),LEFT('Reference Records'!$C$60:$C$128,255),0))),"")</f>
        <v/>
      </c>
      <c r="AH24" s="469" t="str">
        <f>IFERROR(IF('Overview - Section A'!$AN$5="Funding Request",IF('Reference Records'!$B$343&lt;&gt;"",VLOOKUP(T24,'Reference Records'!$B$343:$C$344,2,FALSE),VLOOKUP(T24,'Reference Records'!$A$356:$C$694,3,FALSE)),VLOOKUP(T24,'Reference Records'!$A$697:$C$699,3,FALSE)),"")</f>
        <v>a1A360000013M21EAE</v>
      </c>
      <c r="AI24" s="496"/>
      <c r="AJ24" s="469"/>
      <c r="AK24" s="469" t="s">
        <v>434</v>
      </c>
      <c r="AL24" s="497"/>
      <c r="AM24" s="496" t="s">
        <v>453</v>
      </c>
      <c r="AN24" s="469"/>
      <c r="AO24" s="492" t="str">
        <f>IFERROR(VLOOKUP(U24,'Picklist Mapping'!$A$3:$C$4,3,FALSE),"")</f>
        <v/>
      </c>
      <c r="AP24" s="498"/>
      <c r="AQ24" s="492"/>
      <c r="AR24" s="433"/>
      <c r="AS24" s="447"/>
      <c r="AT24" s="433"/>
      <c r="AU24" s="499" t="str">
        <f t="shared" si="6"/>
        <v/>
      </c>
      <c r="AV24" s="482" t="s">
        <v>431</v>
      </c>
      <c r="AW24" s="433"/>
      <c r="AX24" s="131"/>
      <c r="AY24" s="393"/>
      <c r="AZ24" s="135"/>
    </row>
    <row r="25" spans="1:52" ht="47.1" customHeight="1" x14ac:dyDescent="0.25">
      <c r="A25" s="409">
        <v>15</v>
      </c>
      <c r="B25" s="410" t="str">
        <f>IFERROR(IF(AND(C25="",D25=""),"",VLOOKUP(AI25,'Reference records(soft deleted)'!$B$84:$D$127,3,FALSE)),"")</f>
        <v/>
      </c>
      <c r="C25" s="410" t="str">
        <f>IFERROR(VLOOKUP(AJ25,'Reference records(soft deleted)'!$B$132:$E$229,3,FALSE),"")</f>
        <v/>
      </c>
      <c r="D25" s="447"/>
      <c r="E25" s="429"/>
      <c r="F25" s="430"/>
      <c r="G25" s="494" t="str">
        <f t="shared" si="0"/>
        <v/>
      </c>
      <c r="H25" s="433"/>
      <c r="I25" s="484" t="str">
        <f>IFERROR(VLOOKUP(C25,'Reference records(soft deleted)'!$D$132:$H$229,5,FALSE),"")</f>
        <v/>
      </c>
      <c r="J25" s="484" t="str">
        <f t="shared" si="1"/>
        <v>No</v>
      </c>
      <c r="K25" s="484"/>
      <c r="L25" s="484"/>
      <c r="M25" s="484"/>
      <c r="N25" s="484" t="str">
        <f>IFERROR(IF(AM25="","",VLOOKUP(AM25,'Overview - Section A'!$P$31:$Q$32,2,FALSE)),"")</f>
        <v/>
      </c>
      <c r="O25" s="484"/>
      <c r="P25" s="433"/>
      <c r="Q25" s="413" t="str">
        <f t="array" ref="Q25">IFERROR(IF(INDEX('Reference Records'!$D$60:$D$128,MATCH(LEFT(C25,255),LEFT('Reference Records'!$C$60:$C$128,255),0))=0,"",INDEX('Reference Records'!$D$60:$D$128,MATCH(LEFT(C25,255),LEFT('Reference Records'!$C$60:$C$128,255),0))),"")</f>
        <v/>
      </c>
      <c r="R25" s="495"/>
      <c r="S25" s="484" t="str">
        <f>IF('Overview - Section A'!$AN$5="Funding Request",IF(N25="Funding Request Place Holder","",N25),"")</f>
        <v/>
      </c>
      <c r="T25" s="484" t="str">
        <f t="shared" si="2"/>
        <v>Djibouti</v>
      </c>
      <c r="U25" s="484" t="str">
        <f>IFERROR(IF(AP25="","",VLOOKUP(AP25,'Picklist Mapping'!$C$3:$D$4,2,FALSE)),"")</f>
        <v/>
      </c>
      <c r="V25" s="433"/>
      <c r="W25" s="447"/>
      <c r="X25" s="490" t="str">
        <f>IFERROR(IF(VLOOKUP(B25,'Reference Records'!$C$131:$D$166,2,FALSE)=0,"",VLOOKUP(B25,'Reference Records'!$C$131:$D$166,2,FALSE)),"")</f>
        <v/>
      </c>
      <c r="Y25" s="469" t="str">
        <f t="shared" si="3"/>
        <v/>
      </c>
      <c r="Z25" s="469"/>
      <c r="AA25" s="469" t="str">
        <f t="shared" si="4"/>
        <v/>
      </c>
      <c r="AB25" s="469" t="str">
        <f>IFERROR(IF('Overview - Section A'!$AN$5="Funding Request",VLOOKUP(S25,'Overview - Section A'!$M$31:$P$32,4,FALSE),IF(AM25="","",AM25)),"")</f>
        <v>a1236000008JWxJAAW</v>
      </c>
      <c r="AC25" s="469" t="b">
        <f t="shared" si="5"/>
        <v>0</v>
      </c>
      <c r="AD25" s="469"/>
      <c r="AE25" s="469" t="str">
        <f t="array" ref="AE25">IFERROR(IF(INDEX('Overview - Section A'!$H$92:$H$122,MATCH(LEFT(B25,255),LEFT('Overview - Section A'!$E$92:$E$122,255),0))=0,"",INDEX('Overview - Section A'!$H$92:$H$122,MATCH(LEFT(B25,255),LEFT('Overview - Section A'!$E$92:$E$122,255),0))),"")</f>
        <v>a1P360000030FUWEA2</v>
      </c>
      <c r="AF25" s="469" t="s">
        <v>985</v>
      </c>
      <c r="AG25" s="469" t="str">
        <f t="array" ref="AG25">IFERROR(IF(INDEX('Reference Records'!$G$60:$G$128,MATCH(LEFT(C25,255),LEFT('Reference Records'!$C$60:$C$128,255),0))=0,"",INDEX('Reference Records'!$G$60:$G$128,MATCH(LEFT(C25,255),LEFT('Reference Records'!$C$60:$C$128,255),0))),"")</f>
        <v/>
      </c>
      <c r="AH25" s="469" t="str">
        <f>IFERROR(IF('Overview - Section A'!$AN$5="Funding Request",IF('Reference Records'!$B$343&lt;&gt;"",VLOOKUP(T25,'Reference Records'!$B$343:$C$344,2,FALSE),VLOOKUP(T25,'Reference Records'!$A$356:$C$694,3,FALSE)),VLOOKUP(T25,'Reference Records'!$A$697:$C$699,3,FALSE)),"")</f>
        <v>a1A360000013M21EAE</v>
      </c>
      <c r="AI25" s="496"/>
      <c r="AJ25" s="469"/>
      <c r="AK25" s="469" t="s">
        <v>434</v>
      </c>
      <c r="AL25" s="497"/>
      <c r="AM25" s="496" t="s">
        <v>453</v>
      </c>
      <c r="AN25" s="469"/>
      <c r="AO25" s="492" t="str">
        <f>IFERROR(VLOOKUP(U25,'Picklist Mapping'!$A$3:$C$4,3,FALSE),"")</f>
        <v/>
      </c>
      <c r="AP25" s="498"/>
      <c r="AQ25" s="492"/>
      <c r="AR25" s="433"/>
      <c r="AS25" s="447"/>
      <c r="AT25" s="433"/>
      <c r="AU25" s="499" t="str">
        <f t="shared" si="6"/>
        <v/>
      </c>
      <c r="AV25" s="482" t="s">
        <v>431</v>
      </c>
      <c r="AW25" s="433"/>
      <c r="AX25" s="131"/>
      <c r="AY25" s="393"/>
      <c r="AZ25" s="135"/>
    </row>
    <row r="26" spans="1:52" ht="47.1" customHeight="1" x14ac:dyDescent="0.25">
      <c r="A26" s="409">
        <v>16</v>
      </c>
      <c r="B26" s="410" t="str">
        <f>IFERROR(IF(AND(C26="",D26=""),"",VLOOKUP(AI26,'Reference records(soft deleted)'!$B$84:$D$127,3,FALSE)),"")</f>
        <v/>
      </c>
      <c r="C26" s="410" t="str">
        <f>IFERROR(VLOOKUP(AJ26,'Reference records(soft deleted)'!$B$132:$E$229,3,FALSE),"")</f>
        <v/>
      </c>
      <c r="D26" s="447"/>
      <c r="E26" s="429"/>
      <c r="F26" s="430"/>
      <c r="G26" s="494" t="str">
        <f t="shared" si="0"/>
        <v/>
      </c>
      <c r="H26" s="433"/>
      <c r="I26" s="484" t="str">
        <f>IFERROR(VLOOKUP(C26,'Reference records(soft deleted)'!$D$132:$H$229,5,FALSE),"")</f>
        <v/>
      </c>
      <c r="J26" s="484" t="str">
        <f t="shared" si="1"/>
        <v>No</v>
      </c>
      <c r="K26" s="484"/>
      <c r="L26" s="484"/>
      <c r="M26" s="484"/>
      <c r="N26" s="484" t="str">
        <f>IFERROR(IF(AM26="","",VLOOKUP(AM26,'Overview - Section A'!$P$31:$Q$32,2,FALSE)),"")</f>
        <v/>
      </c>
      <c r="O26" s="484"/>
      <c r="P26" s="433"/>
      <c r="Q26" s="413" t="str">
        <f t="array" ref="Q26">IFERROR(IF(INDEX('Reference Records'!$D$60:$D$128,MATCH(LEFT(C26,255),LEFT('Reference Records'!$C$60:$C$128,255),0))=0,"",INDEX('Reference Records'!$D$60:$D$128,MATCH(LEFT(C26,255),LEFT('Reference Records'!$C$60:$C$128,255),0))),"")</f>
        <v/>
      </c>
      <c r="R26" s="495"/>
      <c r="S26" s="484" t="str">
        <f>IF('Overview - Section A'!$AN$5="Funding Request",IF(N26="Funding Request Place Holder","",N26),"")</f>
        <v/>
      </c>
      <c r="T26" s="484" t="str">
        <f t="shared" si="2"/>
        <v>Djibouti</v>
      </c>
      <c r="U26" s="484" t="str">
        <f>IFERROR(IF(AP26="","",VLOOKUP(AP26,'Picklist Mapping'!$C$3:$D$4,2,FALSE)),"")</f>
        <v/>
      </c>
      <c r="V26" s="433"/>
      <c r="W26" s="447"/>
      <c r="X26" s="490" t="str">
        <f>IFERROR(IF(VLOOKUP(B26,'Reference Records'!$C$131:$D$166,2,FALSE)=0,"",VLOOKUP(B26,'Reference Records'!$C$131:$D$166,2,FALSE)),"")</f>
        <v/>
      </c>
      <c r="Y26" s="469" t="str">
        <f t="shared" si="3"/>
        <v/>
      </c>
      <c r="Z26" s="469"/>
      <c r="AA26" s="469" t="str">
        <f t="shared" si="4"/>
        <v/>
      </c>
      <c r="AB26" s="469" t="str">
        <f>IFERROR(IF('Overview - Section A'!$AN$5="Funding Request",VLOOKUP(S26,'Overview - Section A'!$M$31:$P$32,4,FALSE),IF(AM26="","",AM26)),"")</f>
        <v>a1236000008JWxJAAW</v>
      </c>
      <c r="AC26" s="469" t="b">
        <f t="shared" si="5"/>
        <v>0</v>
      </c>
      <c r="AD26" s="469"/>
      <c r="AE26" s="469" t="str">
        <f t="array" ref="AE26">IFERROR(IF(INDEX('Overview - Section A'!$H$92:$H$122,MATCH(LEFT(B26,255),LEFT('Overview - Section A'!$E$92:$E$122,255),0))=0,"",INDEX('Overview - Section A'!$H$92:$H$122,MATCH(LEFT(B26,255),LEFT('Overview - Section A'!$E$92:$E$122,255),0))),"")</f>
        <v>a1P360000030FUWEA2</v>
      </c>
      <c r="AF26" s="469" t="s">
        <v>986</v>
      </c>
      <c r="AG26" s="469" t="str">
        <f t="array" ref="AG26">IFERROR(IF(INDEX('Reference Records'!$G$60:$G$128,MATCH(LEFT(C26,255),LEFT('Reference Records'!$C$60:$C$128,255),0))=0,"",INDEX('Reference Records'!$G$60:$G$128,MATCH(LEFT(C26,255),LEFT('Reference Records'!$C$60:$C$128,255),0))),"")</f>
        <v/>
      </c>
      <c r="AH26" s="469" t="str">
        <f>IFERROR(IF('Overview - Section A'!$AN$5="Funding Request",IF('Reference Records'!$B$343&lt;&gt;"",VLOOKUP(T26,'Reference Records'!$B$343:$C$344,2,FALSE),VLOOKUP(T26,'Reference Records'!$A$356:$C$694,3,FALSE)),VLOOKUP(T26,'Reference Records'!$A$697:$C$699,3,FALSE)),"")</f>
        <v>a1A360000013M21EAE</v>
      </c>
      <c r="AI26" s="496"/>
      <c r="AJ26" s="469"/>
      <c r="AK26" s="469" t="s">
        <v>434</v>
      </c>
      <c r="AL26" s="497"/>
      <c r="AM26" s="496" t="s">
        <v>453</v>
      </c>
      <c r="AN26" s="469"/>
      <c r="AO26" s="492" t="str">
        <f>IFERROR(VLOOKUP(U26,'Picklist Mapping'!$A$3:$C$4,3,FALSE),"")</f>
        <v/>
      </c>
      <c r="AP26" s="498"/>
      <c r="AQ26" s="492"/>
      <c r="AR26" s="433"/>
      <c r="AS26" s="447"/>
      <c r="AT26" s="433"/>
      <c r="AU26" s="499" t="str">
        <f t="shared" si="6"/>
        <v/>
      </c>
      <c r="AV26" s="482" t="s">
        <v>431</v>
      </c>
      <c r="AW26" s="433"/>
      <c r="AX26" s="131"/>
      <c r="AY26" s="393"/>
      <c r="AZ26" s="135"/>
    </row>
    <row r="27" spans="1:52" ht="47.1" customHeight="1" x14ac:dyDescent="0.25">
      <c r="A27" s="409">
        <v>17</v>
      </c>
      <c r="B27" s="410" t="str">
        <f>IFERROR(IF(AND(C27="",D27=""),"",VLOOKUP(AI27,'Reference records(soft deleted)'!$B$84:$D$127,3,FALSE)),"")</f>
        <v/>
      </c>
      <c r="C27" s="410" t="str">
        <f>IFERROR(VLOOKUP(AJ27,'Reference records(soft deleted)'!$B$132:$E$229,3,FALSE),"")</f>
        <v/>
      </c>
      <c r="D27" s="447"/>
      <c r="E27" s="429"/>
      <c r="F27" s="430"/>
      <c r="G27" s="494" t="str">
        <f t="shared" si="0"/>
        <v/>
      </c>
      <c r="H27" s="433"/>
      <c r="I27" s="484" t="str">
        <f>IFERROR(VLOOKUP(C27,'Reference records(soft deleted)'!$D$132:$H$229,5,FALSE),"")</f>
        <v/>
      </c>
      <c r="J27" s="484" t="str">
        <f t="shared" si="1"/>
        <v>No</v>
      </c>
      <c r="K27" s="484"/>
      <c r="L27" s="484"/>
      <c r="M27" s="484"/>
      <c r="N27" s="484" t="str">
        <f>IFERROR(IF(AM27="","",VLOOKUP(AM27,'Overview - Section A'!$P$31:$Q$32,2,FALSE)),"")</f>
        <v/>
      </c>
      <c r="O27" s="484"/>
      <c r="P27" s="433"/>
      <c r="Q27" s="413" t="str">
        <f t="array" ref="Q27">IFERROR(IF(INDEX('Reference Records'!$D$60:$D$128,MATCH(LEFT(C27,255),LEFT('Reference Records'!$C$60:$C$128,255),0))=0,"",INDEX('Reference Records'!$D$60:$D$128,MATCH(LEFT(C27,255),LEFT('Reference Records'!$C$60:$C$128,255),0))),"")</f>
        <v/>
      </c>
      <c r="R27" s="495"/>
      <c r="S27" s="484" t="str">
        <f>IF('Overview - Section A'!$AN$5="Funding Request",IF(N27="Funding Request Place Holder","",N27),"")</f>
        <v/>
      </c>
      <c r="T27" s="484" t="str">
        <f t="shared" si="2"/>
        <v>Djibouti</v>
      </c>
      <c r="U27" s="484" t="str">
        <f>IFERROR(IF(AP27="","",VLOOKUP(AP27,'Picklist Mapping'!$C$3:$D$4,2,FALSE)),"")</f>
        <v/>
      </c>
      <c r="V27" s="433"/>
      <c r="W27" s="447"/>
      <c r="X27" s="490" t="str">
        <f>IFERROR(IF(VLOOKUP(B27,'Reference Records'!$C$131:$D$166,2,FALSE)=0,"",VLOOKUP(B27,'Reference Records'!$C$131:$D$166,2,FALSE)),"")</f>
        <v/>
      </c>
      <c r="Y27" s="469" t="str">
        <f t="shared" si="3"/>
        <v/>
      </c>
      <c r="Z27" s="469"/>
      <c r="AA27" s="469" t="str">
        <f t="shared" si="4"/>
        <v/>
      </c>
      <c r="AB27" s="469" t="str">
        <f>IFERROR(IF('Overview - Section A'!$AN$5="Funding Request",VLOOKUP(S27,'Overview - Section A'!$M$31:$P$32,4,FALSE),IF(AM27="","",AM27)),"")</f>
        <v>a1236000008JWxJAAW</v>
      </c>
      <c r="AC27" s="469" t="b">
        <f t="shared" si="5"/>
        <v>0</v>
      </c>
      <c r="AD27" s="469"/>
      <c r="AE27" s="469" t="str">
        <f t="array" ref="AE27">IFERROR(IF(INDEX('Overview - Section A'!$H$92:$H$122,MATCH(LEFT(B27,255),LEFT('Overview - Section A'!$E$92:$E$122,255),0))=0,"",INDEX('Overview - Section A'!$H$92:$H$122,MATCH(LEFT(B27,255),LEFT('Overview - Section A'!$E$92:$E$122,255),0))),"")</f>
        <v>a1P360000030FUWEA2</v>
      </c>
      <c r="AF27" s="469" t="s">
        <v>987</v>
      </c>
      <c r="AG27" s="469" t="str">
        <f t="array" ref="AG27">IFERROR(IF(INDEX('Reference Records'!$G$60:$G$128,MATCH(LEFT(C27,255),LEFT('Reference Records'!$C$60:$C$128,255),0))=0,"",INDEX('Reference Records'!$G$60:$G$128,MATCH(LEFT(C27,255),LEFT('Reference Records'!$C$60:$C$128,255),0))),"")</f>
        <v/>
      </c>
      <c r="AH27" s="469" t="str">
        <f>IFERROR(IF('Overview - Section A'!$AN$5="Funding Request",IF('Reference Records'!$B$343&lt;&gt;"",VLOOKUP(T27,'Reference Records'!$B$343:$C$344,2,FALSE),VLOOKUP(T27,'Reference Records'!$A$356:$C$694,3,FALSE)),VLOOKUP(T27,'Reference Records'!$A$697:$C$699,3,FALSE)),"")</f>
        <v>a1A360000013M21EAE</v>
      </c>
      <c r="AI27" s="496"/>
      <c r="AJ27" s="469"/>
      <c r="AK27" s="469" t="s">
        <v>434</v>
      </c>
      <c r="AL27" s="497"/>
      <c r="AM27" s="496" t="s">
        <v>453</v>
      </c>
      <c r="AN27" s="469"/>
      <c r="AO27" s="492" t="str">
        <f>IFERROR(VLOOKUP(U27,'Picklist Mapping'!$A$3:$C$4,3,FALSE),"")</f>
        <v/>
      </c>
      <c r="AP27" s="498"/>
      <c r="AQ27" s="492"/>
      <c r="AR27" s="433"/>
      <c r="AS27" s="447"/>
      <c r="AT27" s="433"/>
      <c r="AU27" s="499" t="str">
        <f t="shared" si="6"/>
        <v/>
      </c>
      <c r="AV27" s="482" t="s">
        <v>431</v>
      </c>
      <c r="AW27" s="433"/>
      <c r="AX27" s="131"/>
      <c r="AY27" s="393"/>
      <c r="AZ27" s="135"/>
    </row>
    <row r="28" spans="1:52" ht="47.1" customHeight="1" x14ac:dyDescent="0.25">
      <c r="A28" s="409">
        <v>18</v>
      </c>
      <c r="B28" s="410" t="str">
        <f>IFERROR(IF(AND(C28="",D28=""),"",VLOOKUP(AI28,'Reference records(soft deleted)'!$B$84:$D$127,3,FALSE)),"")</f>
        <v/>
      </c>
      <c r="C28" s="410" t="str">
        <f>IFERROR(VLOOKUP(AJ28,'Reference records(soft deleted)'!$B$132:$E$229,3,FALSE),"")</f>
        <v/>
      </c>
      <c r="D28" s="447"/>
      <c r="E28" s="429"/>
      <c r="F28" s="430"/>
      <c r="G28" s="494" t="str">
        <f t="shared" si="0"/>
        <v/>
      </c>
      <c r="H28" s="433"/>
      <c r="I28" s="484" t="str">
        <f>IFERROR(VLOOKUP(C28,'Reference records(soft deleted)'!$D$132:$H$229,5,FALSE),"")</f>
        <v/>
      </c>
      <c r="J28" s="484" t="str">
        <f t="shared" si="1"/>
        <v>No</v>
      </c>
      <c r="K28" s="484"/>
      <c r="L28" s="484"/>
      <c r="M28" s="484"/>
      <c r="N28" s="484" t="str">
        <f>IFERROR(IF(AM28="","",VLOOKUP(AM28,'Overview - Section A'!$P$31:$Q$32,2,FALSE)),"")</f>
        <v/>
      </c>
      <c r="O28" s="484"/>
      <c r="P28" s="433"/>
      <c r="Q28" s="413" t="str">
        <f t="array" ref="Q28">IFERROR(IF(INDEX('Reference Records'!$D$60:$D$128,MATCH(LEFT(C28,255),LEFT('Reference Records'!$C$60:$C$128,255),0))=0,"",INDEX('Reference Records'!$D$60:$D$128,MATCH(LEFT(C28,255),LEFT('Reference Records'!$C$60:$C$128,255),0))),"")</f>
        <v/>
      </c>
      <c r="R28" s="495"/>
      <c r="S28" s="484" t="str">
        <f>IF('Overview - Section A'!$AN$5="Funding Request",IF(N28="Funding Request Place Holder","",N28),"")</f>
        <v/>
      </c>
      <c r="T28" s="484" t="str">
        <f t="shared" si="2"/>
        <v>Djibouti</v>
      </c>
      <c r="U28" s="484" t="str">
        <f>IFERROR(IF(AP28="","",VLOOKUP(AP28,'Picklist Mapping'!$C$3:$D$4,2,FALSE)),"")</f>
        <v/>
      </c>
      <c r="V28" s="433"/>
      <c r="W28" s="447"/>
      <c r="X28" s="490" t="str">
        <f>IFERROR(IF(VLOOKUP(B28,'Reference Records'!$C$131:$D$166,2,FALSE)=0,"",VLOOKUP(B28,'Reference Records'!$C$131:$D$166,2,FALSE)),"")</f>
        <v/>
      </c>
      <c r="Y28" s="469" t="str">
        <f t="shared" si="3"/>
        <v/>
      </c>
      <c r="Z28" s="469"/>
      <c r="AA28" s="469" t="str">
        <f t="shared" si="4"/>
        <v/>
      </c>
      <c r="AB28" s="469" t="str">
        <f>IFERROR(IF('Overview - Section A'!$AN$5="Funding Request",VLOOKUP(S28,'Overview - Section A'!$M$31:$P$32,4,FALSE),IF(AM28="","",AM28)),"")</f>
        <v>a1236000008JWxJAAW</v>
      </c>
      <c r="AC28" s="469" t="b">
        <f t="shared" si="5"/>
        <v>0</v>
      </c>
      <c r="AD28" s="469"/>
      <c r="AE28" s="469" t="str">
        <f t="array" ref="AE28">IFERROR(IF(INDEX('Overview - Section A'!$H$92:$H$122,MATCH(LEFT(B28,255),LEFT('Overview - Section A'!$E$92:$E$122,255),0))=0,"",INDEX('Overview - Section A'!$H$92:$H$122,MATCH(LEFT(B28,255),LEFT('Overview - Section A'!$E$92:$E$122,255),0))),"")</f>
        <v>a1P360000030FUWEA2</v>
      </c>
      <c r="AF28" s="469" t="s">
        <v>988</v>
      </c>
      <c r="AG28" s="469" t="str">
        <f t="array" ref="AG28">IFERROR(IF(INDEX('Reference Records'!$G$60:$G$128,MATCH(LEFT(C28,255),LEFT('Reference Records'!$C$60:$C$128,255),0))=0,"",INDEX('Reference Records'!$G$60:$G$128,MATCH(LEFT(C28,255),LEFT('Reference Records'!$C$60:$C$128,255),0))),"")</f>
        <v/>
      </c>
      <c r="AH28" s="469" t="str">
        <f>IFERROR(IF('Overview - Section A'!$AN$5="Funding Request",IF('Reference Records'!$B$343&lt;&gt;"",VLOOKUP(T28,'Reference Records'!$B$343:$C$344,2,FALSE),VLOOKUP(T28,'Reference Records'!$A$356:$C$694,3,FALSE)),VLOOKUP(T28,'Reference Records'!$A$697:$C$699,3,FALSE)),"")</f>
        <v>a1A360000013M21EAE</v>
      </c>
      <c r="AI28" s="496"/>
      <c r="AJ28" s="469"/>
      <c r="AK28" s="469" t="s">
        <v>434</v>
      </c>
      <c r="AL28" s="497"/>
      <c r="AM28" s="496" t="s">
        <v>453</v>
      </c>
      <c r="AN28" s="469"/>
      <c r="AO28" s="492" t="str">
        <f>IFERROR(VLOOKUP(U28,'Picklist Mapping'!$A$3:$C$4,3,FALSE),"")</f>
        <v/>
      </c>
      <c r="AP28" s="498"/>
      <c r="AQ28" s="492"/>
      <c r="AR28" s="433"/>
      <c r="AS28" s="447"/>
      <c r="AT28" s="433"/>
      <c r="AU28" s="499" t="str">
        <f t="shared" si="6"/>
        <v/>
      </c>
      <c r="AV28" s="482" t="s">
        <v>431</v>
      </c>
      <c r="AW28" s="433"/>
      <c r="AX28" s="131"/>
      <c r="AY28" s="393"/>
      <c r="AZ28" s="135"/>
    </row>
    <row r="29" spans="1:52" ht="47.1" customHeight="1" x14ac:dyDescent="0.25">
      <c r="A29" s="409">
        <v>19</v>
      </c>
      <c r="B29" s="410" t="str">
        <f>IFERROR(IF(AND(C29="",D29=""),"",VLOOKUP(AI29,'Reference records(soft deleted)'!$B$84:$D$127,3,FALSE)),"")</f>
        <v/>
      </c>
      <c r="C29" s="410" t="str">
        <f>IFERROR(VLOOKUP(AJ29,'Reference records(soft deleted)'!$B$132:$E$229,3,FALSE),"")</f>
        <v/>
      </c>
      <c r="D29" s="447"/>
      <c r="E29" s="429"/>
      <c r="F29" s="430"/>
      <c r="G29" s="494" t="str">
        <f t="shared" si="0"/>
        <v/>
      </c>
      <c r="H29" s="433"/>
      <c r="I29" s="484" t="str">
        <f>IFERROR(VLOOKUP(C29,'Reference records(soft deleted)'!$D$132:$H$229,5,FALSE),"")</f>
        <v/>
      </c>
      <c r="J29" s="484" t="str">
        <f t="shared" si="1"/>
        <v>No</v>
      </c>
      <c r="K29" s="484"/>
      <c r="L29" s="484"/>
      <c r="M29" s="484"/>
      <c r="N29" s="484" t="str">
        <f>IFERROR(IF(AM29="","",VLOOKUP(AM29,'Overview - Section A'!$P$31:$Q$32,2,FALSE)),"")</f>
        <v/>
      </c>
      <c r="O29" s="484"/>
      <c r="P29" s="433"/>
      <c r="Q29" s="413" t="str">
        <f t="array" ref="Q29">IFERROR(IF(INDEX('Reference Records'!$D$60:$D$128,MATCH(LEFT(C29,255),LEFT('Reference Records'!$C$60:$C$128,255),0))=0,"",INDEX('Reference Records'!$D$60:$D$128,MATCH(LEFT(C29,255),LEFT('Reference Records'!$C$60:$C$128,255),0))),"")</f>
        <v/>
      </c>
      <c r="R29" s="495"/>
      <c r="S29" s="484" t="str">
        <f>IF('Overview - Section A'!$AN$5="Funding Request",IF(N29="Funding Request Place Holder","",N29),"")</f>
        <v/>
      </c>
      <c r="T29" s="484" t="str">
        <f t="shared" si="2"/>
        <v>Djibouti</v>
      </c>
      <c r="U29" s="484" t="str">
        <f>IFERROR(IF(AP29="","",VLOOKUP(AP29,'Picklist Mapping'!$C$3:$D$4,2,FALSE)),"")</f>
        <v/>
      </c>
      <c r="V29" s="433"/>
      <c r="W29" s="447"/>
      <c r="X29" s="490" t="str">
        <f>IFERROR(IF(VLOOKUP(B29,'Reference Records'!$C$131:$D$166,2,FALSE)=0,"",VLOOKUP(B29,'Reference Records'!$C$131:$D$166,2,FALSE)),"")</f>
        <v/>
      </c>
      <c r="Y29" s="469" t="str">
        <f t="shared" si="3"/>
        <v/>
      </c>
      <c r="Z29" s="469"/>
      <c r="AA29" s="469" t="str">
        <f t="shared" si="4"/>
        <v/>
      </c>
      <c r="AB29" s="469" t="str">
        <f>IFERROR(IF('Overview - Section A'!$AN$5="Funding Request",VLOOKUP(S29,'Overview - Section A'!$M$31:$P$32,4,FALSE),IF(AM29="","",AM29)),"")</f>
        <v>a1236000008JWxJAAW</v>
      </c>
      <c r="AC29" s="469" t="b">
        <f t="shared" si="5"/>
        <v>0</v>
      </c>
      <c r="AD29" s="469"/>
      <c r="AE29" s="469" t="str">
        <f t="array" ref="AE29">IFERROR(IF(INDEX('Overview - Section A'!$H$92:$H$122,MATCH(LEFT(B29,255),LEFT('Overview - Section A'!$E$92:$E$122,255),0))=0,"",INDEX('Overview - Section A'!$H$92:$H$122,MATCH(LEFT(B29,255),LEFT('Overview - Section A'!$E$92:$E$122,255),0))),"")</f>
        <v>a1P360000030FUWEA2</v>
      </c>
      <c r="AF29" s="469" t="s">
        <v>989</v>
      </c>
      <c r="AG29" s="469" t="str">
        <f t="array" ref="AG29">IFERROR(IF(INDEX('Reference Records'!$G$60:$G$128,MATCH(LEFT(C29,255),LEFT('Reference Records'!$C$60:$C$128,255),0))=0,"",INDEX('Reference Records'!$G$60:$G$128,MATCH(LEFT(C29,255),LEFT('Reference Records'!$C$60:$C$128,255),0))),"")</f>
        <v/>
      </c>
      <c r="AH29" s="469" t="str">
        <f>IFERROR(IF('Overview - Section A'!$AN$5="Funding Request",IF('Reference Records'!$B$343&lt;&gt;"",VLOOKUP(T29,'Reference Records'!$B$343:$C$344,2,FALSE),VLOOKUP(T29,'Reference Records'!$A$356:$C$694,3,FALSE)),VLOOKUP(T29,'Reference Records'!$A$697:$C$699,3,FALSE)),"")</f>
        <v>a1A360000013M21EAE</v>
      </c>
      <c r="AI29" s="496"/>
      <c r="AJ29" s="469"/>
      <c r="AK29" s="469" t="s">
        <v>434</v>
      </c>
      <c r="AL29" s="497"/>
      <c r="AM29" s="496" t="s">
        <v>453</v>
      </c>
      <c r="AN29" s="469"/>
      <c r="AO29" s="492" t="str">
        <f>IFERROR(VLOOKUP(U29,'Picklist Mapping'!$A$3:$C$4,3,FALSE),"")</f>
        <v/>
      </c>
      <c r="AP29" s="498"/>
      <c r="AQ29" s="492"/>
      <c r="AR29" s="433"/>
      <c r="AS29" s="447"/>
      <c r="AT29" s="433"/>
      <c r="AU29" s="499" t="str">
        <f t="shared" si="6"/>
        <v/>
      </c>
      <c r="AV29" s="482" t="s">
        <v>431</v>
      </c>
      <c r="AW29" s="433"/>
      <c r="AX29" s="131"/>
      <c r="AY29" s="393"/>
      <c r="AZ29" s="135"/>
    </row>
    <row r="30" spans="1:52" ht="47.1" customHeight="1" x14ac:dyDescent="0.25">
      <c r="A30" s="409">
        <v>20</v>
      </c>
      <c r="B30" s="410" t="str">
        <f>IFERROR(IF(AND(C30="",D30=""),"",VLOOKUP(AI30,'Reference records(soft deleted)'!$B$84:$D$127,3,FALSE)),"")</f>
        <v/>
      </c>
      <c r="C30" s="410" t="str">
        <f>IFERROR(VLOOKUP(AJ30,'Reference records(soft deleted)'!$B$132:$E$229,3,FALSE),"")</f>
        <v/>
      </c>
      <c r="D30" s="447"/>
      <c r="E30" s="429"/>
      <c r="F30" s="430"/>
      <c r="G30" s="494" t="str">
        <f t="shared" si="0"/>
        <v/>
      </c>
      <c r="H30" s="433"/>
      <c r="I30" s="484" t="str">
        <f>IFERROR(VLOOKUP(C30,'Reference records(soft deleted)'!$D$132:$H$229,5,FALSE),"")</f>
        <v/>
      </c>
      <c r="J30" s="484" t="str">
        <f t="shared" si="1"/>
        <v>No</v>
      </c>
      <c r="K30" s="484"/>
      <c r="L30" s="484"/>
      <c r="M30" s="484"/>
      <c r="N30" s="484" t="str">
        <f>IFERROR(IF(AM30="","",VLOOKUP(AM30,'Overview - Section A'!$P$31:$Q$32,2,FALSE)),"")</f>
        <v/>
      </c>
      <c r="O30" s="484"/>
      <c r="P30" s="433"/>
      <c r="Q30" s="413" t="str">
        <f t="array" ref="Q30">IFERROR(IF(INDEX('Reference Records'!$D$60:$D$128,MATCH(LEFT(C30,255),LEFT('Reference Records'!$C$60:$C$128,255),0))=0,"",INDEX('Reference Records'!$D$60:$D$128,MATCH(LEFT(C30,255),LEFT('Reference Records'!$C$60:$C$128,255),0))),"")</f>
        <v/>
      </c>
      <c r="R30" s="495"/>
      <c r="S30" s="484" t="str">
        <f>IF('Overview - Section A'!$AN$5="Funding Request",IF(N30="Funding Request Place Holder","",N30),"")</f>
        <v/>
      </c>
      <c r="T30" s="484" t="str">
        <f t="shared" si="2"/>
        <v>Djibouti</v>
      </c>
      <c r="U30" s="484" t="str">
        <f>IFERROR(IF(AP30="","",VLOOKUP(AP30,'Picklist Mapping'!$C$3:$D$4,2,FALSE)),"")</f>
        <v/>
      </c>
      <c r="V30" s="433"/>
      <c r="W30" s="447"/>
      <c r="X30" s="490" t="str">
        <f>IFERROR(IF(VLOOKUP(B30,'Reference Records'!$C$131:$D$166,2,FALSE)=0,"",VLOOKUP(B30,'Reference Records'!$C$131:$D$166,2,FALSE)),"")</f>
        <v/>
      </c>
      <c r="Y30" s="469" t="str">
        <f t="shared" si="3"/>
        <v/>
      </c>
      <c r="Z30" s="469"/>
      <c r="AA30" s="469" t="str">
        <f t="shared" si="4"/>
        <v/>
      </c>
      <c r="AB30" s="469" t="str">
        <f>IFERROR(IF('Overview - Section A'!$AN$5="Funding Request",VLOOKUP(S30,'Overview - Section A'!$M$31:$P$32,4,FALSE),IF(AM30="","",AM30)),"")</f>
        <v>a1236000008JWxJAAW</v>
      </c>
      <c r="AC30" s="469" t="b">
        <f t="shared" si="5"/>
        <v>0</v>
      </c>
      <c r="AD30" s="469"/>
      <c r="AE30" s="469" t="str">
        <f t="array" ref="AE30">IFERROR(IF(INDEX('Overview - Section A'!$H$92:$H$122,MATCH(LEFT(B30,255),LEFT('Overview - Section A'!$E$92:$E$122,255),0))=0,"",INDEX('Overview - Section A'!$H$92:$H$122,MATCH(LEFT(B30,255),LEFT('Overview - Section A'!$E$92:$E$122,255),0))),"")</f>
        <v>a1P360000030FUWEA2</v>
      </c>
      <c r="AF30" s="469" t="s">
        <v>990</v>
      </c>
      <c r="AG30" s="469" t="str">
        <f t="array" ref="AG30">IFERROR(IF(INDEX('Reference Records'!$G$60:$G$128,MATCH(LEFT(C30,255),LEFT('Reference Records'!$C$60:$C$128,255),0))=0,"",INDEX('Reference Records'!$G$60:$G$128,MATCH(LEFT(C30,255),LEFT('Reference Records'!$C$60:$C$128,255),0))),"")</f>
        <v/>
      </c>
      <c r="AH30" s="469" t="str">
        <f>IFERROR(IF('Overview - Section A'!$AN$5="Funding Request",IF('Reference Records'!$B$343&lt;&gt;"",VLOOKUP(T30,'Reference Records'!$B$343:$C$344,2,FALSE),VLOOKUP(T30,'Reference Records'!$A$356:$C$694,3,FALSE)),VLOOKUP(T30,'Reference Records'!$A$697:$C$699,3,FALSE)),"")</f>
        <v>a1A360000013M21EAE</v>
      </c>
      <c r="AI30" s="496"/>
      <c r="AJ30" s="469"/>
      <c r="AK30" s="469" t="s">
        <v>434</v>
      </c>
      <c r="AL30" s="497"/>
      <c r="AM30" s="496" t="s">
        <v>453</v>
      </c>
      <c r="AN30" s="469"/>
      <c r="AO30" s="492" t="str">
        <f>IFERROR(VLOOKUP(U30,'Picklist Mapping'!$A$3:$C$4,3,FALSE),"")</f>
        <v/>
      </c>
      <c r="AP30" s="498"/>
      <c r="AQ30" s="492"/>
      <c r="AR30" s="433"/>
      <c r="AS30" s="447"/>
      <c r="AT30" s="433"/>
      <c r="AU30" s="499" t="str">
        <f t="shared" si="6"/>
        <v/>
      </c>
      <c r="AV30" s="482" t="s">
        <v>431</v>
      </c>
      <c r="AW30" s="433"/>
      <c r="AX30" s="131"/>
      <c r="AY30" s="393"/>
      <c r="AZ30" s="135"/>
    </row>
    <row r="31" spans="1:52" ht="47.1" customHeight="1" x14ac:dyDescent="0.25">
      <c r="A31" s="409">
        <v>21</v>
      </c>
      <c r="B31" s="410" t="str">
        <f>IFERROR(IF(AND(C31="",D31=""),"",VLOOKUP(AI31,'Reference records(soft deleted)'!$B$84:$D$127,3,FALSE)),"")</f>
        <v/>
      </c>
      <c r="C31" s="410" t="str">
        <f>IFERROR(VLOOKUP(AJ31,'Reference records(soft deleted)'!$B$132:$E$229,3,FALSE),"")</f>
        <v/>
      </c>
      <c r="D31" s="447"/>
      <c r="E31" s="429"/>
      <c r="F31" s="430"/>
      <c r="G31" s="494" t="str">
        <f t="shared" si="0"/>
        <v/>
      </c>
      <c r="H31" s="433"/>
      <c r="I31" s="484" t="str">
        <f>IFERROR(VLOOKUP(C31,'Reference records(soft deleted)'!$D$132:$H$229,5,FALSE),"")</f>
        <v/>
      </c>
      <c r="J31" s="484" t="str">
        <f t="shared" si="1"/>
        <v>No</v>
      </c>
      <c r="K31" s="484"/>
      <c r="L31" s="484"/>
      <c r="M31" s="484"/>
      <c r="N31" s="484" t="str">
        <f>IFERROR(IF(AM31="","",VLOOKUP(AM31,'Overview - Section A'!$P$31:$Q$32,2,FALSE)),"")</f>
        <v/>
      </c>
      <c r="O31" s="484"/>
      <c r="P31" s="433"/>
      <c r="Q31" s="413" t="str">
        <f t="array" ref="Q31">IFERROR(IF(INDEX('Reference Records'!$D$60:$D$128,MATCH(LEFT(C31,255),LEFT('Reference Records'!$C$60:$C$128,255),0))=0,"",INDEX('Reference Records'!$D$60:$D$128,MATCH(LEFT(C31,255),LEFT('Reference Records'!$C$60:$C$128,255),0))),"")</f>
        <v/>
      </c>
      <c r="R31" s="495"/>
      <c r="S31" s="484" t="str">
        <f>IF('Overview - Section A'!$AN$5="Funding Request",IF(N31="Funding Request Place Holder","",N31),"")</f>
        <v/>
      </c>
      <c r="T31" s="484" t="str">
        <f t="shared" si="2"/>
        <v>Djibouti</v>
      </c>
      <c r="U31" s="484" t="str">
        <f>IFERROR(IF(AP31="","",VLOOKUP(AP31,'Picklist Mapping'!$C$3:$D$4,2,FALSE)),"")</f>
        <v/>
      </c>
      <c r="V31" s="433"/>
      <c r="W31" s="447"/>
      <c r="X31" s="490" t="str">
        <f>IFERROR(IF(VLOOKUP(B31,'Reference Records'!$C$131:$D$166,2,FALSE)=0,"",VLOOKUP(B31,'Reference Records'!$C$131:$D$166,2,FALSE)),"")</f>
        <v/>
      </c>
      <c r="Y31" s="469" t="str">
        <f t="shared" si="3"/>
        <v/>
      </c>
      <c r="Z31" s="469"/>
      <c r="AA31" s="469" t="str">
        <f t="shared" si="4"/>
        <v/>
      </c>
      <c r="AB31" s="469" t="str">
        <f>IFERROR(IF('Overview - Section A'!$AN$5="Funding Request",VLOOKUP(S31,'Overview - Section A'!$M$31:$P$32,4,FALSE),IF(AM31="","",AM31)),"")</f>
        <v>a1236000008JWxJAAW</v>
      </c>
      <c r="AC31" s="469" t="b">
        <f t="shared" si="5"/>
        <v>0</v>
      </c>
      <c r="AD31" s="469"/>
      <c r="AE31" s="469" t="str">
        <f t="array" ref="AE31">IFERROR(IF(INDEX('Overview - Section A'!$H$92:$H$122,MATCH(LEFT(B31,255),LEFT('Overview - Section A'!$E$92:$E$122,255),0))=0,"",INDEX('Overview - Section A'!$H$92:$H$122,MATCH(LEFT(B31,255),LEFT('Overview - Section A'!$E$92:$E$122,255),0))),"")</f>
        <v>a1P360000030FUWEA2</v>
      </c>
      <c r="AF31" s="469" t="s">
        <v>991</v>
      </c>
      <c r="AG31" s="469" t="str">
        <f t="array" ref="AG31">IFERROR(IF(INDEX('Reference Records'!$G$60:$G$128,MATCH(LEFT(C31,255),LEFT('Reference Records'!$C$60:$C$128,255),0))=0,"",INDEX('Reference Records'!$G$60:$G$128,MATCH(LEFT(C31,255),LEFT('Reference Records'!$C$60:$C$128,255),0))),"")</f>
        <v/>
      </c>
      <c r="AH31" s="469" t="str">
        <f>IFERROR(IF('Overview - Section A'!$AN$5="Funding Request",IF('Reference Records'!$B$343&lt;&gt;"",VLOOKUP(T31,'Reference Records'!$B$343:$C$344,2,FALSE),VLOOKUP(T31,'Reference Records'!$A$356:$C$694,3,FALSE)),VLOOKUP(T31,'Reference Records'!$A$697:$C$699,3,FALSE)),"")</f>
        <v>a1A360000013M21EAE</v>
      </c>
      <c r="AI31" s="496"/>
      <c r="AJ31" s="469"/>
      <c r="AK31" s="469" t="s">
        <v>434</v>
      </c>
      <c r="AL31" s="497"/>
      <c r="AM31" s="496" t="s">
        <v>453</v>
      </c>
      <c r="AN31" s="469"/>
      <c r="AO31" s="492" t="str">
        <f>IFERROR(VLOOKUP(U31,'Picklist Mapping'!$A$3:$C$4,3,FALSE),"")</f>
        <v/>
      </c>
      <c r="AP31" s="498"/>
      <c r="AQ31" s="492"/>
      <c r="AR31" s="433"/>
      <c r="AS31" s="447"/>
      <c r="AT31" s="433"/>
      <c r="AU31" s="499" t="str">
        <f t="shared" si="6"/>
        <v/>
      </c>
      <c r="AV31" s="482" t="s">
        <v>431</v>
      </c>
      <c r="AW31" s="433"/>
      <c r="AX31" s="131"/>
      <c r="AY31" s="393"/>
      <c r="AZ31" s="135"/>
    </row>
    <row r="32" spans="1:52" ht="47.1" customHeight="1" x14ac:dyDescent="0.25">
      <c r="A32" s="409">
        <v>22</v>
      </c>
      <c r="B32" s="410" t="str">
        <f>IFERROR(IF(AND(C32="",D32=""),"",VLOOKUP(AI32,'Reference records(soft deleted)'!$B$84:$D$127,3,FALSE)),"")</f>
        <v/>
      </c>
      <c r="C32" s="410" t="str">
        <f>IFERROR(VLOOKUP(AJ32,'Reference records(soft deleted)'!$B$132:$E$229,3,FALSE),"")</f>
        <v/>
      </c>
      <c r="D32" s="447"/>
      <c r="E32" s="429"/>
      <c r="F32" s="430"/>
      <c r="G32" s="494" t="str">
        <f t="shared" si="0"/>
        <v/>
      </c>
      <c r="H32" s="433"/>
      <c r="I32" s="484" t="str">
        <f>IFERROR(VLOOKUP(C32,'Reference records(soft deleted)'!$D$132:$H$229,5,FALSE),"")</f>
        <v/>
      </c>
      <c r="J32" s="484" t="str">
        <f t="shared" si="1"/>
        <v>No</v>
      </c>
      <c r="K32" s="484"/>
      <c r="L32" s="484"/>
      <c r="M32" s="484"/>
      <c r="N32" s="484" t="str">
        <f>IFERROR(IF(AM32="","",VLOOKUP(AM32,'Overview - Section A'!$P$31:$Q$32,2,FALSE)),"")</f>
        <v/>
      </c>
      <c r="O32" s="484"/>
      <c r="P32" s="433"/>
      <c r="Q32" s="413" t="str">
        <f t="array" ref="Q32">IFERROR(IF(INDEX('Reference Records'!$D$60:$D$128,MATCH(LEFT(C32,255),LEFT('Reference Records'!$C$60:$C$128,255),0))=0,"",INDEX('Reference Records'!$D$60:$D$128,MATCH(LEFT(C32,255),LEFT('Reference Records'!$C$60:$C$128,255),0))),"")</f>
        <v/>
      </c>
      <c r="R32" s="495"/>
      <c r="S32" s="484" t="str">
        <f>IF('Overview - Section A'!$AN$5="Funding Request",IF(N32="Funding Request Place Holder","",N32),"")</f>
        <v/>
      </c>
      <c r="T32" s="484" t="str">
        <f t="shared" si="2"/>
        <v>Djibouti</v>
      </c>
      <c r="U32" s="484" t="str">
        <f>IFERROR(IF(AP32="","",VLOOKUP(AP32,'Picklist Mapping'!$C$3:$D$4,2,FALSE)),"")</f>
        <v/>
      </c>
      <c r="V32" s="433"/>
      <c r="W32" s="447"/>
      <c r="X32" s="490" t="str">
        <f>IFERROR(IF(VLOOKUP(B32,'Reference Records'!$C$131:$D$166,2,FALSE)=0,"",VLOOKUP(B32,'Reference Records'!$C$131:$D$166,2,FALSE)),"")</f>
        <v/>
      </c>
      <c r="Y32" s="469" t="str">
        <f t="shared" si="3"/>
        <v/>
      </c>
      <c r="Z32" s="469"/>
      <c r="AA32" s="469" t="str">
        <f t="shared" si="4"/>
        <v/>
      </c>
      <c r="AB32" s="469" t="str">
        <f>IFERROR(IF('Overview - Section A'!$AN$5="Funding Request",VLOOKUP(S32,'Overview - Section A'!$M$31:$P$32,4,FALSE),IF(AM32="","",AM32)),"")</f>
        <v>a1236000008JWxJAAW</v>
      </c>
      <c r="AC32" s="469" t="b">
        <f t="shared" si="5"/>
        <v>0</v>
      </c>
      <c r="AD32" s="469"/>
      <c r="AE32" s="469" t="str">
        <f t="array" ref="AE32">IFERROR(IF(INDEX('Overview - Section A'!$H$92:$H$122,MATCH(LEFT(B32,255),LEFT('Overview - Section A'!$E$92:$E$122,255),0))=0,"",INDEX('Overview - Section A'!$H$92:$H$122,MATCH(LEFT(B32,255),LEFT('Overview - Section A'!$E$92:$E$122,255),0))),"")</f>
        <v>a1P360000030FUWEA2</v>
      </c>
      <c r="AF32" s="469" t="s">
        <v>992</v>
      </c>
      <c r="AG32" s="469" t="str">
        <f t="array" ref="AG32">IFERROR(IF(INDEX('Reference Records'!$G$60:$G$128,MATCH(LEFT(C32,255),LEFT('Reference Records'!$C$60:$C$128,255),0))=0,"",INDEX('Reference Records'!$G$60:$G$128,MATCH(LEFT(C32,255),LEFT('Reference Records'!$C$60:$C$128,255),0))),"")</f>
        <v/>
      </c>
      <c r="AH32" s="469" t="str">
        <f>IFERROR(IF('Overview - Section A'!$AN$5="Funding Request",IF('Reference Records'!$B$343&lt;&gt;"",VLOOKUP(T32,'Reference Records'!$B$343:$C$344,2,FALSE),VLOOKUP(T32,'Reference Records'!$A$356:$C$694,3,FALSE)),VLOOKUP(T32,'Reference Records'!$A$697:$C$699,3,FALSE)),"")</f>
        <v>a1A360000013M21EAE</v>
      </c>
      <c r="AI32" s="496"/>
      <c r="AJ32" s="469"/>
      <c r="AK32" s="469" t="s">
        <v>434</v>
      </c>
      <c r="AL32" s="497"/>
      <c r="AM32" s="496" t="s">
        <v>453</v>
      </c>
      <c r="AN32" s="469"/>
      <c r="AO32" s="492" t="str">
        <f>IFERROR(VLOOKUP(U32,'Picklist Mapping'!$A$3:$C$4,3,FALSE),"")</f>
        <v/>
      </c>
      <c r="AP32" s="498"/>
      <c r="AQ32" s="492"/>
      <c r="AR32" s="433"/>
      <c r="AS32" s="447"/>
      <c r="AT32" s="433"/>
      <c r="AU32" s="499" t="str">
        <f t="shared" si="6"/>
        <v/>
      </c>
      <c r="AV32" s="482" t="s">
        <v>431</v>
      </c>
      <c r="AW32" s="433"/>
      <c r="AX32" s="131"/>
      <c r="AY32" s="393"/>
      <c r="AZ32" s="135"/>
    </row>
    <row r="33" spans="1:52" ht="47.1" customHeight="1" x14ac:dyDescent="0.25">
      <c r="A33" s="409">
        <v>23</v>
      </c>
      <c r="B33" s="410" t="str">
        <f>IFERROR(IF(AND(C33="",D33=""),"",VLOOKUP(AI33,'Reference records(soft deleted)'!$B$84:$D$127,3,FALSE)),"")</f>
        <v/>
      </c>
      <c r="C33" s="410" t="str">
        <f>IFERROR(VLOOKUP(AJ33,'Reference records(soft deleted)'!$B$132:$E$229,3,FALSE),"")</f>
        <v/>
      </c>
      <c r="D33" s="447"/>
      <c r="E33" s="429"/>
      <c r="F33" s="430"/>
      <c r="G33" s="494" t="str">
        <f t="shared" si="0"/>
        <v/>
      </c>
      <c r="H33" s="433"/>
      <c r="I33" s="484" t="str">
        <f>IFERROR(VLOOKUP(C33,'Reference records(soft deleted)'!$D$132:$H$229,5,FALSE),"")</f>
        <v/>
      </c>
      <c r="J33" s="484" t="str">
        <f t="shared" si="1"/>
        <v>No</v>
      </c>
      <c r="K33" s="484"/>
      <c r="L33" s="484"/>
      <c r="M33" s="484"/>
      <c r="N33" s="484" t="str">
        <f>IFERROR(IF(AM33="","",VLOOKUP(AM33,'Overview - Section A'!$P$31:$Q$32,2,FALSE)),"")</f>
        <v/>
      </c>
      <c r="O33" s="484"/>
      <c r="P33" s="433"/>
      <c r="Q33" s="413" t="str">
        <f t="array" ref="Q33">IFERROR(IF(INDEX('Reference Records'!$D$60:$D$128,MATCH(LEFT(C33,255),LEFT('Reference Records'!$C$60:$C$128,255),0))=0,"",INDEX('Reference Records'!$D$60:$D$128,MATCH(LEFT(C33,255),LEFT('Reference Records'!$C$60:$C$128,255),0))),"")</f>
        <v/>
      </c>
      <c r="R33" s="495"/>
      <c r="S33" s="484" t="str">
        <f>IF('Overview - Section A'!$AN$5="Funding Request",IF(N33="Funding Request Place Holder","",N33),"")</f>
        <v/>
      </c>
      <c r="T33" s="484" t="str">
        <f t="shared" si="2"/>
        <v>Djibouti</v>
      </c>
      <c r="U33" s="484" t="str">
        <f>IFERROR(IF(AP33="","",VLOOKUP(AP33,'Picklist Mapping'!$C$3:$D$4,2,FALSE)),"")</f>
        <v/>
      </c>
      <c r="V33" s="433"/>
      <c r="W33" s="447"/>
      <c r="X33" s="490" t="str">
        <f>IFERROR(IF(VLOOKUP(B33,'Reference Records'!$C$131:$D$166,2,FALSE)=0,"",VLOOKUP(B33,'Reference Records'!$C$131:$D$166,2,FALSE)),"")</f>
        <v/>
      </c>
      <c r="Y33" s="469" t="str">
        <f t="shared" si="3"/>
        <v/>
      </c>
      <c r="Z33" s="469"/>
      <c r="AA33" s="469" t="str">
        <f t="shared" si="4"/>
        <v/>
      </c>
      <c r="AB33" s="469" t="str">
        <f>IFERROR(IF('Overview - Section A'!$AN$5="Funding Request",VLOOKUP(S33,'Overview - Section A'!$M$31:$P$32,4,FALSE),IF(AM33="","",AM33)),"")</f>
        <v>a1236000008JWxJAAW</v>
      </c>
      <c r="AC33" s="469" t="b">
        <f t="shared" si="5"/>
        <v>0</v>
      </c>
      <c r="AD33" s="469"/>
      <c r="AE33" s="469" t="str">
        <f t="array" ref="AE33">IFERROR(IF(INDEX('Overview - Section A'!$H$92:$H$122,MATCH(LEFT(B33,255),LEFT('Overview - Section A'!$E$92:$E$122,255),0))=0,"",INDEX('Overview - Section A'!$H$92:$H$122,MATCH(LEFT(B33,255),LEFT('Overview - Section A'!$E$92:$E$122,255),0))),"")</f>
        <v>a1P360000030FUWEA2</v>
      </c>
      <c r="AF33" s="469" t="s">
        <v>993</v>
      </c>
      <c r="AG33" s="469" t="str">
        <f t="array" ref="AG33">IFERROR(IF(INDEX('Reference Records'!$G$60:$G$128,MATCH(LEFT(C33,255),LEFT('Reference Records'!$C$60:$C$128,255),0))=0,"",INDEX('Reference Records'!$G$60:$G$128,MATCH(LEFT(C33,255),LEFT('Reference Records'!$C$60:$C$128,255),0))),"")</f>
        <v/>
      </c>
      <c r="AH33" s="469" t="str">
        <f>IFERROR(IF('Overview - Section A'!$AN$5="Funding Request",IF('Reference Records'!$B$343&lt;&gt;"",VLOOKUP(T33,'Reference Records'!$B$343:$C$344,2,FALSE),VLOOKUP(T33,'Reference Records'!$A$356:$C$694,3,FALSE)),VLOOKUP(T33,'Reference Records'!$A$697:$C$699,3,FALSE)),"")</f>
        <v>a1A360000013M21EAE</v>
      </c>
      <c r="AI33" s="496"/>
      <c r="AJ33" s="469"/>
      <c r="AK33" s="469" t="s">
        <v>434</v>
      </c>
      <c r="AL33" s="497"/>
      <c r="AM33" s="496" t="s">
        <v>453</v>
      </c>
      <c r="AN33" s="469"/>
      <c r="AO33" s="492" t="str">
        <f>IFERROR(VLOOKUP(U33,'Picklist Mapping'!$A$3:$C$4,3,FALSE),"")</f>
        <v/>
      </c>
      <c r="AP33" s="498"/>
      <c r="AQ33" s="492"/>
      <c r="AR33" s="433"/>
      <c r="AS33" s="447"/>
      <c r="AT33" s="433"/>
      <c r="AU33" s="499" t="str">
        <f t="shared" si="6"/>
        <v/>
      </c>
      <c r="AV33" s="482" t="s">
        <v>431</v>
      </c>
      <c r="AW33" s="433"/>
      <c r="AX33" s="131"/>
      <c r="AY33" s="393"/>
      <c r="AZ33" s="135"/>
    </row>
    <row r="34" spans="1:52" ht="47.1" customHeight="1" x14ac:dyDescent="0.25">
      <c r="A34" s="409">
        <v>24</v>
      </c>
      <c r="B34" s="410" t="str">
        <f>IFERROR(IF(AND(C34="",D34=""),"",VLOOKUP(AI34,'Reference records(soft deleted)'!$B$84:$D$127,3,FALSE)),"")</f>
        <v/>
      </c>
      <c r="C34" s="410" t="str">
        <f>IFERROR(VLOOKUP(AJ34,'Reference records(soft deleted)'!$B$132:$E$229,3,FALSE),"")</f>
        <v/>
      </c>
      <c r="D34" s="447"/>
      <c r="E34" s="429"/>
      <c r="F34" s="430"/>
      <c r="G34" s="494" t="str">
        <f t="shared" si="0"/>
        <v/>
      </c>
      <c r="H34" s="433"/>
      <c r="I34" s="484" t="str">
        <f>IFERROR(VLOOKUP(C34,'Reference records(soft deleted)'!$D$132:$H$229,5,FALSE),"")</f>
        <v/>
      </c>
      <c r="J34" s="484" t="str">
        <f t="shared" si="1"/>
        <v>No</v>
      </c>
      <c r="K34" s="484"/>
      <c r="L34" s="484"/>
      <c r="M34" s="484"/>
      <c r="N34" s="484" t="str">
        <f>IFERROR(IF(AM34="","",VLOOKUP(AM34,'Overview - Section A'!$P$31:$Q$32,2,FALSE)),"")</f>
        <v/>
      </c>
      <c r="O34" s="484"/>
      <c r="P34" s="433"/>
      <c r="Q34" s="413" t="str">
        <f t="array" ref="Q34">IFERROR(IF(INDEX('Reference Records'!$D$60:$D$128,MATCH(LEFT(C34,255),LEFT('Reference Records'!$C$60:$C$128,255),0))=0,"",INDEX('Reference Records'!$D$60:$D$128,MATCH(LEFT(C34,255),LEFT('Reference Records'!$C$60:$C$128,255),0))),"")</f>
        <v/>
      </c>
      <c r="R34" s="495"/>
      <c r="S34" s="484" t="str">
        <f>IF('Overview - Section A'!$AN$5="Funding Request",IF(N34="Funding Request Place Holder","",N34),"")</f>
        <v/>
      </c>
      <c r="T34" s="484" t="str">
        <f t="shared" si="2"/>
        <v>Djibouti</v>
      </c>
      <c r="U34" s="484" t="str">
        <f>IFERROR(IF(AP34="","",VLOOKUP(AP34,'Picklist Mapping'!$C$3:$D$4,2,FALSE)),"")</f>
        <v/>
      </c>
      <c r="V34" s="433"/>
      <c r="W34" s="447"/>
      <c r="X34" s="490" t="str">
        <f>IFERROR(IF(VLOOKUP(B34,'Reference Records'!$C$131:$D$166,2,FALSE)=0,"",VLOOKUP(B34,'Reference Records'!$C$131:$D$166,2,FALSE)),"")</f>
        <v/>
      </c>
      <c r="Y34" s="469" t="str">
        <f t="shared" si="3"/>
        <v/>
      </c>
      <c r="Z34" s="469"/>
      <c r="AA34" s="469" t="str">
        <f t="shared" si="4"/>
        <v/>
      </c>
      <c r="AB34" s="469" t="str">
        <f>IFERROR(IF('Overview - Section A'!$AN$5="Funding Request",VLOOKUP(S34,'Overview - Section A'!$M$31:$P$32,4,FALSE),IF(AM34="","",AM34)),"")</f>
        <v>a1236000008JWxJAAW</v>
      </c>
      <c r="AC34" s="469" t="b">
        <f t="shared" si="5"/>
        <v>0</v>
      </c>
      <c r="AD34" s="469"/>
      <c r="AE34" s="469" t="str">
        <f t="array" ref="AE34">IFERROR(IF(INDEX('Overview - Section A'!$H$92:$H$122,MATCH(LEFT(B34,255),LEFT('Overview - Section A'!$E$92:$E$122,255),0))=0,"",INDEX('Overview - Section A'!$H$92:$H$122,MATCH(LEFT(B34,255),LEFT('Overview - Section A'!$E$92:$E$122,255),0))),"")</f>
        <v>a1P360000030FUWEA2</v>
      </c>
      <c r="AF34" s="469" t="s">
        <v>994</v>
      </c>
      <c r="AG34" s="469" t="str">
        <f t="array" ref="AG34">IFERROR(IF(INDEX('Reference Records'!$G$60:$G$128,MATCH(LEFT(C34,255),LEFT('Reference Records'!$C$60:$C$128,255),0))=0,"",INDEX('Reference Records'!$G$60:$G$128,MATCH(LEFT(C34,255),LEFT('Reference Records'!$C$60:$C$128,255),0))),"")</f>
        <v/>
      </c>
      <c r="AH34" s="469" t="str">
        <f>IFERROR(IF('Overview - Section A'!$AN$5="Funding Request",IF('Reference Records'!$B$343&lt;&gt;"",VLOOKUP(T34,'Reference Records'!$B$343:$C$344,2,FALSE),VLOOKUP(T34,'Reference Records'!$A$356:$C$694,3,FALSE)),VLOOKUP(T34,'Reference Records'!$A$697:$C$699,3,FALSE)),"")</f>
        <v>a1A360000013M21EAE</v>
      </c>
      <c r="AI34" s="496"/>
      <c r="AJ34" s="469"/>
      <c r="AK34" s="469" t="s">
        <v>434</v>
      </c>
      <c r="AL34" s="497"/>
      <c r="AM34" s="496" t="s">
        <v>453</v>
      </c>
      <c r="AN34" s="469"/>
      <c r="AO34" s="492" t="str">
        <f>IFERROR(VLOOKUP(U34,'Picklist Mapping'!$A$3:$C$4,3,FALSE),"")</f>
        <v/>
      </c>
      <c r="AP34" s="498"/>
      <c r="AQ34" s="492"/>
      <c r="AR34" s="433"/>
      <c r="AS34" s="447"/>
      <c r="AT34" s="433"/>
      <c r="AU34" s="499" t="str">
        <f t="shared" si="6"/>
        <v/>
      </c>
      <c r="AV34" s="482" t="s">
        <v>431</v>
      </c>
      <c r="AW34" s="433"/>
      <c r="AX34" s="131"/>
      <c r="AY34" s="393"/>
      <c r="AZ34" s="135"/>
    </row>
    <row r="35" spans="1:52" ht="47.1" customHeight="1" x14ac:dyDescent="0.25">
      <c r="A35" s="409">
        <v>25</v>
      </c>
      <c r="B35" s="410" t="str">
        <f>IFERROR(IF(AND(C35="",D35=""),"",VLOOKUP(AI35,'Reference records(soft deleted)'!$B$84:$D$127,3,FALSE)),"")</f>
        <v/>
      </c>
      <c r="C35" s="410" t="str">
        <f>IFERROR(VLOOKUP(AJ35,'Reference records(soft deleted)'!$B$132:$E$229,3,FALSE),"")</f>
        <v/>
      </c>
      <c r="D35" s="447"/>
      <c r="E35" s="429"/>
      <c r="F35" s="430"/>
      <c r="G35" s="494" t="str">
        <f t="shared" si="0"/>
        <v/>
      </c>
      <c r="H35" s="433"/>
      <c r="I35" s="484" t="str">
        <f>IFERROR(VLOOKUP(C35,'Reference records(soft deleted)'!$D$132:$H$229,5,FALSE),"")</f>
        <v/>
      </c>
      <c r="J35" s="484" t="str">
        <f t="shared" si="1"/>
        <v>No</v>
      </c>
      <c r="K35" s="484"/>
      <c r="L35" s="484"/>
      <c r="M35" s="484"/>
      <c r="N35" s="484" t="str">
        <f>IFERROR(IF(AM35="","",VLOOKUP(AM35,'Overview - Section A'!$P$31:$Q$32,2,FALSE)),"")</f>
        <v/>
      </c>
      <c r="O35" s="484"/>
      <c r="P35" s="433"/>
      <c r="Q35" s="413" t="str">
        <f t="array" ref="Q35">IFERROR(IF(INDEX('Reference Records'!$D$60:$D$128,MATCH(LEFT(C35,255),LEFT('Reference Records'!$C$60:$C$128,255),0))=0,"",INDEX('Reference Records'!$D$60:$D$128,MATCH(LEFT(C35,255),LEFT('Reference Records'!$C$60:$C$128,255),0))),"")</f>
        <v/>
      </c>
      <c r="R35" s="495"/>
      <c r="S35" s="484" t="str">
        <f>IF('Overview - Section A'!$AN$5="Funding Request",IF(N35="Funding Request Place Holder","",N35),"")</f>
        <v/>
      </c>
      <c r="T35" s="484" t="str">
        <f t="shared" si="2"/>
        <v>Djibouti</v>
      </c>
      <c r="U35" s="484" t="str">
        <f>IFERROR(IF(AP35="","",VLOOKUP(AP35,'Picklist Mapping'!$C$3:$D$4,2,FALSE)),"")</f>
        <v/>
      </c>
      <c r="V35" s="433"/>
      <c r="W35" s="447"/>
      <c r="X35" s="490" t="str">
        <f>IFERROR(IF(VLOOKUP(B35,'Reference Records'!$C$131:$D$166,2,FALSE)=0,"",VLOOKUP(B35,'Reference Records'!$C$131:$D$166,2,FALSE)),"")</f>
        <v/>
      </c>
      <c r="Y35" s="469" t="str">
        <f t="shared" si="3"/>
        <v/>
      </c>
      <c r="Z35" s="469"/>
      <c r="AA35" s="469" t="str">
        <f t="shared" si="4"/>
        <v/>
      </c>
      <c r="AB35" s="469" t="str">
        <f>IFERROR(IF('Overview - Section A'!$AN$5="Funding Request",VLOOKUP(S35,'Overview - Section A'!$M$31:$P$32,4,FALSE),IF(AM35="","",AM35)),"")</f>
        <v>a1236000008JWxJAAW</v>
      </c>
      <c r="AC35" s="469" t="b">
        <f t="shared" si="5"/>
        <v>0</v>
      </c>
      <c r="AD35" s="469"/>
      <c r="AE35" s="469" t="str">
        <f t="array" ref="AE35">IFERROR(IF(INDEX('Overview - Section A'!$H$92:$H$122,MATCH(LEFT(B35,255),LEFT('Overview - Section A'!$E$92:$E$122,255),0))=0,"",INDEX('Overview - Section A'!$H$92:$H$122,MATCH(LEFT(B35,255),LEFT('Overview - Section A'!$E$92:$E$122,255),0))),"")</f>
        <v>a1P360000030FUWEA2</v>
      </c>
      <c r="AF35" s="469" t="s">
        <v>995</v>
      </c>
      <c r="AG35" s="469" t="str">
        <f t="array" ref="AG35">IFERROR(IF(INDEX('Reference Records'!$G$60:$G$128,MATCH(LEFT(C35,255),LEFT('Reference Records'!$C$60:$C$128,255),0))=0,"",INDEX('Reference Records'!$G$60:$G$128,MATCH(LEFT(C35,255),LEFT('Reference Records'!$C$60:$C$128,255),0))),"")</f>
        <v/>
      </c>
      <c r="AH35" s="469" t="str">
        <f>IFERROR(IF('Overview - Section A'!$AN$5="Funding Request",IF('Reference Records'!$B$343&lt;&gt;"",VLOOKUP(T35,'Reference Records'!$B$343:$C$344,2,FALSE),VLOOKUP(T35,'Reference Records'!$A$356:$C$694,3,FALSE)),VLOOKUP(T35,'Reference Records'!$A$697:$C$699,3,FALSE)),"")</f>
        <v>a1A360000013M21EAE</v>
      </c>
      <c r="AI35" s="496"/>
      <c r="AJ35" s="469"/>
      <c r="AK35" s="469" t="s">
        <v>434</v>
      </c>
      <c r="AL35" s="497"/>
      <c r="AM35" s="496" t="s">
        <v>453</v>
      </c>
      <c r="AN35" s="469"/>
      <c r="AO35" s="492" t="str">
        <f>IFERROR(VLOOKUP(U35,'Picklist Mapping'!$A$3:$C$4,3,FALSE),"")</f>
        <v/>
      </c>
      <c r="AP35" s="498"/>
      <c r="AQ35" s="492"/>
      <c r="AR35" s="433"/>
      <c r="AS35" s="447"/>
      <c r="AT35" s="433"/>
      <c r="AU35" s="499" t="str">
        <f t="shared" si="6"/>
        <v/>
      </c>
      <c r="AV35" s="482" t="s">
        <v>431</v>
      </c>
      <c r="AW35" s="433"/>
      <c r="AX35" s="131"/>
      <c r="AY35" s="393"/>
      <c r="AZ35" s="135"/>
    </row>
    <row r="36" spans="1:52" ht="47.1" customHeight="1" x14ac:dyDescent="0.25">
      <c r="A36" s="409">
        <v>26</v>
      </c>
      <c r="B36" s="410" t="str">
        <f>IFERROR(IF(AND(C36="",D36=""),"",VLOOKUP(AI36,'Reference records(soft deleted)'!$B$84:$D$127,3,FALSE)),"")</f>
        <v/>
      </c>
      <c r="C36" s="410" t="str">
        <f>IFERROR(VLOOKUP(AJ36,'Reference records(soft deleted)'!$B$132:$E$229,3,FALSE),"")</f>
        <v/>
      </c>
      <c r="D36" s="447"/>
      <c r="E36" s="429"/>
      <c r="F36" s="430"/>
      <c r="G36" s="494" t="str">
        <f t="shared" si="0"/>
        <v/>
      </c>
      <c r="H36" s="433"/>
      <c r="I36" s="484" t="str">
        <f>IFERROR(VLOOKUP(C36,'Reference records(soft deleted)'!$D$132:$H$229,5,FALSE),"")</f>
        <v/>
      </c>
      <c r="J36" s="484" t="str">
        <f t="shared" si="1"/>
        <v>No</v>
      </c>
      <c r="K36" s="484"/>
      <c r="L36" s="484"/>
      <c r="M36" s="484"/>
      <c r="N36" s="484" t="str">
        <f>IFERROR(IF(AM36="","",VLOOKUP(AM36,'Overview - Section A'!$P$31:$Q$32,2,FALSE)),"")</f>
        <v/>
      </c>
      <c r="O36" s="484"/>
      <c r="P36" s="433"/>
      <c r="Q36" s="413" t="str">
        <f t="array" ref="Q36">IFERROR(IF(INDEX('Reference Records'!$D$60:$D$128,MATCH(LEFT(C36,255),LEFT('Reference Records'!$C$60:$C$128,255),0))=0,"",INDEX('Reference Records'!$D$60:$D$128,MATCH(LEFT(C36,255),LEFT('Reference Records'!$C$60:$C$128,255),0))),"")</f>
        <v/>
      </c>
      <c r="R36" s="495"/>
      <c r="S36" s="484" t="str">
        <f>IF('Overview - Section A'!$AN$5="Funding Request",IF(N36="Funding Request Place Holder","",N36),"")</f>
        <v/>
      </c>
      <c r="T36" s="484" t="str">
        <f t="shared" si="2"/>
        <v>Djibouti</v>
      </c>
      <c r="U36" s="484" t="str">
        <f>IFERROR(IF(AP36="","",VLOOKUP(AP36,'Picklist Mapping'!$C$3:$D$4,2,FALSE)),"")</f>
        <v/>
      </c>
      <c r="V36" s="433"/>
      <c r="W36" s="447"/>
      <c r="X36" s="490" t="str">
        <f>IFERROR(IF(VLOOKUP(B36,'Reference Records'!$C$131:$D$166,2,FALSE)=0,"",VLOOKUP(B36,'Reference Records'!$C$131:$D$166,2,FALSE)),"")</f>
        <v/>
      </c>
      <c r="Y36" s="469" t="str">
        <f t="shared" si="3"/>
        <v/>
      </c>
      <c r="Z36" s="469"/>
      <c r="AA36" s="469" t="str">
        <f t="shared" si="4"/>
        <v/>
      </c>
      <c r="AB36" s="469" t="str">
        <f>IFERROR(IF('Overview - Section A'!$AN$5="Funding Request",VLOOKUP(S36,'Overview - Section A'!$M$31:$P$32,4,FALSE),IF(AM36="","",AM36)),"")</f>
        <v>a1236000008JWxJAAW</v>
      </c>
      <c r="AC36" s="469" t="b">
        <f t="shared" si="5"/>
        <v>0</v>
      </c>
      <c r="AD36" s="469"/>
      <c r="AE36" s="469" t="str">
        <f t="array" ref="AE36">IFERROR(IF(INDEX('Overview - Section A'!$H$92:$H$122,MATCH(LEFT(B36,255),LEFT('Overview - Section A'!$E$92:$E$122,255),0))=0,"",INDEX('Overview - Section A'!$H$92:$H$122,MATCH(LEFT(B36,255),LEFT('Overview - Section A'!$E$92:$E$122,255),0))),"")</f>
        <v>a1P360000030FUWEA2</v>
      </c>
      <c r="AF36" s="469" t="s">
        <v>996</v>
      </c>
      <c r="AG36" s="469" t="str">
        <f t="array" ref="AG36">IFERROR(IF(INDEX('Reference Records'!$G$60:$G$128,MATCH(LEFT(C36,255),LEFT('Reference Records'!$C$60:$C$128,255),0))=0,"",INDEX('Reference Records'!$G$60:$G$128,MATCH(LEFT(C36,255),LEFT('Reference Records'!$C$60:$C$128,255),0))),"")</f>
        <v/>
      </c>
      <c r="AH36" s="469" t="str">
        <f>IFERROR(IF('Overview - Section A'!$AN$5="Funding Request",IF('Reference Records'!$B$343&lt;&gt;"",VLOOKUP(T36,'Reference Records'!$B$343:$C$344,2,FALSE),VLOOKUP(T36,'Reference Records'!$A$356:$C$694,3,FALSE)),VLOOKUP(T36,'Reference Records'!$A$697:$C$699,3,FALSE)),"")</f>
        <v>a1A360000013M21EAE</v>
      </c>
      <c r="AI36" s="496"/>
      <c r="AJ36" s="469"/>
      <c r="AK36" s="469" t="s">
        <v>434</v>
      </c>
      <c r="AL36" s="497"/>
      <c r="AM36" s="496" t="s">
        <v>453</v>
      </c>
      <c r="AN36" s="469"/>
      <c r="AO36" s="492" t="str">
        <f>IFERROR(VLOOKUP(U36,'Picklist Mapping'!$A$3:$C$4,3,FALSE),"")</f>
        <v/>
      </c>
      <c r="AP36" s="498"/>
      <c r="AQ36" s="492"/>
      <c r="AR36" s="433"/>
      <c r="AS36" s="447"/>
      <c r="AT36" s="433"/>
      <c r="AU36" s="499" t="str">
        <f t="shared" si="6"/>
        <v/>
      </c>
      <c r="AV36" s="482" t="s">
        <v>431</v>
      </c>
      <c r="AW36" s="433"/>
      <c r="AX36" s="131"/>
      <c r="AY36" s="393"/>
      <c r="AZ36" s="135"/>
    </row>
    <row r="37" spans="1:52" ht="47.1" customHeight="1" x14ac:dyDescent="0.25">
      <c r="A37" s="409">
        <v>27</v>
      </c>
      <c r="B37" s="410" t="str">
        <f>IFERROR(IF(AND(C37="",D37=""),"",VLOOKUP(AI37,'Reference records(soft deleted)'!$B$84:$D$127,3,FALSE)),"")</f>
        <v/>
      </c>
      <c r="C37" s="410" t="str">
        <f>IFERROR(VLOOKUP(AJ37,'Reference records(soft deleted)'!$B$132:$E$229,3,FALSE),"")</f>
        <v/>
      </c>
      <c r="D37" s="447"/>
      <c r="E37" s="429"/>
      <c r="F37" s="430"/>
      <c r="G37" s="494" t="str">
        <f t="shared" si="0"/>
        <v/>
      </c>
      <c r="H37" s="433"/>
      <c r="I37" s="484" t="str">
        <f>IFERROR(VLOOKUP(C37,'Reference records(soft deleted)'!$D$132:$H$229,5,FALSE),"")</f>
        <v/>
      </c>
      <c r="J37" s="484" t="str">
        <f t="shared" si="1"/>
        <v>No</v>
      </c>
      <c r="K37" s="484"/>
      <c r="L37" s="484"/>
      <c r="M37" s="484"/>
      <c r="N37" s="484" t="str">
        <f>IFERROR(IF(AM37="","",VLOOKUP(AM37,'Overview - Section A'!$P$31:$Q$32,2,FALSE)),"")</f>
        <v/>
      </c>
      <c r="O37" s="484"/>
      <c r="P37" s="433"/>
      <c r="Q37" s="413" t="str">
        <f t="array" ref="Q37">IFERROR(IF(INDEX('Reference Records'!$D$60:$D$128,MATCH(LEFT(C37,255),LEFT('Reference Records'!$C$60:$C$128,255),0))=0,"",INDEX('Reference Records'!$D$60:$D$128,MATCH(LEFT(C37,255),LEFT('Reference Records'!$C$60:$C$128,255),0))),"")</f>
        <v/>
      </c>
      <c r="R37" s="495"/>
      <c r="S37" s="484" t="str">
        <f>IF('Overview - Section A'!$AN$5="Funding Request",IF(N37="Funding Request Place Holder","",N37),"")</f>
        <v/>
      </c>
      <c r="T37" s="484" t="str">
        <f t="shared" si="2"/>
        <v>Djibouti</v>
      </c>
      <c r="U37" s="484" t="str">
        <f>IFERROR(IF(AP37="","",VLOOKUP(AP37,'Picklist Mapping'!$C$3:$D$4,2,FALSE)),"")</f>
        <v/>
      </c>
      <c r="V37" s="433"/>
      <c r="W37" s="447"/>
      <c r="X37" s="490" t="str">
        <f>IFERROR(IF(VLOOKUP(B37,'Reference Records'!$C$131:$D$166,2,FALSE)=0,"",VLOOKUP(B37,'Reference Records'!$C$131:$D$166,2,FALSE)),"")</f>
        <v/>
      </c>
      <c r="Y37" s="469" t="str">
        <f t="shared" si="3"/>
        <v/>
      </c>
      <c r="Z37" s="469"/>
      <c r="AA37" s="469" t="str">
        <f t="shared" si="4"/>
        <v/>
      </c>
      <c r="AB37" s="469" t="str">
        <f>IFERROR(IF('Overview - Section A'!$AN$5="Funding Request",VLOOKUP(S37,'Overview - Section A'!$M$31:$P$32,4,FALSE),IF(AM37="","",AM37)),"")</f>
        <v>a1236000008JWxJAAW</v>
      </c>
      <c r="AC37" s="469" t="b">
        <f t="shared" si="5"/>
        <v>0</v>
      </c>
      <c r="AD37" s="469"/>
      <c r="AE37" s="469" t="str">
        <f t="array" ref="AE37">IFERROR(IF(INDEX('Overview - Section A'!$H$92:$H$122,MATCH(LEFT(B37,255),LEFT('Overview - Section A'!$E$92:$E$122,255),0))=0,"",INDEX('Overview - Section A'!$H$92:$H$122,MATCH(LEFT(B37,255),LEFT('Overview - Section A'!$E$92:$E$122,255),0))),"")</f>
        <v>a1P360000030FUWEA2</v>
      </c>
      <c r="AF37" s="469" t="s">
        <v>997</v>
      </c>
      <c r="AG37" s="469" t="str">
        <f t="array" ref="AG37">IFERROR(IF(INDEX('Reference Records'!$G$60:$G$128,MATCH(LEFT(C37,255),LEFT('Reference Records'!$C$60:$C$128,255),0))=0,"",INDEX('Reference Records'!$G$60:$G$128,MATCH(LEFT(C37,255),LEFT('Reference Records'!$C$60:$C$128,255),0))),"")</f>
        <v/>
      </c>
      <c r="AH37" s="469" t="str">
        <f>IFERROR(IF('Overview - Section A'!$AN$5="Funding Request",IF('Reference Records'!$B$343&lt;&gt;"",VLOOKUP(T37,'Reference Records'!$B$343:$C$344,2,FALSE),VLOOKUP(T37,'Reference Records'!$A$356:$C$694,3,FALSE)),VLOOKUP(T37,'Reference Records'!$A$697:$C$699,3,FALSE)),"")</f>
        <v>a1A360000013M21EAE</v>
      </c>
      <c r="AI37" s="496"/>
      <c r="AJ37" s="469"/>
      <c r="AK37" s="469" t="s">
        <v>434</v>
      </c>
      <c r="AL37" s="497"/>
      <c r="AM37" s="496" t="s">
        <v>453</v>
      </c>
      <c r="AN37" s="469"/>
      <c r="AO37" s="492" t="str">
        <f>IFERROR(VLOOKUP(U37,'Picklist Mapping'!$A$3:$C$4,3,FALSE),"")</f>
        <v/>
      </c>
      <c r="AP37" s="498"/>
      <c r="AQ37" s="492"/>
      <c r="AR37" s="433"/>
      <c r="AS37" s="447"/>
      <c r="AT37" s="433"/>
      <c r="AU37" s="499" t="str">
        <f t="shared" si="6"/>
        <v/>
      </c>
      <c r="AV37" s="482" t="s">
        <v>431</v>
      </c>
      <c r="AW37" s="433"/>
      <c r="AX37" s="131"/>
      <c r="AY37" s="393"/>
      <c r="AZ37" s="135"/>
    </row>
    <row r="38" spans="1:52" ht="47.1" customHeight="1" x14ac:dyDescent="0.25">
      <c r="A38" s="409">
        <v>28</v>
      </c>
      <c r="B38" s="410" t="str">
        <f>IFERROR(IF(AND(C38="",D38=""),"",VLOOKUP(AI38,'Reference records(soft deleted)'!$B$84:$D$127,3,FALSE)),"")</f>
        <v/>
      </c>
      <c r="C38" s="410" t="str">
        <f>IFERROR(VLOOKUP(AJ38,'Reference records(soft deleted)'!$B$132:$E$229,3,FALSE),"")</f>
        <v/>
      </c>
      <c r="D38" s="447"/>
      <c r="E38" s="429"/>
      <c r="F38" s="430"/>
      <c r="G38" s="494" t="str">
        <f t="shared" si="0"/>
        <v/>
      </c>
      <c r="H38" s="433"/>
      <c r="I38" s="484" t="str">
        <f>IFERROR(VLOOKUP(C38,'Reference records(soft deleted)'!$D$132:$H$229,5,FALSE),"")</f>
        <v/>
      </c>
      <c r="J38" s="484" t="str">
        <f t="shared" si="1"/>
        <v>No</v>
      </c>
      <c r="K38" s="484"/>
      <c r="L38" s="484"/>
      <c r="M38" s="484"/>
      <c r="N38" s="484" t="str">
        <f>IFERROR(IF(AM38="","",VLOOKUP(AM38,'Overview - Section A'!$P$31:$Q$32,2,FALSE)),"")</f>
        <v/>
      </c>
      <c r="O38" s="484"/>
      <c r="P38" s="433"/>
      <c r="Q38" s="413" t="str">
        <f t="array" ref="Q38">IFERROR(IF(INDEX('Reference Records'!$D$60:$D$128,MATCH(LEFT(C38,255),LEFT('Reference Records'!$C$60:$C$128,255),0))=0,"",INDEX('Reference Records'!$D$60:$D$128,MATCH(LEFT(C38,255),LEFT('Reference Records'!$C$60:$C$128,255),0))),"")</f>
        <v/>
      </c>
      <c r="R38" s="495"/>
      <c r="S38" s="484" t="str">
        <f>IF('Overview - Section A'!$AN$5="Funding Request",IF(N38="Funding Request Place Holder","",N38),"")</f>
        <v/>
      </c>
      <c r="T38" s="484" t="str">
        <f t="shared" si="2"/>
        <v>Djibouti</v>
      </c>
      <c r="U38" s="484" t="str">
        <f>IFERROR(IF(AP38="","",VLOOKUP(AP38,'Picklist Mapping'!$C$3:$D$4,2,FALSE)),"")</f>
        <v/>
      </c>
      <c r="V38" s="433"/>
      <c r="W38" s="447"/>
      <c r="X38" s="490" t="str">
        <f>IFERROR(IF(VLOOKUP(B38,'Reference Records'!$C$131:$D$166,2,FALSE)=0,"",VLOOKUP(B38,'Reference Records'!$C$131:$D$166,2,FALSE)),"")</f>
        <v/>
      </c>
      <c r="Y38" s="469" t="str">
        <f t="shared" si="3"/>
        <v/>
      </c>
      <c r="Z38" s="469"/>
      <c r="AA38" s="469" t="str">
        <f t="shared" si="4"/>
        <v/>
      </c>
      <c r="AB38" s="469" t="str">
        <f>IFERROR(IF('Overview - Section A'!$AN$5="Funding Request",VLOOKUP(S38,'Overview - Section A'!$M$31:$P$32,4,FALSE),IF(AM38="","",AM38)),"")</f>
        <v>a1236000008JWxJAAW</v>
      </c>
      <c r="AC38" s="469" t="b">
        <f t="shared" si="5"/>
        <v>0</v>
      </c>
      <c r="AD38" s="469"/>
      <c r="AE38" s="469" t="str">
        <f t="array" ref="AE38">IFERROR(IF(INDEX('Overview - Section A'!$H$92:$H$122,MATCH(LEFT(B38,255),LEFT('Overview - Section A'!$E$92:$E$122,255),0))=0,"",INDEX('Overview - Section A'!$H$92:$H$122,MATCH(LEFT(B38,255),LEFT('Overview - Section A'!$E$92:$E$122,255),0))),"")</f>
        <v>a1P360000030FUWEA2</v>
      </c>
      <c r="AF38" s="469" t="s">
        <v>998</v>
      </c>
      <c r="AG38" s="469" t="str">
        <f t="array" ref="AG38">IFERROR(IF(INDEX('Reference Records'!$G$60:$G$128,MATCH(LEFT(C38,255),LEFT('Reference Records'!$C$60:$C$128,255),0))=0,"",INDEX('Reference Records'!$G$60:$G$128,MATCH(LEFT(C38,255),LEFT('Reference Records'!$C$60:$C$128,255),0))),"")</f>
        <v/>
      </c>
      <c r="AH38" s="469" t="str">
        <f>IFERROR(IF('Overview - Section A'!$AN$5="Funding Request",IF('Reference Records'!$B$343&lt;&gt;"",VLOOKUP(T38,'Reference Records'!$B$343:$C$344,2,FALSE),VLOOKUP(T38,'Reference Records'!$A$356:$C$694,3,FALSE)),VLOOKUP(T38,'Reference Records'!$A$697:$C$699,3,FALSE)),"")</f>
        <v>a1A360000013M21EAE</v>
      </c>
      <c r="AI38" s="496"/>
      <c r="AJ38" s="469"/>
      <c r="AK38" s="469" t="s">
        <v>434</v>
      </c>
      <c r="AL38" s="497"/>
      <c r="AM38" s="496" t="s">
        <v>453</v>
      </c>
      <c r="AN38" s="469"/>
      <c r="AO38" s="492" t="str">
        <f>IFERROR(VLOOKUP(U38,'Picklist Mapping'!$A$3:$C$4,3,FALSE),"")</f>
        <v/>
      </c>
      <c r="AP38" s="498"/>
      <c r="AQ38" s="492"/>
      <c r="AR38" s="433"/>
      <c r="AS38" s="447"/>
      <c r="AT38" s="433"/>
      <c r="AU38" s="499" t="str">
        <f t="shared" si="6"/>
        <v/>
      </c>
      <c r="AV38" s="482" t="s">
        <v>431</v>
      </c>
      <c r="AW38" s="433"/>
      <c r="AX38" s="131"/>
      <c r="AY38" s="393"/>
      <c r="AZ38" s="135"/>
    </row>
    <row r="39" spans="1:52" ht="47.1" customHeight="1" x14ac:dyDescent="0.25">
      <c r="A39" s="409">
        <v>29</v>
      </c>
      <c r="B39" s="410" t="str">
        <f>IFERROR(IF(AND(C39="",D39=""),"",VLOOKUP(AI39,'Reference records(soft deleted)'!$B$84:$D$127,3,FALSE)),"")</f>
        <v/>
      </c>
      <c r="C39" s="410" t="str">
        <f>IFERROR(VLOOKUP(AJ39,'Reference records(soft deleted)'!$B$132:$E$229,3,FALSE),"")</f>
        <v/>
      </c>
      <c r="D39" s="447"/>
      <c r="E39" s="429"/>
      <c r="F39" s="430"/>
      <c r="G39" s="494" t="str">
        <f t="shared" si="0"/>
        <v/>
      </c>
      <c r="H39" s="433"/>
      <c r="I39" s="484" t="str">
        <f>IFERROR(VLOOKUP(C39,'Reference records(soft deleted)'!$D$132:$H$229,5,FALSE),"")</f>
        <v/>
      </c>
      <c r="J39" s="484" t="str">
        <f t="shared" si="1"/>
        <v>No</v>
      </c>
      <c r="K39" s="484"/>
      <c r="L39" s="484"/>
      <c r="M39" s="484"/>
      <c r="N39" s="484" t="str">
        <f>IFERROR(IF(AM39="","",VLOOKUP(AM39,'Overview - Section A'!$P$31:$Q$32,2,FALSE)),"")</f>
        <v/>
      </c>
      <c r="O39" s="484"/>
      <c r="P39" s="433"/>
      <c r="Q39" s="413" t="str">
        <f t="array" ref="Q39">IFERROR(IF(INDEX('Reference Records'!$D$60:$D$128,MATCH(LEFT(C39,255),LEFT('Reference Records'!$C$60:$C$128,255),0))=0,"",INDEX('Reference Records'!$D$60:$D$128,MATCH(LEFT(C39,255),LEFT('Reference Records'!$C$60:$C$128,255),0))),"")</f>
        <v/>
      </c>
      <c r="R39" s="495"/>
      <c r="S39" s="484" t="str">
        <f>IF('Overview - Section A'!$AN$5="Funding Request",IF(N39="Funding Request Place Holder","",N39),"")</f>
        <v/>
      </c>
      <c r="T39" s="484" t="str">
        <f t="shared" si="2"/>
        <v>Djibouti</v>
      </c>
      <c r="U39" s="484" t="str">
        <f>IFERROR(IF(AP39="","",VLOOKUP(AP39,'Picklist Mapping'!$C$3:$D$4,2,FALSE)),"")</f>
        <v/>
      </c>
      <c r="V39" s="433"/>
      <c r="W39" s="447"/>
      <c r="X39" s="490" t="str">
        <f>IFERROR(IF(VLOOKUP(B39,'Reference Records'!$C$131:$D$166,2,FALSE)=0,"",VLOOKUP(B39,'Reference Records'!$C$131:$D$166,2,FALSE)),"")</f>
        <v/>
      </c>
      <c r="Y39" s="469" t="str">
        <f t="shared" si="3"/>
        <v/>
      </c>
      <c r="Z39" s="469"/>
      <c r="AA39" s="469" t="str">
        <f t="shared" si="4"/>
        <v/>
      </c>
      <c r="AB39" s="469" t="str">
        <f>IFERROR(IF('Overview - Section A'!$AN$5="Funding Request",VLOOKUP(S39,'Overview - Section A'!$M$31:$P$32,4,FALSE),IF(AM39="","",AM39)),"")</f>
        <v>a1236000008JWxJAAW</v>
      </c>
      <c r="AC39" s="469" t="b">
        <f t="shared" si="5"/>
        <v>0</v>
      </c>
      <c r="AD39" s="469"/>
      <c r="AE39" s="469" t="str">
        <f t="array" ref="AE39">IFERROR(IF(INDEX('Overview - Section A'!$H$92:$H$122,MATCH(LEFT(B39,255),LEFT('Overview - Section A'!$E$92:$E$122,255),0))=0,"",INDEX('Overview - Section A'!$H$92:$H$122,MATCH(LEFT(B39,255),LEFT('Overview - Section A'!$E$92:$E$122,255),0))),"")</f>
        <v>a1P360000030FUWEA2</v>
      </c>
      <c r="AF39" s="469" t="s">
        <v>999</v>
      </c>
      <c r="AG39" s="469" t="str">
        <f t="array" ref="AG39">IFERROR(IF(INDEX('Reference Records'!$G$60:$G$128,MATCH(LEFT(C39,255),LEFT('Reference Records'!$C$60:$C$128,255),0))=0,"",INDEX('Reference Records'!$G$60:$G$128,MATCH(LEFT(C39,255),LEFT('Reference Records'!$C$60:$C$128,255),0))),"")</f>
        <v/>
      </c>
      <c r="AH39" s="469" t="str">
        <f>IFERROR(IF('Overview - Section A'!$AN$5="Funding Request",IF('Reference Records'!$B$343&lt;&gt;"",VLOOKUP(T39,'Reference Records'!$B$343:$C$344,2,FALSE),VLOOKUP(T39,'Reference Records'!$A$356:$C$694,3,FALSE)),VLOOKUP(T39,'Reference Records'!$A$697:$C$699,3,FALSE)),"")</f>
        <v>a1A360000013M21EAE</v>
      </c>
      <c r="AI39" s="496"/>
      <c r="AJ39" s="469"/>
      <c r="AK39" s="469" t="s">
        <v>434</v>
      </c>
      <c r="AL39" s="497"/>
      <c r="AM39" s="496" t="s">
        <v>453</v>
      </c>
      <c r="AN39" s="469"/>
      <c r="AO39" s="492" t="str">
        <f>IFERROR(VLOOKUP(U39,'Picklist Mapping'!$A$3:$C$4,3,FALSE),"")</f>
        <v/>
      </c>
      <c r="AP39" s="498"/>
      <c r="AQ39" s="492"/>
      <c r="AR39" s="433"/>
      <c r="AS39" s="447"/>
      <c r="AT39" s="433"/>
      <c r="AU39" s="499" t="str">
        <f t="shared" si="6"/>
        <v/>
      </c>
      <c r="AV39" s="482" t="s">
        <v>431</v>
      </c>
      <c r="AW39" s="433"/>
      <c r="AX39" s="131"/>
      <c r="AY39" s="393"/>
      <c r="AZ39" s="135"/>
    </row>
    <row r="40" spans="1:52" ht="47.1" customHeight="1" x14ac:dyDescent="0.25">
      <c r="A40" s="409">
        <v>30</v>
      </c>
      <c r="B40" s="410" t="str">
        <f>IFERROR(IF(AND(C40="",D40=""),"",VLOOKUP(AI40,'Reference records(soft deleted)'!$B$84:$D$127,3,FALSE)),"")</f>
        <v/>
      </c>
      <c r="C40" s="410" t="str">
        <f>IFERROR(VLOOKUP(AJ40,'Reference records(soft deleted)'!$B$132:$E$229,3,FALSE),"")</f>
        <v/>
      </c>
      <c r="D40" s="447"/>
      <c r="E40" s="429"/>
      <c r="F40" s="430"/>
      <c r="G40" s="494" t="str">
        <f t="shared" si="0"/>
        <v/>
      </c>
      <c r="H40" s="433"/>
      <c r="I40" s="484" t="str">
        <f>IFERROR(VLOOKUP(C40,'Reference records(soft deleted)'!$D$132:$H$229,5,FALSE),"")</f>
        <v/>
      </c>
      <c r="J40" s="484" t="str">
        <f t="shared" si="1"/>
        <v>No</v>
      </c>
      <c r="K40" s="484"/>
      <c r="L40" s="484"/>
      <c r="M40" s="484"/>
      <c r="N40" s="484" t="str">
        <f>IFERROR(IF(AM40="","",VLOOKUP(AM40,'Overview - Section A'!$P$31:$Q$32,2,FALSE)),"")</f>
        <v/>
      </c>
      <c r="O40" s="484"/>
      <c r="P40" s="433"/>
      <c r="Q40" s="413" t="str">
        <f t="array" ref="Q40">IFERROR(IF(INDEX('Reference Records'!$D$60:$D$128,MATCH(LEFT(C40,255),LEFT('Reference Records'!$C$60:$C$128,255),0))=0,"",INDEX('Reference Records'!$D$60:$D$128,MATCH(LEFT(C40,255),LEFT('Reference Records'!$C$60:$C$128,255),0))),"")</f>
        <v/>
      </c>
      <c r="R40" s="495"/>
      <c r="S40" s="484" t="str">
        <f>IF('Overview - Section A'!$AN$5="Funding Request",IF(N40="Funding Request Place Holder","",N40),"")</f>
        <v/>
      </c>
      <c r="T40" s="484" t="str">
        <f t="shared" si="2"/>
        <v>Djibouti</v>
      </c>
      <c r="U40" s="484" t="str">
        <f>IFERROR(IF(AP40="","",VLOOKUP(AP40,'Picklist Mapping'!$C$3:$D$4,2,FALSE)),"")</f>
        <v/>
      </c>
      <c r="V40" s="433"/>
      <c r="W40" s="447"/>
      <c r="X40" s="490" t="str">
        <f>IFERROR(IF(VLOOKUP(B40,'Reference Records'!$C$131:$D$166,2,FALSE)=0,"",VLOOKUP(B40,'Reference Records'!$C$131:$D$166,2,FALSE)),"")</f>
        <v/>
      </c>
      <c r="Y40" s="469" t="str">
        <f t="shared" si="3"/>
        <v/>
      </c>
      <c r="Z40" s="469"/>
      <c r="AA40" s="469" t="str">
        <f t="shared" si="4"/>
        <v/>
      </c>
      <c r="AB40" s="469" t="str">
        <f>IFERROR(IF('Overview - Section A'!$AN$5="Funding Request",VLOOKUP(S40,'Overview - Section A'!$M$31:$P$32,4,FALSE),IF(AM40="","",AM40)),"")</f>
        <v>a1236000008JWxJAAW</v>
      </c>
      <c r="AC40" s="469" t="b">
        <f t="shared" si="5"/>
        <v>0</v>
      </c>
      <c r="AD40" s="469"/>
      <c r="AE40" s="469" t="str">
        <f t="array" ref="AE40">IFERROR(IF(INDEX('Overview - Section A'!$H$92:$H$122,MATCH(LEFT(B40,255),LEFT('Overview - Section A'!$E$92:$E$122,255),0))=0,"",INDEX('Overview - Section A'!$H$92:$H$122,MATCH(LEFT(B40,255),LEFT('Overview - Section A'!$E$92:$E$122,255),0))),"")</f>
        <v>a1P360000030FUWEA2</v>
      </c>
      <c r="AF40" s="469" t="s">
        <v>1000</v>
      </c>
      <c r="AG40" s="469" t="str">
        <f t="array" ref="AG40">IFERROR(IF(INDEX('Reference Records'!$G$60:$G$128,MATCH(LEFT(C40,255),LEFT('Reference Records'!$C$60:$C$128,255),0))=0,"",INDEX('Reference Records'!$G$60:$G$128,MATCH(LEFT(C40,255),LEFT('Reference Records'!$C$60:$C$128,255),0))),"")</f>
        <v/>
      </c>
      <c r="AH40" s="469" t="str">
        <f>IFERROR(IF('Overview - Section A'!$AN$5="Funding Request",IF('Reference Records'!$B$343&lt;&gt;"",VLOOKUP(T40,'Reference Records'!$B$343:$C$344,2,FALSE),VLOOKUP(T40,'Reference Records'!$A$356:$C$694,3,FALSE)),VLOOKUP(T40,'Reference Records'!$A$697:$C$699,3,FALSE)),"")</f>
        <v>a1A360000013M21EAE</v>
      </c>
      <c r="AI40" s="496"/>
      <c r="AJ40" s="469"/>
      <c r="AK40" s="469" t="s">
        <v>434</v>
      </c>
      <c r="AL40" s="497"/>
      <c r="AM40" s="496" t="s">
        <v>453</v>
      </c>
      <c r="AN40" s="469"/>
      <c r="AO40" s="492" t="str">
        <f>IFERROR(VLOOKUP(U40,'Picklist Mapping'!$A$3:$C$4,3,FALSE),"")</f>
        <v/>
      </c>
      <c r="AP40" s="498"/>
      <c r="AQ40" s="492"/>
      <c r="AR40" s="433"/>
      <c r="AS40" s="447"/>
      <c r="AT40" s="433"/>
      <c r="AU40" s="499" t="str">
        <f t="shared" si="6"/>
        <v/>
      </c>
      <c r="AV40" s="482" t="s">
        <v>431</v>
      </c>
      <c r="AW40" s="433"/>
      <c r="AX40" s="131"/>
      <c r="AY40" s="393"/>
      <c r="AZ40" s="135"/>
    </row>
    <row r="41" spans="1:52" ht="1.5" customHeight="1" thickBot="1" x14ac:dyDescent="0.3">
      <c r="A41" s="114"/>
      <c r="B41" s="115"/>
      <c r="C41" s="115"/>
      <c r="D41" s="116"/>
      <c r="E41" s="116"/>
      <c r="F41" s="116"/>
      <c r="G41" s="116"/>
      <c r="H41" s="116"/>
      <c r="I41" s="116"/>
      <c r="J41" s="116"/>
      <c r="K41" s="116"/>
      <c r="L41" s="116"/>
      <c r="M41" s="116"/>
      <c r="N41" s="116"/>
      <c r="O41" s="116"/>
      <c r="P41" s="116"/>
      <c r="Q41" s="64"/>
      <c r="R41" s="116"/>
      <c r="S41" s="116"/>
      <c r="T41" s="116"/>
      <c r="U41" s="116"/>
      <c r="V41" s="116"/>
      <c r="W41" s="64"/>
      <c r="X41" s="132"/>
      <c r="Y41" s="132"/>
      <c r="Z41" s="132"/>
      <c r="AA41" s="132"/>
      <c r="AB41" s="132"/>
      <c r="AC41" s="132"/>
      <c r="AD41" s="132"/>
      <c r="AE41" s="132"/>
      <c r="AF41" s="132"/>
      <c r="AG41" s="132"/>
      <c r="AH41" s="132"/>
      <c r="AI41" s="132"/>
      <c r="AJ41" s="132"/>
      <c r="AK41" s="132"/>
      <c r="AL41" s="132"/>
      <c r="AM41" s="132"/>
      <c r="AN41" s="132"/>
      <c r="AO41" s="132"/>
      <c r="AP41" s="132"/>
      <c r="AQ41" s="132"/>
      <c r="AR41" s="132"/>
      <c r="AS41" s="132"/>
      <c r="AT41" s="132"/>
      <c r="AU41" s="132"/>
      <c r="AV41" s="132"/>
      <c r="AW41" s="132"/>
      <c r="AX41" s="14"/>
      <c r="AY41" s="135"/>
      <c r="AZ41" s="135"/>
    </row>
    <row r="42" spans="1:52" ht="62.85" customHeight="1" thickBot="1" x14ac:dyDescent="0.3">
      <c r="AY42" s="135"/>
      <c r="AZ42" s="135"/>
    </row>
    <row r="43" spans="1:52" ht="30.75" customHeight="1" thickBot="1" x14ac:dyDescent="0.3">
      <c r="A43" s="117"/>
      <c r="B43" s="576" t="s">
        <v>284</v>
      </c>
      <c r="C43" s="577"/>
      <c r="D43" s="577"/>
      <c r="E43" s="577"/>
      <c r="F43" s="577"/>
      <c r="G43" s="577"/>
      <c r="H43" s="577"/>
      <c r="I43" s="62"/>
      <c r="J43" s="62"/>
      <c r="K43" s="62"/>
      <c r="L43" s="62"/>
      <c r="M43" s="62"/>
      <c r="N43" s="62"/>
      <c r="O43" s="48"/>
      <c r="P43" s="134"/>
      <c r="Q43" s="133"/>
    </row>
    <row r="44" spans="1:52" ht="45.75" customHeight="1" x14ac:dyDescent="0.25">
      <c r="A44" s="117"/>
      <c r="B44" s="422" t="s">
        <v>285</v>
      </c>
      <c r="C44" s="423" t="s">
        <v>283</v>
      </c>
      <c r="D44" s="422" t="s">
        <v>296</v>
      </c>
      <c r="E44" s="438" t="s">
        <v>272</v>
      </c>
      <c r="F44" s="423" t="s">
        <v>273</v>
      </c>
      <c r="G44" s="423" t="s">
        <v>274</v>
      </c>
      <c r="H44" s="423" t="s">
        <v>96</v>
      </c>
      <c r="I44" s="500"/>
      <c r="J44" s="425" t="s">
        <v>146</v>
      </c>
      <c r="K44" s="425" t="s">
        <v>166</v>
      </c>
      <c r="L44" s="425" t="s">
        <v>61</v>
      </c>
      <c r="M44" s="425" t="s">
        <v>28</v>
      </c>
      <c r="N44" s="425" t="s">
        <v>30</v>
      </c>
      <c r="O44" s="49"/>
      <c r="P44" s="134"/>
      <c r="Q44" s="133"/>
    </row>
    <row r="45" spans="1:52" ht="47.1" hidden="1" customHeight="1" x14ac:dyDescent="0.25">
      <c r="A45" s="117"/>
      <c r="B45" s="409" t="s">
        <v>50</v>
      </c>
      <c r="C45" s="427" t="str">
        <f>IF(B45=B44,"",VLOOKUP(B45,$A$10:$AA$42,27,FALSE))</f>
        <v>[Custom Coverage Indicator Name - Local]</v>
      </c>
      <c r="D45" s="501" t="str">
        <f ca="1">TEXT(IFERROR(INDEX('Overview - Section A'!$A$38:$A$44,MATCH(J45,'Overview - Section A'!$U$38:$U$44,0)),""),"d-mmm-yy") &amp;" to " &amp; TEXT(IFERROR(INDEX('Overview - Section A'!$E$38:$E$44,MATCH(J45,'Overview - Section A'!$U$38:$U$44,0)),""),"d-mmm-yy")</f>
        <v xml:space="preserve"> to </v>
      </c>
      <c r="E45" s="429" t="s">
        <v>22</v>
      </c>
      <c r="F45" s="430" t="s">
        <v>23</v>
      </c>
      <c r="G45" s="494" t="str">
        <f>IF(IF(AND(E45="",F45=""),K45,IFERROR((E45/F45)*100,""))=0,"",IF(AND(E45="",F45=""),K45,IFERROR((E45/F45)*100,"")))</f>
        <v/>
      </c>
      <c r="H45" s="433" t="s">
        <v>95</v>
      </c>
      <c r="I45" s="485"/>
      <c r="J45" s="435" t="s">
        <v>29</v>
      </c>
      <c r="K45" s="502" t="s">
        <v>144</v>
      </c>
      <c r="L45" s="481" t="b">
        <f>IFERROR(TRUE,FALSE)</f>
        <v>1</v>
      </c>
      <c r="M45" s="481" t="b">
        <f>IFERROR(IF(VLOOKUP(B45,$A$10:$AA$42,27,FALSE)&lt;&gt;"",TRUE,FALSE),FALSE)</f>
        <v>1</v>
      </c>
      <c r="N45" s="481" t="s">
        <v>29</v>
      </c>
      <c r="O45" s="49"/>
      <c r="P45" s="134"/>
      <c r="Q45" s="133"/>
      <c r="T45" s="102"/>
      <c r="V45" s="102"/>
      <c r="W45" s="102"/>
      <c r="X45" s="331"/>
    </row>
    <row r="46" spans="1:52" ht="47.1" customHeight="1" x14ac:dyDescent="0.25">
      <c r="A46" s="117"/>
      <c r="B46" s="409">
        <v>1</v>
      </c>
      <c r="C46" s="427" t="str">
        <f t="shared" ref="C46:C109" si="7">IF(B46=B45,"",VLOOKUP(B46,$A$10:$AA$42,27,FALSE))</f>
        <v>TCP-1(M): Nombre de cas déclarés de tuberculose, toutes formes confondues, bactériologiquement confirmés et cliniquement diagnostiqués, nouveaux cas et récidives</v>
      </c>
      <c r="D46" s="501" t="str">
        <f ca="1">TEXT(IFERROR(INDEX('Overview - Section A'!$A$38:$A$44,MATCH(J46,'Overview - Section A'!$U$38:$U$44,0)),""),"d-mmm-yy") &amp;" to " &amp; TEXT(IFERROR(INDEX('Overview - Section A'!$E$38:$E$44,MATCH(J46,'Overview - Section A'!$U$38:$U$44,0)),""),"d-mmm-yy")</f>
        <v>1-Jul-18 to 31-Dec-18</v>
      </c>
      <c r="E46" s="553">
        <v>1134</v>
      </c>
      <c r="F46" s="430"/>
      <c r="G46" s="494" t="str">
        <f t="shared" ref="G46:G109" si="8">IF(IF(AND(E46="",F46=""),K46,IFERROR((E46/F46)*100,""))=0,"",IF(AND(E46="",F46=""),K46,IFERROR((E46/F46)*100,"")))</f>
        <v/>
      </c>
      <c r="H46" s="433"/>
      <c r="I46" s="485"/>
      <c r="J46" s="435" t="s">
        <v>462</v>
      </c>
      <c r="K46" s="502"/>
      <c r="L46" s="481" t="b">
        <f t="shared" ref="L46:L109" si="9">IFERROR(TRUE,FALSE)</f>
        <v>1</v>
      </c>
      <c r="M46" s="481" t="b">
        <f t="shared" ref="M46:M109" si="10">IFERROR(IF(VLOOKUP(B46,$A$10:$AA$42,27,FALSE)&lt;&gt;"",TRUE,FALSE),FALSE)</f>
        <v>1</v>
      </c>
      <c r="N46" s="481" t="s">
        <v>1001</v>
      </c>
      <c r="O46" s="49"/>
      <c r="P46" s="134"/>
      <c r="Q46" s="133"/>
      <c r="T46" s="102"/>
      <c r="V46" s="102"/>
      <c r="W46" s="102"/>
      <c r="X46" s="331"/>
    </row>
    <row r="47" spans="1:52" ht="47.1" customHeight="1" x14ac:dyDescent="0.25">
      <c r="A47" s="117"/>
      <c r="B47" s="409">
        <v>1</v>
      </c>
      <c r="C47" s="427" t="str">
        <f t="shared" si="7"/>
        <v/>
      </c>
      <c r="D47" s="501" t="str">
        <f ca="1">TEXT(IFERROR(INDEX('Overview - Section A'!$A$38:$A$44,MATCH(J47,'Overview - Section A'!$U$38:$U$44,0)),""),"d-mmm-yy") &amp;" to " &amp; TEXT(IFERROR(INDEX('Overview - Section A'!$E$38:$E$44,MATCH(J47,'Overview - Section A'!$U$38:$U$44,0)),""),"d-mmm-yy")</f>
        <v>1-Jan-19 to 31-Dec-19</v>
      </c>
      <c r="E47" s="429">
        <v>2269</v>
      </c>
      <c r="F47" s="430"/>
      <c r="G47" s="494" t="str">
        <f t="shared" si="8"/>
        <v/>
      </c>
      <c r="H47" s="433"/>
      <c r="I47" s="485"/>
      <c r="J47" s="435" t="s">
        <v>464</v>
      </c>
      <c r="K47" s="502"/>
      <c r="L47" s="481" t="b">
        <f t="shared" si="9"/>
        <v>1</v>
      </c>
      <c r="M47" s="481" t="b">
        <f t="shared" si="10"/>
        <v>1</v>
      </c>
      <c r="N47" s="481" t="s">
        <v>1002</v>
      </c>
      <c r="O47" s="49"/>
      <c r="P47" s="134"/>
      <c r="Q47" s="133"/>
      <c r="T47" s="102"/>
      <c r="V47" s="102"/>
      <c r="W47" s="102"/>
      <c r="X47" s="331"/>
    </row>
    <row r="48" spans="1:52" ht="47.1" customHeight="1" x14ac:dyDescent="0.25">
      <c r="A48" s="117"/>
      <c r="B48" s="409">
        <v>1</v>
      </c>
      <c r="C48" s="427" t="str">
        <f t="shared" si="7"/>
        <v/>
      </c>
      <c r="D48" s="501" t="str">
        <f ca="1">TEXT(IFERROR(INDEX('Overview - Section A'!$A$38:$A$44,MATCH(J48,'Overview - Section A'!$U$38:$U$44,0)),""),"d-mmm-yy") &amp;" to " &amp; TEXT(IFERROR(INDEX('Overview - Section A'!$E$38:$E$44,MATCH(J48,'Overview - Section A'!$U$38:$U$44,0)),""),"d-mmm-yy")</f>
        <v>1-Jan-20 to 31-Dec-20</v>
      </c>
      <c r="E48" s="429">
        <v>2261</v>
      </c>
      <c r="F48" s="430"/>
      <c r="G48" s="494" t="str">
        <f t="shared" si="8"/>
        <v/>
      </c>
      <c r="H48" s="433"/>
      <c r="I48" s="485"/>
      <c r="J48" s="435" t="s">
        <v>466</v>
      </c>
      <c r="K48" s="502"/>
      <c r="L48" s="481" t="b">
        <f t="shared" si="9"/>
        <v>1</v>
      </c>
      <c r="M48" s="481" t="b">
        <f t="shared" si="10"/>
        <v>1</v>
      </c>
      <c r="N48" s="481" t="s">
        <v>1003</v>
      </c>
      <c r="O48" s="49"/>
      <c r="P48" s="134"/>
      <c r="Q48" s="133"/>
      <c r="T48" s="102"/>
      <c r="V48" s="102"/>
      <c r="W48" s="102"/>
      <c r="X48" s="331"/>
    </row>
    <row r="49" spans="1:24" ht="47.1" customHeight="1" x14ac:dyDescent="0.25">
      <c r="A49" s="117"/>
      <c r="B49" s="409">
        <v>1</v>
      </c>
      <c r="C49" s="427" t="str">
        <f t="shared" si="7"/>
        <v/>
      </c>
      <c r="D49" s="501" t="str">
        <f ca="1">TEXT(IFERROR(INDEX('Overview - Section A'!$A$38:$A$44,MATCH(J49,'Overview - Section A'!$U$38:$U$44,0)),""),"d-mmm-yy") &amp;" to " &amp; TEXT(IFERROR(INDEX('Overview - Section A'!$E$38:$E$44,MATCH(J49,'Overview - Section A'!$U$38:$U$44,0)),""),"d-mmm-yy")</f>
        <v>1-Jan-21 to 31-Dec-21</v>
      </c>
      <c r="E49" s="429"/>
      <c r="F49" s="430"/>
      <c r="G49" s="494" t="str">
        <f t="shared" si="8"/>
        <v/>
      </c>
      <c r="H49" s="433"/>
      <c r="I49" s="485"/>
      <c r="J49" s="435" t="s">
        <v>468</v>
      </c>
      <c r="K49" s="502"/>
      <c r="L49" s="481" t="b">
        <f t="shared" si="9"/>
        <v>1</v>
      </c>
      <c r="M49" s="481" t="b">
        <f t="shared" si="10"/>
        <v>1</v>
      </c>
      <c r="N49" s="481" t="s">
        <v>1004</v>
      </c>
      <c r="O49" s="49"/>
      <c r="P49" s="134"/>
      <c r="Q49" s="133"/>
      <c r="T49" s="102"/>
      <c r="V49" s="102"/>
      <c r="W49" s="102"/>
      <c r="X49" s="331"/>
    </row>
    <row r="50" spans="1:24" ht="47.1" customHeight="1" x14ac:dyDescent="0.25">
      <c r="A50" s="117"/>
      <c r="B50" s="409">
        <v>1</v>
      </c>
      <c r="C50" s="427" t="str">
        <f t="shared" si="7"/>
        <v/>
      </c>
      <c r="D50" s="501" t="str">
        <f ca="1">TEXT(IFERROR(INDEX('Overview - Section A'!$A$38:$A$44,MATCH(J50,'Overview - Section A'!$U$38:$U$44,0)),""),"d-mmm-yy") &amp;" to " &amp; TEXT(IFERROR(INDEX('Overview - Section A'!$E$38:$E$44,MATCH(J50,'Overview - Section A'!$U$38:$U$44,0)),""),"d-mmm-yy")</f>
        <v>1-Jan-22 to 31-Dec-22</v>
      </c>
      <c r="E50" s="429"/>
      <c r="F50" s="430"/>
      <c r="G50" s="494" t="str">
        <f t="shared" si="8"/>
        <v/>
      </c>
      <c r="H50" s="433"/>
      <c r="I50" s="485"/>
      <c r="J50" s="435" t="s">
        <v>470</v>
      </c>
      <c r="K50" s="502"/>
      <c r="L50" s="481" t="b">
        <f t="shared" si="9"/>
        <v>1</v>
      </c>
      <c r="M50" s="481" t="b">
        <f t="shared" si="10"/>
        <v>1</v>
      </c>
      <c r="N50" s="481" t="s">
        <v>1005</v>
      </c>
      <c r="O50" s="49"/>
      <c r="P50" s="134"/>
      <c r="Q50" s="133"/>
      <c r="T50" s="102"/>
      <c r="V50" s="102"/>
      <c r="W50" s="102"/>
      <c r="X50" s="331"/>
    </row>
    <row r="51" spans="1:24" ht="47.1" customHeight="1" x14ac:dyDescent="0.25">
      <c r="A51" s="117"/>
      <c r="B51" s="409">
        <v>2</v>
      </c>
      <c r="C51" s="427" t="str">
        <f t="shared" si="7"/>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v>
      </c>
      <c r="D51" s="501" t="str">
        <f ca="1">TEXT(IFERROR(INDEX('Overview - Section A'!$A$38:$A$44,MATCH(J51,'Overview - Section A'!$U$38:$U$44,0)),""),"d-mmm-yy") &amp;" to " &amp; TEXT(IFERROR(INDEX('Overview - Section A'!$E$38:$E$44,MATCH(J51,'Overview - Section A'!$U$38:$U$44,0)),""),"d-mmm-yy")</f>
        <v>1-Jul-18 to 31-Dec-18</v>
      </c>
      <c r="E51" s="555"/>
      <c r="F51" s="556"/>
      <c r="G51" s="557"/>
      <c r="H51" s="433" t="s">
        <v>398</v>
      </c>
      <c r="I51" s="485"/>
      <c r="J51" s="435" t="s">
        <v>462</v>
      </c>
      <c r="K51" s="502"/>
      <c r="L51" s="481" t="b">
        <f t="shared" si="9"/>
        <v>1</v>
      </c>
      <c r="M51" s="481" t="b">
        <f t="shared" si="10"/>
        <v>1</v>
      </c>
      <c r="N51" s="481" t="s">
        <v>1006</v>
      </c>
      <c r="O51" s="49"/>
      <c r="P51" s="134"/>
      <c r="Q51" s="133"/>
      <c r="T51" s="102"/>
      <c r="V51" s="102"/>
      <c r="W51" s="102"/>
      <c r="X51" s="331"/>
    </row>
    <row r="52" spans="1:24" ht="47.1" customHeight="1" x14ac:dyDescent="0.25">
      <c r="A52" s="117"/>
      <c r="B52" s="409">
        <v>2</v>
      </c>
      <c r="C52" s="427" t="str">
        <f t="shared" si="7"/>
        <v/>
      </c>
      <c r="D52" s="501" t="str">
        <f ca="1">TEXT(IFERROR(INDEX('Overview - Section A'!$A$38:$A$44,MATCH(J52,'Overview - Section A'!$U$38:$U$44,0)),""),"d-mmm-yy") &amp;" to " &amp; TEXT(IFERROR(INDEX('Overview - Section A'!$E$38:$E$44,MATCH(J52,'Overview - Section A'!$U$38:$U$44,0)),""),"d-mmm-yy")</f>
        <v>1-Jan-19 to 31-Dec-19</v>
      </c>
      <c r="E52" s="555"/>
      <c r="F52" s="556"/>
      <c r="G52" s="557"/>
      <c r="H52" s="433" t="s">
        <v>398</v>
      </c>
      <c r="I52" s="485"/>
      <c r="J52" s="435" t="s">
        <v>464</v>
      </c>
      <c r="K52" s="502"/>
      <c r="L52" s="481" t="b">
        <f t="shared" si="9"/>
        <v>1</v>
      </c>
      <c r="M52" s="481" t="b">
        <f t="shared" si="10"/>
        <v>1</v>
      </c>
      <c r="N52" s="481" t="s">
        <v>1007</v>
      </c>
      <c r="O52" s="49"/>
      <c r="P52" s="134"/>
      <c r="Q52" s="133"/>
      <c r="T52" s="102"/>
      <c r="V52" s="102"/>
      <c r="W52" s="102"/>
      <c r="X52" s="331"/>
    </row>
    <row r="53" spans="1:24" ht="47.1" customHeight="1" x14ac:dyDescent="0.25">
      <c r="A53" s="117"/>
      <c r="B53" s="409">
        <v>2</v>
      </c>
      <c r="C53" s="427" t="str">
        <f t="shared" si="7"/>
        <v/>
      </c>
      <c r="D53" s="501" t="str">
        <f ca="1">TEXT(IFERROR(INDEX('Overview - Section A'!$A$38:$A$44,MATCH(J53,'Overview - Section A'!$U$38:$U$44,0)),""),"d-mmm-yy") &amp;" to " &amp; TEXT(IFERROR(INDEX('Overview - Section A'!$E$38:$E$44,MATCH(J53,'Overview - Section A'!$U$38:$U$44,0)),""),"d-mmm-yy")</f>
        <v>1-Jan-20 to 31-Dec-20</v>
      </c>
      <c r="E53" s="555"/>
      <c r="F53" s="556"/>
      <c r="G53" s="557"/>
      <c r="H53" s="433" t="s">
        <v>398</v>
      </c>
      <c r="I53" s="485"/>
      <c r="J53" s="435" t="s">
        <v>466</v>
      </c>
      <c r="K53" s="502"/>
      <c r="L53" s="481" t="b">
        <f t="shared" si="9"/>
        <v>1</v>
      </c>
      <c r="M53" s="481" t="b">
        <f t="shared" si="10"/>
        <v>1</v>
      </c>
      <c r="N53" s="481" t="s">
        <v>1008</v>
      </c>
      <c r="O53" s="49"/>
      <c r="P53" s="134"/>
      <c r="Q53" s="133"/>
      <c r="T53" s="102"/>
      <c r="V53" s="102"/>
      <c r="W53" s="102"/>
      <c r="X53" s="331"/>
    </row>
    <row r="54" spans="1:24" ht="47.1" customHeight="1" x14ac:dyDescent="0.25">
      <c r="A54" s="117"/>
      <c r="B54" s="409">
        <v>2</v>
      </c>
      <c r="C54" s="427" t="str">
        <f t="shared" si="7"/>
        <v/>
      </c>
      <c r="D54" s="501" t="str">
        <f ca="1">TEXT(IFERROR(INDEX('Overview - Section A'!$A$38:$A$44,MATCH(J54,'Overview - Section A'!$U$38:$U$44,0)),""),"d-mmm-yy") &amp;" to " &amp; TEXT(IFERROR(INDEX('Overview - Section A'!$E$38:$E$44,MATCH(J54,'Overview - Section A'!$U$38:$U$44,0)),""),"d-mmm-yy")</f>
        <v>1-Jan-21 to 31-Dec-21</v>
      </c>
      <c r="E54" s="429"/>
      <c r="F54" s="430"/>
      <c r="G54" s="494" t="str">
        <f t="shared" si="8"/>
        <v/>
      </c>
      <c r="H54" s="433"/>
      <c r="I54" s="485"/>
      <c r="J54" s="435" t="s">
        <v>468</v>
      </c>
      <c r="K54" s="502"/>
      <c r="L54" s="481" t="b">
        <f t="shared" si="9"/>
        <v>1</v>
      </c>
      <c r="M54" s="481" t="b">
        <f t="shared" si="10"/>
        <v>1</v>
      </c>
      <c r="N54" s="481" t="s">
        <v>1009</v>
      </c>
      <c r="O54" s="49"/>
      <c r="P54" s="134"/>
      <c r="Q54" s="133"/>
      <c r="T54" s="102"/>
      <c r="V54" s="102"/>
      <c r="W54" s="102"/>
      <c r="X54" s="331"/>
    </row>
    <row r="55" spans="1:24" ht="47.1" customHeight="1" x14ac:dyDescent="0.25">
      <c r="A55" s="117"/>
      <c r="B55" s="409">
        <v>2</v>
      </c>
      <c r="C55" s="427" t="str">
        <f t="shared" si="7"/>
        <v/>
      </c>
      <c r="D55" s="501" t="str">
        <f ca="1">TEXT(IFERROR(INDEX('Overview - Section A'!$A$38:$A$44,MATCH(J55,'Overview - Section A'!$U$38:$U$44,0)),""),"d-mmm-yy") &amp;" to " &amp; TEXT(IFERROR(INDEX('Overview - Section A'!$E$38:$E$44,MATCH(J55,'Overview - Section A'!$U$38:$U$44,0)),""),"d-mmm-yy")</f>
        <v>1-Jan-22 to 31-Dec-22</v>
      </c>
      <c r="E55" s="429"/>
      <c r="F55" s="430"/>
      <c r="G55" s="494" t="str">
        <f t="shared" si="8"/>
        <v/>
      </c>
      <c r="H55" s="433"/>
      <c r="I55" s="485"/>
      <c r="J55" s="435" t="s">
        <v>470</v>
      </c>
      <c r="K55" s="502"/>
      <c r="L55" s="481" t="b">
        <f t="shared" si="9"/>
        <v>1</v>
      </c>
      <c r="M55" s="481" t="b">
        <f t="shared" si="10"/>
        <v>1</v>
      </c>
      <c r="N55" s="481" t="s">
        <v>1010</v>
      </c>
      <c r="O55" s="49"/>
      <c r="P55" s="134"/>
      <c r="Q55" s="133"/>
      <c r="T55" s="102"/>
      <c r="V55" s="102"/>
      <c r="W55" s="102"/>
      <c r="X55" s="331"/>
    </row>
    <row r="56" spans="1:24" ht="47.1" customHeight="1" x14ac:dyDescent="0.25">
      <c r="A56" s="117"/>
      <c r="B56" s="409">
        <v>3</v>
      </c>
      <c r="C56" s="427" t="str">
        <f t="shared" si="7"/>
        <v>MDR TB-2(M): Nombre de cas de tuberculose, résistante à la rifampicine et/ou tuberculose multirésistante confirmés</v>
      </c>
      <c r="D56" s="501" t="str">
        <f ca="1">TEXT(IFERROR(INDEX('Overview - Section A'!$A$38:$A$44,MATCH(J56,'Overview - Section A'!$U$38:$U$44,0)),""),"d-mmm-yy") &amp;" to " &amp; TEXT(IFERROR(INDEX('Overview - Section A'!$E$38:$E$44,MATCH(J56,'Overview - Section A'!$U$38:$U$44,0)),""),"d-mmm-yy")</f>
        <v>1-Jul-18 to 31-Dec-18</v>
      </c>
      <c r="E56" s="559">
        <v>36</v>
      </c>
      <c r="F56" s="430"/>
      <c r="G56" s="494" t="str">
        <f t="shared" si="8"/>
        <v/>
      </c>
      <c r="H56" s="433"/>
      <c r="I56" s="485"/>
      <c r="J56" s="435" t="s">
        <v>462</v>
      </c>
      <c r="K56" s="502"/>
      <c r="L56" s="481" t="b">
        <f t="shared" si="9"/>
        <v>1</v>
      </c>
      <c r="M56" s="481" t="b">
        <f t="shared" si="10"/>
        <v>1</v>
      </c>
      <c r="N56" s="481" t="s">
        <v>1011</v>
      </c>
      <c r="O56" s="49"/>
      <c r="P56" s="134"/>
      <c r="Q56" s="133"/>
      <c r="T56" s="102"/>
      <c r="V56" s="102"/>
      <c r="W56" s="102"/>
      <c r="X56" s="331"/>
    </row>
    <row r="57" spans="1:24" ht="47.1" customHeight="1" x14ac:dyDescent="0.25">
      <c r="A57" s="117"/>
      <c r="B57" s="409">
        <v>3</v>
      </c>
      <c r="C57" s="427" t="str">
        <f t="shared" si="7"/>
        <v/>
      </c>
      <c r="D57" s="501" t="str">
        <f ca="1">TEXT(IFERROR(INDEX('Overview - Section A'!$A$38:$A$44,MATCH(J57,'Overview - Section A'!$U$38:$U$44,0)),""),"d-mmm-yy") &amp;" to " &amp; TEXT(IFERROR(INDEX('Overview - Section A'!$E$38:$E$44,MATCH(J57,'Overview - Section A'!$U$38:$U$44,0)),""),"d-mmm-yy")</f>
        <v>1-Jan-19 to 31-Dec-19</v>
      </c>
      <c r="E57" s="559">
        <v>72</v>
      </c>
      <c r="F57" s="430"/>
      <c r="G57" s="494" t="str">
        <f t="shared" si="8"/>
        <v/>
      </c>
      <c r="H57" s="433"/>
      <c r="I57" s="485"/>
      <c r="J57" s="435" t="s">
        <v>464</v>
      </c>
      <c r="K57" s="502"/>
      <c r="L57" s="481" t="b">
        <f t="shared" si="9"/>
        <v>1</v>
      </c>
      <c r="M57" s="481" t="b">
        <f t="shared" si="10"/>
        <v>1</v>
      </c>
      <c r="N57" s="481" t="s">
        <v>1012</v>
      </c>
      <c r="O57" s="49"/>
      <c r="P57" s="134"/>
      <c r="Q57" s="133"/>
      <c r="T57" s="102"/>
      <c r="V57" s="102"/>
      <c r="W57" s="102"/>
      <c r="X57" s="331"/>
    </row>
    <row r="58" spans="1:24" ht="47.1" customHeight="1" x14ac:dyDescent="0.25">
      <c r="A58" s="117"/>
      <c r="B58" s="409">
        <v>3</v>
      </c>
      <c r="C58" s="427" t="str">
        <f t="shared" si="7"/>
        <v/>
      </c>
      <c r="D58" s="501" t="str">
        <f ca="1">TEXT(IFERROR(INDEX('Overview - Section A'!$A$38:$A$44,MATCH(J58,'Overview - Section A'!$U$38:$U$44,0)),""),"d-mmm-yy") &amp;" to " &amp; TEXT(IFERROR(INDEX('Overview - Section A'!$E$38:$E$44,MATCH(J58,'Overview - Section A'!$U$38:$U$44,0)),""),"d-mmm-yy")</f>
        <v>1-Jan-20 to 31-Dec-20</v>
      </c>
      <c r="E58" s="559">
        <v>70</v>
      </c>
      <c r="F58" s="430"/>
      <c r="G58" s="494" t="str">
        <f t="shared" si="8"/>
        <v/>
      </c>
      <c r="H58" s="433"/>
      <c r="I58" s="485"/>
      <c r="J58" s="435" t="s">
        <v>466</v>
      </c>
      <c r="K58" s="502"/>
      <c r="L58" s="481" t="b">
        <f t="shared" si="9"/>
        <v>1</v>
      </c>
      <c r="M58" s="481" t="b">
        <f t="shared" si="10"/>
        <v>1</v>
      </c>
      <c r="N58" s="481" t="s">
        <v>1013</v>
      </c>
      <c r="O58" s="49"/>
      <c r="P58" s="134"/>
      <c r="Q58" s="133"/>
      <c r="T58" s="102"/>
      <c r="V58" s="102"/>
      <c r="W58" s="102"/>
      <c r="X58" s="331"/>
    </row>
    <row r="59" spans="1:24" ht="47.1" customHeight="1" x14ac:dyDescent="0.25">
      <c r="A59" s="117"/>
      <c r="B59" s="409">
        <v>3</v>
      </c>
      <c r="C59" s="427" t="str">
        <f t="shared" si="7"/>
        <v/>
      </c>
      <c r="D59" s="501" t="str">
        <f ca="1">TEXT(IFERROR(INDEX('Overview - Section A'!$A$38:$A$44,MATCH(J59,'Overview - Section A'!$U$38:$U$44,0)),""),"d-mmm-yy") &amp;" to " &amp; TEXT(IFERROR(INDEX('Overview - Section A'!$E$38:$E$44,MATCH(J59,'Overview - Section A'!$U$38:$U$44,0)),""),"d-mmm-yy")</f>
        <v>1-Jan-21 to 31-Dec-21</v>
      </c>
      <c r="E59" s="430"/>
      <c r="F59" s="430"/>
      <c r="G59" s="494" t="str">
        <f t="shared" si="8"/>
        <v/>
      </c>
      <c r="H59" s="433"/>
      <c r="I59" s="485"/>
      <c r="J59" s="435" t="s">
        <v>468</v>
      </c>
      <c r="K59" s="502"/>
      <c r="L59" s="481" t="b">
        <f t="shared" si="9"/>
        <v>1</v>
      </c>
      <c r="M59" s="481" t="b">
        <f t="shared" si="10"/>
        <v>1</v>
      </c>
      <c r="N59" s="481" t="s">
        <v>1014</v>
      </c>
      <c r="O59" s="49"/>
      <c r="P59" s="134"/>
      <c r="Q59" s="133"/>
      <c r="T59" s="102"/>
      <c r="V59" s="102"/>
      <c r="W59" s="102"/>
      <c r="X59" s="331"/>
    </row>
    <row r="60" spans="1:24" ht="47.1" customHeight="1" x14ac:dyDescent="0.25">
      <c r="A60" s="117"/>
      <c r="B60" s="409">
        <v>3</v>
      </c>
      <c r="C60" s="427" t="str">
        <f t="shared" si="7"/>
        <v/>
      </c>
      <c r="D60" s="501" t="str">
        <f ca="1">TEXT(IFERROR(INDEX('Overview - Section A'!$A$38:$A$44,MATCH(J60,'Overview - Section A'!$U$38:$U$44,0)),""),"d-mmm-yy") &amp;" to " &amp; TEXT(IFERROR(INDEX('Overview - Section A'!$E$38:$E$44,MATCH(J60,'Overview - Section A'!$U$38:$U$44,0)),""),"d-mmm-yy")</f>
        <v>1-Jan-22 to 31-Dec-22</v>
      </c>
      <c r="E60" s="430"/>
      <c r="F60" s="430"/>
      <c r="G60" s="494" t="str">
        <f t="shared" si="8"/>
        <v/>
      </c>
      <c r="H60" s="433"/>
      <c r="I60" s="485"/>
      <c r="J60" s="435" t="s">
        <v>470</v>
      </c>
      <c r="K60" s="502"/>
      <c r="L60" s="481" t="b">
        <f t="shared" si="9"/>
        <v>1</v>
      </c>
      <c r="M60" s="481" t="b">
        <f t="shared" si="10"/>
        <v>1</v>
      </c>
      <c r="N60" s="481" t="s">
        <v>1015</v>
      </c>
      <c r="O60" s="49"/>
      <c r="P60" s="134"/>
      <c r="Q60" s="133"/>
      <c r="T60" s="102"/>
      <c r="V60" s="102"/>
      <c r="W60" s="102"/>
      <c r="X60" s="331"/>
    </row>
    <row r="61" spans="1:24" ht="47.1" customHeight="1" x14ac:dyDescent="0.25">
      <c r="A61" s="117"/>
      <c r="B61" s="409">
        <v>4</v>
      </c>
      <c r="C61" s="427" t="str">
        <f t="shared" si="7"/>
        <v>MDR TB-3(M): Nombre de cas de tuberculose résistante à la rifampicine et/ou tuberculose multirésistante qui ont commencé un traitement de deuxième intention</v>
      </c>
      <c r="D61" s="501" t="str">
        <f ca="1">TEXT(IFERROR(INDEX('Overview - Section A'!$A$38:$A$44,MATCH(J61,'Overview - Section A'!$U$38:$U$44,0)),""),"d-mmm-yy") &amp;" to " &amp; TEXT(IFERROR(INDEX('Overview - Section A'!$E$38:$E$44,MATCH(J61,'Overview - Section A'!$U$38:$U$44,0)),""),"d-mmm-yy")</f>
        <v>1-Jul-18 to 31-Dec-18</v>
      </c>
      <c r="E61" s="559">
        <v>36</v>
      </c>
      <c r="F61" s="430"/>
      <c r="G61" s="494" t="str">
        <f t="shared" si="8"/>
        <v/>
      </c>
      <c r="H61" s="433"/>
      <c r="I61" s="485"/>
      <c r="J61" s="435" t="s">
        <v>462</v>
      </c>
      <c r="K61" s="502"/>
      <c r="L61" s="481" t="b">
        <f t="shared" si="9"/>
        <v>1</v>
      </c>
      <c r="M61" s="481" t="b">
        <f t="shared" si="10"/>
        <v>1</v>
      </c>
      <c r="N61" s="481" t="s">
        <v>1016</v>
      </c>
      <c r="O61" s="49"/>
      <c r="P61" s="134"/>
      <c r="Q61" s="133"/>
      <c r="T61" s="102"/>
      <c r="V61" s="102"/>
      <c r="W61" s="102"/>
      <c r="X61" s="331"/>
    </row>
    <row r="62" spans="1:24" ht="47.1" customHeight="1" x14ac:dyDescent="0.25">
      <c r="A62" s="117"/>
      <c r="B62" s="409">
        <v>4</v>
      </c>
      <c r="C62" s="427" t="str">
        <f t="shared" si="7"/>
        <v/>
      </c>
      <c r="D62" s="501" t="str">
        <f ca="1">TEXT(IFERROR(INDEX('Overview - Section A'!$A$38:$A$44,MATCH(J62,'Overview - Section A'!$U$38:$U$44,0)),""),"d-mmm-yy") &amp;" to " &amp; TEXT(IFERROR(INDEX('Overview - Section A'!$E$38:$E$44,MATCH(J62,'Overview - Section A'!$U$38:$U$44,0)),""),"d-mmm-yy")</f>
        <v>1-Jan-19 to 31-Dec-19</v>
      </c>
      <c r="E62" s="559">
        <v>72</v>
      </c>
      <c r="F62" s="430"/>
      <c r="G62" s="494" t="str">
        <f t="shared" si="8"/>
        <v/>
      </c>
      <c r="H62" s="433"/>
      <c r="I62" s="485"/>
      <c r="J62" s="435" t="s">
        <v>464</v>
      </c>
      <c r="K62" s="502"/>
      <c r="L62" s="481" t="b">
        <f t="shared" si="9"/>
        <v>1</v>
      </c>
      <c r="M62" s="481" t="b">
        <f t="shared" si="10"/>
        <v>1</v>
      </c>
      <c r="N62" s="481" t="s">
        <v>1017</v>
      </c>
      <c r="O62" s="49"/>
      <c r="P62" s="134"/>
      <c r="Q62" s="133"/>
      <c r="T62" s="102"/>
      <c r="V62" s="102"/>
      <c r="W62" s="102"/>
      <c r="X62" s="331"/>
    </row>
    <row r="63" spans="1:24" ht="47.1" customHeight="1" x14ac:dyDescent="0.25">
      <c r="A63" s="117"/>
      <c r="B63" s="409">
        <v>4</v>
      </c>
      <c r="C63" s="427" t="str">
        <f t="shared" si="7"/>
        <v/>
      </c>
      <c r="D63" s="501" t="str">
        <f ca="1">TEXT(IFERROR(INDEX('Overview - Section A'!$A$38:$A$44,MATCH(J63,'Overview - Section A'!$U$38:$U$44,0)),""),"d-mmm-yy") &amp;" to " &amp; TEXT(IFERROR(INDEX('Overview - Section A'!$E$38:$E$44,MATCH(J63,'Overview - Section A'!$U$38:$U$44,0)),""),"d-mmm-yy")</f>
        <v>1-Jan-20 to 31-Dec-20</v>
      </c>
      <c r="E63" s="559">
        <v>70</v>
      </c>
      <c r="F63" s="430"/>
      <c r="G63" s="494" t="str">
        <f t="shared" si="8"/>
        <v/>
      </c>
      <c r="H63" s="433"/>
      <c r="I63" s="485"/>
      <c r="J63" s="435" t="s">
        <v>466</v>
      </c>
      <c r="K63" s="502"/>
      <c r="L63" s="481" t="b">
        <f t="shared" si="9"/>
        <v>1</v>
      </c>
      <c r="M63" s="481" t="b">
        <f t="shared" si="10"/>
        <v>1</v>
      </c>
      <c r="N63" s="481" t="s">
        <v>1018</v>
      </c>
      <c r="O63" s="49"/>
      <c r="P63" s="134"/>
      <c r="Q63" s="133"/>
      <c r="T63" s="102"/>
      <c r="V63" s="102"/>
      <c r="W63" s="102"/>
      <c r="X63" s="331"/>
    </row>
    <row r="64" spans="1:24" ht="47.1" customHeight="1" x14ac:dyDescent="0.25">
      <c r="A64" s="117"/>
      <c r="B64" s="409">
        <v>4</v>
      </c>
      <c r="C64" s="427" t="str">
        <f t="shared" si="7"/>
        <v/>
      </c>
      <c r="D64" s="501" t="str">
        <f ca="1">TEXT(IFERROR(INDEX('Overview - Section A'!$A$38:$A$44,MATCH(J64,'Overview - Section A'!$U$38:$U$44,0)),""),"d-mmm-yy") &amp;" to " &amp; TEXT(IFERROR(INDEX('Overview - Section A'!$E$38:$E$44,MATCH(J64,'Overview - Section A'!$U$38:$U$44,0)),""),"d-mmm-yy")</f>
        <v>1-Jan-21 to 31-Dec-21</v>
      </c>
      <c r="E64" s="429"/>
      <c r="F64" s="430"/>
      <c r="G64" s="494" t="str">
        <f t="shared" si="8"/>
        <v/>
      </c>
      <c r="H64" s="433"/>
      <c r="I64" s="485"/>
      <c r="J64" s="435" t="s">
        <v>468</v>
      </c>
      <c r="K64" s="502"/>
      <c r="L64" s="481" t="b">
        <f t="shared" si="9"/>
        <v>1</v>
      </c>
      <c r="M64" s="481" t="b">
        <f t="shared" si="10"/>
        <v>1</v>
      </c>
      <c r="N64" s="481" t="s">
        <v>1019</v>
      </c>
      <c r="O64" s="49"/>
      <c r="P64" s="134"/>
      <c r="Q64" s="133"/>
      <c r="T64" s="102"/>
      <c r="V64" s="102"/>
      <c r="W64" s="102"/>
      <c r="X64" s="331"/>
    </row>
    <row r="65" spans="1:24" ht="47.1" customHeight="1" x14ac:dyDescent="0.25">
      <c r="A65" s="117"/>
      <c r="B65" s="409">
        <v>4</v>
      </c>
      <c r="C65" s="427" t="str">
        <f t="shared" si="7"/>
        <v/>
      </c>
      <c r="D65" s="501" t="str">
        <f ca="1">TEXT(IFERROR(INDEX('Overview - Section A'!$A$38:$A$44,MATCH(J65,'Overview - Section A'!$U$38:$U$44,0)),""),"d-mmm-yy") &amp;" to " &amp; TEXT(IFERROR(INDEX('Overview - Section A'!$E$38:$E$44,MATCH(J65,'Overview - Section A'!$U$38:$U$44,0)),""),"d-mmm-yy")</f>
        <v>1-Jan-22 to 31-Dec-22</v>
      </c>
      <c r="E65" s="429"/>
      <c r="F65" s="430"/>
      <c r="G65" s="494" t="str">
        <f t="shared" si="8"/>
        <v/>
      </c>
      <c r="H65" s="433"/>
      <c r="I65" s="485"/>
      <c r="J65" s="435" t="s">
        <v>470</v>
      </c>
      <c r="K65" s="502"/>
      <c r="L65" s="481" t="b">
        <f t="shared" si="9"/>
        <v>1</v>
      </c>
      <c r="M65" s="481" t="b">
        <f t="shared" si="10"/>
        <v>1</v>
      </c>
      <c r="N65" s="481" t="s">
        <v>1020</v>
      </c>
      <c r="O65" s="49"/>
      <c r="P65" s="134"/>
      <c r="Q65" s="133"/>
      <c r="T65" s="102"/>
      <c r="V65" s="102"/>
      <c r="W65" s="102"/>
      <c r="X65" s="331"/>
    </row>
    <row r="66" spans="1:24" ht="47.1" customHeight="1" x14ac:dyDescent="0.25">
      <c r="A66" s="117"/>
      <c r="B66" s="409">
        <v>5</v>
      </c>
      <c r="C66" s="427" t="str">
        <f t="shared" si="7"/>
        <v>TB/HIV-6(M): Pourcentage de nouveaux patients  tuberculeux et de rechutes, séropositifs au VIH, sous traitement antirétroviral au cours du traitement de la tuberculose</v>
      </c>
      <c r="D66" s="501" t="str">
        <f ca="1">TEXT(IFERROR(INDEX('Overview - Section A'!$A$38:$A$44,MATCH(J66,'Overview - Section A'!$U$38:$U$44,0)),""),"d-mmm-yy") &amp;" to " &amp; TEXT(IFERROR(INDEX('Overview - Section A'!$E$38:$E$44,MATCH(J66,'Overview - Section A'!$U$38:$U$44,0)),""),"d-mmm-yy")</f>
        <v>1-Jul-18 to 31-Dec-18</v>
      </c>
      <c r="E66" s="553">
        <f>92/2</f>
        <v>46</v>
      </c>
      <c r="F66" s="559">
        <f>102/2</f>
        <v>51</v>
      </c>
      <c r="G66" s="564">
        <f t="shared" si="8"/>
        <v>90.196078431372555</v>
      </c>
      <c r="H66" s="433"/>
      <c r="I66" s="485"/>
      <c r="J66" s="435" t="s">
        <v>462</v>
      </c>
      <c r="K66" s="502"/>
      <c r="L66" s="481" t="b">
        <f t="shared" si="9"/>
        <v>1</v>
      </c>
      <c r="M66" s="481" t="b">
        <f t="shared" si="10"/>
        <v>1</v>
      </c>
      <c r="N66" s="481" t="s">
        <v>1021</v>
      </c>
      <c r="O66" s="49"/>
      <c r="P66" s="134"/>
      <c r="Q66" s="133"/>
      <c r="T66" s="102"/>
      <c r="V66" s="102"/>
      <c r="W66" s="102"/>
      <c r="X66" s="331"/>
    </row>
    <row r="67" spans="1:24" ht="47.1" customHeight="1" x14ac:dyDescent="0.25">
      <c r="A67" s="117"/>
      <c r="B67" s="409">
        <v>5</v>
      </c>
      <c r="C67" s="427" t="str">
        <f t="shared" si="7"/>
        <v/>
      </c>
      <c r="D67" s="501" t="str">
        <f ca="1">TEXT(IFERROR(INDEX('Overview - Section A'!$A$38:$A$44,MATCH(J67,'Overview - Section A'!$U$38:$U$44,0)),""),"d-mmm-yy") &amp;" to " &amp; TEXT(IFERROR(INDEX('Overview - Section A'!$E$38:$E$44,MATCH(J67,'Overview - Section A'!$U$38:$U$44,0)),""),"d-mmm-yy")</f>
        <v>1-Jan-19 to 31-Dec-19</v>
      </c>
      <c r="E67" s="553">
        <v>99</v>
      </c>
      <c r="F67" s="559">
        <v>104</v>
      </c>
      <c r="G67" s="564">
        <f t="shared" si="8"/>
        <v>95.192307692307693</v>
      </c>
      <c r="H67" s="433"/>
      <c r="I67" s="485"/>
      <c r="J67" s="435" t="s">
        <v>464</v>
      </c>
      <c r="K67" s="502"/>
      <c r="L67" s="481" t="b">
        <f t="shared" si="9"/>
        <v>1</v>
      </c>
      <c r="M67" s="481" t="b">
        <f t="shared" si="10"/>
        <v>1</v>
      </c>
      <c r="N67" s="481" t="s">
        <v>1022</v>
      </c>
      <c r="O67" s="49"/>
      <c r="P67" s="134"/>
      <c r="Q67" s="133"/>
      <c r="T67" s="102"/>
      <c r="V67" s="102"/>
      <c r="W67" s="102"/>
      <c r="X67" s="331"/>
    </row>
    <row r="68" spans="1:24" ht="47.1" customHeight="1" x14ac:dyDescent="0.25">
      <c r="A68" s="117"/>
      <c r="B68" s="409">
        <v>5</v>
      </c>
      <c r="C68" s="427" t="str">
        <f t="shared" si="7"/>
        <v/>
      </c>
      <c r="D68" s="501" t="str">
        <f ca="1">TEXT(IFERROR(INDEX('Overview - Section A'!$A$38:$A$44,MATCH(J68,'Overview - Section A'!$U$38:$U$44,0)),""),"d-mmm-yy") &amp;" to " &amp; TEXT(IFERROR(INDEX('Overview - Section A'!$E$38:$E$44,MATCH(J68,'Overview - Section A'!$U$38:$U$44,0)),""),"d-mmm-yy")</f>
        <v>1-Jan-20 to 31-Dec-20</v>
      </c>
      <c r="E68" s="553">
        <v>95</v>
      </c>
      <c r="F68" s="559">
        <v>100</v>
      </c>
      <c r="G68" s="564">
        <f t="shared" si="8"/>
        <v>95</v>
      </c>
      <c r="H68" s="433"/>
      <c r="I68" s="485"/>
      <c r="J68" s="435" t="s">
        <v>466</v>
      </c>
      <c r="K68" s="502"/>
      <c r="L68" s="481" t="b">
        <f t="shared" si="9"/>
        <v>1</v>
      </c>
      <c r="M68" s="481" t="b">
        <f t="shared" si="10"/>
        <v>1</v>
      </c>
      <c r="N68" s="481" t="s">
        <v>1023</v>
      </c>
      <c r="O68" s="49"/>
      <c r="P68" s="134"/>
      <c r="Q68" s="133"/>
      <c r="T68" s="102"/>
      <c r="V68" s="102"/>
      <c r="W68" s="102"/>
      <c r="X68" s="331"/>
    </row>
    <row r="69" spans="1:24" ht="47.1" customHeight="1" x14ac:dyDescent="0.25">
      <c r="A69" s="117"/>
      <c r="B69" s="409">
        <v>5</v>
      </c>
      <c r="C69" s="427" t="str">
        <f t="shared" si="7"/>
        <v/>
      </c>
      <c r="D69" s="501" t="str">
        <f ca="1">TEXT(IFERROR(INDEX('Overview - Section A'!$A$38:$A$44,MATCH(J69,'Overview - Section A'!$U$38:$U$44,0)),""),"d-mmm-yy") &amp;" to " &amp; TEXT(IFERROR(INDEX('Overview - Section A'!$E$38:$E$44,MATCH(J69,'Overview - Section A'!$U$38:$U$44,0)),""),"d-mmm-yy")</f>
        <v>1-Jan-21 to 31-Dec-21</v>
      </c>
      <c r="E69" s="429"/>
      <c r="F69" s="430"/>
      <c r="G69" s="494" t="str">
        <f t="shared" si="8"/>
        <v/>
      </c>
      <c r="H69" s="433"/>
      <c r="I69" s="485"/>
      <c r="J69" s="435" t="s">
        <v>468</v>
      </c>
      <c r="K69" s="502"/>
      <c r="L69" s="481" t="b">
        <f t="shared" si="9"/>
        <v>1</v>
      </c>
      <c r="M69" s="481" t="b">
        <f t="shared" si="10"/>
        <v>1</v>
      </c>
      <c r="N69" s="481" t="s">
        <v>1024</v>
      </c>
      <c r="O69" s="49"/>
      <c r="P69" s="134"/>
      <c r="Q69" s="133"/>
      <c r="T69" s="102"/>
      <c r="V69" s="102"/>
      <c r="W69" s="102"/>
      <c r="X69" s="331"/>
    </row>
    <row r="70" spans="1:24" ht="47.1" customHeight="1" x14ac:dyDescent="0.25">
      <c r="A70" s="117"/>
      <c r="B70" s="409">
        <v>5</v>
      </c>
      <c r="C70" s="427" t="str">
        <f t="shared" si="7"/>
        <v/>
      </c>
      <c r="D70" s="501" t="str">
        <f ca="1">TEXT(IFERROR(INDEX('Overview - Section A'!$A$38:$A$44,MATCH(J70,'Overview - Section A'!$U$38:$U$44,0)),""),"d-mmm-yy") &amp;" to " &amp; TEXT(IFERROR(INDEX('Overview - Section A'!$E$38:$E$44,MATCH(J70,'Overview - Section A'!$U$38:$U$44,0)),""),"d-mmm-yy")</f>
        <v>1-Jan-22 to 31-Dec-22</v>
      </c>
      <c r="E70" s="429"/>
      <c r="F70" s="430"/>
      <c r="G70" s="494" t="str">
        <f t="shared" si="8"/>
        <v/>
      </c>
      <c r="H70" s="433"/>
      <c r="I70" s="485"/>
      <c r="J70" s="435" t="s">
        <v>470</v>
      </c>
      <c r="K70" s="502"/>
      <c r="L70" s="481" t="b">
        <f t="shared" si="9"/>
        <v>1</v>
      </c>
      <c r="M70" s="481" t="b">
        <f t="shared" si="10"/>
        <v>1</v>
      </c>
      <c r="N70" s="481" t="s">
        <v>1025</v>
      </c>
      <c r="O70" s="49"/>
      <c r="P70" s="134"/>
      <c r="Q70" s="133"/>
      <c r="T70" s="102"/>
      <c r="V70" s="102"/>
      <c r="W70" s="102"/>
      <c r="X70" s="331"/>
    </row>
    <row r="71" spans="1:24" ht="47.1" customHeight="1" x14ac:dyDescent="0.25">
      <c r="A71" s="117"/>
      <c r="B71" s="409">
        <v>6</v>
      </c>
      <c r="C71" s="427" t="str">
        <f t="shared" si="7"/>
        <v>PMTCT-2.1: Pourcentage de femmes enceintes séropositives au VIH ayant reçu des antirétroviraux durant leur grossesse</v>
      </c>
      <c r="D71" s="501" t="str">
        <f ca="1">TEXT(IFERROR(INDEX('Overview - Section A'!$A$38:$A$44,MATCH(J71,'Overview - Section A'!$U$38:$U$44,0)),""),"d-mmm-yy") &amp;" to " &amp; TEXT(IFERROR(INDEX('Overview - Section A'!$E$38:$E$44,MATCH(J71,'Overview - Section A'!$U$38:$U$44,0)),""),"d-mmm-yy")</f>
        <v>1-Jul-18 to 31-Dec-18</v>
      </c>
      <c r="E71" s="429">
        <f>126/2</f>
        <v>63</v>
      </c>
      <c r="F71" s="430">
        <f>252/2</f>
        <v>126</v>
      </c>
      <c r="G71" s="494">
        <f t="shared" si="8"/>
        <v>50</v>
      </c>
      <c r="H71" s="433"/>
      <c r="I71" s="485"/>
      <c r="J71" s="435" t="s">
        <v>462</v>
      </c>
      <c r="K71" s="502"/>
      <c r="L71" s="481" t="b">
        <f t="shared" si="9"/>
        <v>1</v>
      </c>
      <c r="M71" s="481" t="b">
        <f t="shared" si="10"/>
        <v>1</v>
      </c>
      <c r="N71" s="481" t="s">
        <v>1026</v>
      </c>
      <c r="O71" s="49"/>
      <c r="P71" s="134"/>
      <c r="Q71" s="133"/>
      <c r="T71" s="102"/>
      <c r="V71" s="102"/>
      <c r="W71" s="102"/>
      <c r="X71" s="331"/>
    </row>
    <row r="72" spans="1:24" ht="47.1" customHeight="1" x14ac:dyDescent="0.25">
      <c r="A72" s="117"/>
      <c r="B72" s="409">
        <v>6</v>
      </c>
      <c r="C72" s="427" t="str">
        <f t="shared" si="7"/>
        <v/>
      </c>
      <c r="D72" s="501" t="str">
        <f ca="1">TEXT(IFERROR(INDEX('Overview - Section A'!$A$38:$A$44,MATCH(J72,'Overview - Section A'!$U$38:$U$44,0)),""),"d-mmm-yy") &amp;" to " &amp; TEXT(IFERROR(INDEX('Overview - Section A'!$E$38:$E$44,MATCH(J72,'Overview - Section A'!$U$38:$U$44,0)),""),"d-mmm-yy")</f>
        <v>1-Jan-19 to 31-Dec-19</v>
      </c>
      <c r="E72" s="429">
        <v>147</v>
      </c>
      <c r="F72" s="430">
        <v>268</v>
      </c>
      <c r="G72" s="494">
        <f t="shared" si="8"/>
        <v>54.850746268656714</v>
      </c>
      <c r="H72" s="433"/>
      <c r="I72" s="485"/>
      <c r="J72" s="435" t="s">
        <v>464</v>
      </c>
      <c r="K72" s="502"/>
      <c r="L72" s="481" t="b">
        <f t="shared" si="9"/>
        <v>1</v>
      </c>
      <c r="M72" s="481" t="b">
        <f t="shared" si="10"/>
        <v>1</v>
      </c>
      <c r="N72" s="481" t="s">
        <v>1027</v>
      </c>
      <c r="O72" s="49"/>
      <c r="P72" s="134"/>
      <c r="Q72" s="133"/>
      <c r="T72" s="102"/>
      <c r="V72" s="102"/>
      <c r="W72" s="102"/>
      <c r="X72" s="331"/>
    </row>
    <row r="73" spans="1:24" ht="47.1" customHeight="1" x14ac:dyDescent="0.25">
      <c r="A73" s="117"/>
      <c r="B73" s="409">
        <v>6</v>
      </c>
      <c r="C73" s="427" t="str">
        <f t="shared" si="7"/>
        <v/>
      </c>
      <c r="D73" s="501" t="str">
        <f ca="1">TEXT(IFERROR(INDEX('Overview - Section A'!$A$38:$A$44,MATCH(J73,'Overview - Section A'!$U$38:$U$44,0)),""),"d-mmm-yy") &amp;" to " &amp; TEXT(IFERROR(INDEX('Overview - Section A'!$E$38:$E$44,MATCH(J73,'Overview - Section A'!$U$38:$U$44,0)),""),"d-mmm-yy")</f>
        <v>1-Jan-20 to 31-Dec-20</v>
      </c>
      <c r="E73" s="429">
        <v>171</v>
      </c>
      <c r="F73" s="430">
        <v>285</v>
      </c>
      <c r="G73" s="494">
        <f t="shared" si="8"/>
        <v>60</v>
      </c>
      <c r="H73" s="433"/>
      <c r="I73" s="485"/>
      <c r="J73" s="435" t="s">
        <v>466</v>
      </c>
      <c r="K73" s="502"/>
      <c r="L73" s="481" t="b">
        <f t="shared" si="9"/>
        <v>1</v>
      </c>
      <c r="M73" s="481" t="b">
        <f t="shared" si="10"/>
        <v>1</v>
      </c>
      <c r="N73" s="481" t="s">
        <v>1028</v>
      </c>
      <c r="O73" s="49"/>
      <c r="P73" s="134"/>
      <c r="Q73" s="133"/>
      <c r="T73" s="102"/>
      <c r="V73" s="102"/>
      <c r="W73" s="102"/>
      <c r="X73" s="331"/>
    </row>
    <row r="74" spans="1:24" ht="47.1" customHeight="1" x14ac:dyDescent="0.25">
      <c r="A74" s="117"/>
      <c r="B74" s="409">
        <v>6</v>
      </c>
      <c r="C74" s="427" t="str">
        <f t="shared" si="7"/>
        <v/>
      </c>
      <c r="D74" s="501" t="str">
        <f ca="1">TEXT(IFERROR(INDEX('Overview - Section A'!$A$38:$A$44,MATCH(J74,'Overview - Section A'!$U$38:$U$44,0)),""),"d-mmm-yy") &amp;" to " &amp; TEXT(IFERROR(INDEX('Overview - Section A'!$E$38:$E$44,MATCH(J74,'Overview - Section A'!$U$38:$U$44,0)),""),"d-mmm-yy")</f>
        <v>1-Jan-21 to 31-Dec-21</v>
      </c>
      <c r="E74" s="429"/>
      <c r="F74" s="430"/>
      <c r="G74" s="494" t="str">
        <f t="shared" si="8"/>
        <v/>
      </c>
      <c r="H74" s="433"/>
      <c r="I74" s="485"/>
      <c r="J74" s="435" t="s">
        <v>468</v>
      </c>
      <c r="K74" s="502"/>
      <c r="L74" s="481" t="b">
        <f t="shared" si="9"/>
        <v>1</v>
      </c>
      <c r="M74" s="481" t="b">
        <f t="shared" si="10"/>
        <v>1</v>
      </c>
      <c r="N74" s="481" t="s">
        <v>1029</v>
      </c>
      <c r="O74" s="49"/>
      <c r="P74" s="134"/>
      <c r="Q74" s="133"/>
      <c r="T74" s="102"/>
      <c r="V74" s="102"/>
      <c r="W74" s="102"/>
      <c r="X74" s="331"/>
    </row>
    <row r="75" spans="1:24" ht="47.1" customHeight="1" x14ac:dyDescent="0.25">
      <c r="A75" s="117"/>
      <c r="B75" s="409">
        <v>6</v>
      </c>
      <c r="C75" s="427" t="str">
        <f t="shared" si="7"/>
        <v/>
      </c>
      <c r="D75" s="501" t="str">
        <f ca="1">TEXT(IFERROR(INDEX('Overview - Section A'!$A$38:$A$44,MATCH(J75,'Overview - Section A'!$U$38:$U$44,0)),""),"d-mmm-yy") &amp;" to " &amp; TEXT(IFERROR(INDEX('Overview - Section A'!$E$38:$E$44,MATCH(J75,'Overview - Section A'!$U$38:$U$44,0)),""),"d-mmm-yy")</f>
        <v>1-Jan-22 to 31-Dec-22</v>
      </c>
      <c r="E75" s="429"/>
      <c r="F75" s="430"/>
      <c r="G75" s="494" t="str">
        <f t="shared" si="8"/>
        <v/>
      </c>
      <c r="H75" s="433"/>
      <c r="I75" s="485"/>
      <c r="J75" s="435" t="s">
        <v>470</v>
      </c>
      <c r="K75" s="502"/>
      <c r="L75" s="481" t="b">
        <f t="shared" si="9"/>
        <v>1</v>
      </c>
      <c r="M75" s="481" t="b">
        <f t="shared" si="10"/>
        <v>1</v>
      </c>
      <c r="N75" s="481" t="s">
        <v>1030</v>
      </c>
      <c r="O75" s="49"/>
      <c r="P75" s="134"/>
      <c r="Q75" s="133"/>
      <c r="T75" s="102"/>
      <c r="V75" s="102"/>
      <c r="W75" s="102"/>
      <c r="X75" s="331"/>
    </row>
    <row r="76" spans="1:24" ht="47.1" customHeight="1" x14ac:dyDescent="0.25">
      <c r="A76" s="117"/>
      <c r="B76" s="409">
        <v>7</v>
      </c>
      <c r="C76" s="427" t="str">
        <f t="shared" si="7"/>
        <v>TCS-1(M): Pourcentage de personnes vivant avec le VIH bénéficiant actuellement d'un traitement antirétroviral</v>
      </c>
      <c r="D76" s="501" t="str">
        <f ca="1">TEXT(IFERROR(INDEX('Overview - Section A'!$A$38:$A$44,MATCH(J76,'Overview - Section A'!$U$38:$U$44,0)),""),"d-mmm-yy") &amp;" to " &amp; TEXT(IFERROR(INDEX('Overview - Section A'!$E$38:$E$44,MATCH(J76,'Overview - Section A'!$U$38:$U$44,0)),""),"d-mmm-yy")</f>
        <v>1-Jul-18 to 31-Dec-18</v>
      </c>
      <c r="E76" s="429">
        <v>2950</v>
      </c>
      <c r="F76" s="430">
        <v>8229</v>
      </c>
      <c r="G76" s="494">
        <f t="shared" si="8"/>
        <v>35.848827318021634</v>
      </c>
      <c r="H76" s="433"/>
      <c r="I76" s="485"/>
      <c r="J76" s="435" t="s">
        <v>462</v>
      </c>
      <c r="K76" s="502"/>
      <c r="L76" s="481" t="b">
        <f t="shared" si="9"/>
        <v>1</v>
      </c>
      <c r="M76" s="481" t="b">
        <f t="shared" si="10"/>
        <v>1</v>
      </c>
      <c r="N76" s="481" t="s">
        <v>1031</v>
      </c>
      <c r="O76" s="49"/>
      <c r="P76" s="134"/>
      <c r="Q76" s="133"/>
      <c r="T76" s="102"/>
      <c r="V76" s="102"/>
      <c r="W76" s="102"/>
      <c r="X76" s="331"/>
    </row>
    <row r="77" spans="1:24" ht="47.1" customHeight="1" x14ac:dyDescent="0.25">
      <c r="A77" s="117"/>
      <c r="B77" s="409">
        <v>7</v>
      </c>
      <c r="C77" s="427" t="str">
        <f t="shared" si="7"/>
        <v/>
      </c>
      <c r="D77" s="501" t="str">
        <f ca="1">TEXT(IFERROR(INDEX('Overview - Section A'!$A$38:$A$44,MATCH(J77,'Overview - Section A'!$U$38:$U$44,0)),""),"d-mmm-yy") &amp;" to " &amp; TEXT(IFERROR(INDEX('Overview - Section A'!$E$38:$E$44,MATCH(J77,'Overview - Section A'!$U$38:$U$44,0)),""),"d-mmm-yy")</f>
        <v>1-Jan-19 to 31-Dec-19</v>
      </c>
      <c r="E77" s="429">
        <v>3450</v>
      </c>
      <c r="F77" s="430">
        <v>8252</v>
      </c>
      <c r="G77" s="494">
        <f t="shared" si="8"/>
        <v>41.808046534173535</v>
      </c>
      <c r="H77" s="433"/>
      <c r="I77" s="485"/>
      <c r="J77" s="435" t="s">
        <v>464</v>
      </c>
      <c r="K77" s="502"/>
      <c r="L77" s="481" t="b">
        <f t="shared" si="9"/>
        <v>1</v>
      </c>
      <c r="M77" s="481" t="b">
        <f t="shared" si="10"/>
        <v>1</v>
      </c>
      <c r="N77" s="481" t="s">
        <v>1032</v>
      </c>
      <c r="O77" s="49"/>
      <c r="P77" s="134"/>
      <c r="Q77" s="133"/>
      <c r="T77" s="102"/>
      <c r="V77" s="102"/>
      <c r="W77" s="102"/>
      <c r="X77" s="331"/>
    </row>
    <row r="78" spans="1:24" ht="47.1" customHeight="1" x14ac:dyDescent="0.25">
      <c r="A78" s="117"/>
      <c r="B78" s="409">
        <v>7</v>
      </c>
      <c r="C78" s="427" t="str">
        <f t="shared" si="7"/>
        <v/>
      </c>
      <c r="D78" s="501" t="str">
        <f ca="1">TEXT(IFERROR(INDEX('Overview - Section A'!$A$38:$A$44,MATCH(J78,'Overview - Section A'!$U$38:$U$44,0)),""),"d-mmm-yy") &amp;" to " &amp; TEXT(IFERROR(INDEX('Overview - Section A'!$E$38:$E$44,MATCH(J78,'Overview - Section A'!$U$38:$U$44,0)),""),"d-mmm-yy")</f>
        <v>1-Jan-20 to 31-Dec-20</v>
      </c>
      <c r="E78" s="429">
        <v>4050</v>
      </c>
      <c r="F78" s="430">
        <v>8278</v>
      </c>
      <c r="G78" s="494">
        <f t="shared" si="8"/>
        <v>48.924861077554965</v>
      </c>
      <c r="H78" s="433"/>
      <c r="I78" s="485"/>
      <c r="J78" s="435" t="s">
        <v>466</v>
      </c>
      <c r="K78" s="502"/>
      <c r="L78" s="481" t="b">
        <f t="shared" si="9"/>
        <v>1</v>
      </c>
      <c r="M78" s="481" t="b">
        <f t="shared" si="10"/>
        <v>1</v>
      </c>
      <c r="N78" s="481" t="s">
        <v>1033</v>
      </c>
      <c r="O78" s="49"/>
      <c r="P78" s="134"/>
      <c r="Q78" s="133"/>
      <c r="T78" s="102"/>
      <c r="V78" s="102"/>
      <c r="W78" s="102"/>
      <c r="X78" s="331"/>
    </row>
    <row r="79" spans="1:24" ht="47.1" customHeight="1" x14ac:dyDescent="0.25">
      <c r="A79" s="117"/>
      <c r="B79" s="409">
        <v>7</v>
      </c>
      <c r="C79" s="427" t="str">
        <f t="shared" si="7"/>
        <v/>
      </c>
      <c r="D79" s="501" t="str">
        <f ca="1">TEXT(IFERROR(INDEX('Overview - Section A'!$A$38:$A$44,MATCH(J79,'Overview - Section A'!$U$38:$U$44,0)),""),"d-mmm-yy") &amp;" to " &amp; TEXT(IFERROR(INDEX('Overview - Section A'!$E$38:$E$44,MATCH(J79,'Overview - Section A'!$U$38:$U$44,0)),""),"d-mmm-yy")</f>
        <v>1-Jan-21 to 31-Dec-21</v>
      </c>
      <c r="E79" s="429"/>
      <c r="F79" s="430"/>
      <c r="G79" s="494" t="str">
        <f t="shared" si="8"/>
        <v/>
      </c>
      <c r="H79" s="433"/>
      <c r="I79" s="485"/>
      <c r="J79" s="435" t="s">
        <v>468</v>
      </c>
      <c r="K79" s="502"/>
      <c r="L79" s="481" t="b">
        <f t="shared" si="9"/>
        <v>1</v>
      </c>
      <c r="M79" s="481" t="b">
        <f t="shared" si="10"/>
        <v>1</v>
      </c>
      <c r="N79" s="481" t="s">
        <v>1034</v>
      </c>
      <c r="O79" s="49"/>
      <c r="P79" s="134"/>
      <c r="Q79" s="133"/>
      <c r="T79" s="102"/>
      <c r="V79" s="102"/>
      <c r="W79" s="102"/>
      <c r="X79" s="331"/>
    </row>
    <row r="80" spans="1:24" ht="47.1" customHeight="1" x14ac:dyDescent="0.25">
      <c r="A80" s="117"/>
      <c r="B80" s="409">
        <v>7</v>
      </c>
      <c r="C80" s="427" t="str">
        <f t="shared" si="7"/>
        <v/>
      </c>
      <c r="D80" s="501" t="str">
        <f ca="1">TEXT(IFERROR(INDEX('Overview - Section A'!$A$38:$A$44,MATCH(J80,'Overview - Section A'!$U$38:$U$44,0)),""),"d-mmm-yy") &amp;" to " &amp; TEXT(IFERROR(INDEX('Overview - Section A'!$E$38:$E$44,MATCH(J80,'Overview - Section A'!$U$38:$U$44,0)),""),"d-mmm-yy")</f>
        <v>1-Jan-22 to 31-Dec-22</v>
      </c>
      <c r="E80" s="429"/>
      <c r="F80" s="430"/>
      <c r="G80" s="494" t="str">
        <f t="shared" si="8"/>
        <v/>
      </c>
      <c r="H80" s="433"/>
      <c r="I80" s="485"/>
      <c r="J80" s="435" t="s">
        <v>470</v>
      </c>
      <c r="K80" s="502"/>
      <c r="L80" s="481" t="b">
        <f t="shared" si="9"/>
        <v>1</v>
      </c>
      <c r="M80" s="481" t="b">
        <f t="shared" si="10"/>
        <v>1</v>
      </c>
      <c r="N80" s="481" t="s">
        <v>1035</v>
      </c>
      <c r="O80" s="49"/>
      <c r="P80" s="134"/>
      <c r="Q80" s="133"/>
      <c r="T80" s="102"/>
      <c r="V80" s="102"/>
      <c r="W80" s="102"/>
      <c r="X80" s="331"/>
    </row>
    <row r="81" spans="1:24" ht="47.1" customHeight="1" x14ac:dyDescent="0.25">
      <c r="A81" s="117"/>
      <c r="B81" s="409">
        <v>8</v>
      </c>
      <c r="C81" s="427" t="str">
        <f t="shared" si="7"/>
        <v>TCS-3.1: Pourcentage de personnes vivant avec le VIH qui ont commencé la thérapie antirétrovirale, qui ont une charge virale indétectable à 12 mois (&lt; 1000 copies/ml)</v>
      </c>
      <c r="D81" s="501" t="str">
        <f ca="1">TEXT(IFERROR(INDEX('Overview - Section A'!$A$38:$A$44,MATCH(J81,'Overview - Section A'!$U$38:$U$44,0)),""),"d-mmm-yy") &amp;" to " &amp; TEXT(IFERROR(INDEX('Overview - Section A'!$E$38:$E$44,MATCH(J81,'Overview - Section A'!$U$38:$U$44,0)),""),"d-mmm-yy")</f>
        <v>1-Jul-18 to 31-Dec-18</v>
      </c>
      <c r="E81" s="429">
        <f>160</f>
        <v>160</v>
      </c>
      <c r="F81" s="430">
        <f>200</f>
        <v>200</v>
      </c>
      <c r="G81" s="494">
        <f t="shared" si="8"/>
        <v>80</v>
      </c>
      <c r="H81" s="433"/>
      <c r="I81" s="485"/>
      <c r="J81" s="435" t="s">
        <v>462</v>
      </c>
      <c r="K81" s="502"/>
      <c r="L81" s="481" t="b">
        <f t="shared" si="9"/>
        <v>1</v>
      </c>
      <c r="M81" s="481" t="b">
        <f t="shared" si="10"/>
        <v>1</v>
      </c>
      <c r="N81" s="481" t="s">
        <v>1036</v>
      </c>
      <c r="O81" s="49"/>
      <c r="P81" s="134"/>
      <c r="Q81" s="133"/>
      <c r="T81" s="102"/>
      <c r="V81" s="102"/>
      <c r="W81" s="102"/>
      <c r="X81" s="331"/>
    </row>
    <row r="82" spans="1:24" ht="47.1" customHeight="1" x14ac:dyDescent="0.25">
      <c r="A82" s="117"/>
      <c r="B82" s="409">
        <v>8</v>
      </c>
      <c r="C82" s="427" t="str">
        <f t="shared" si="7"/>
        <v/>
      </c>
      <c r="D82" s="501" t="str">
        <f ca="1">TEXT(IFERROR(INDEX('Overview - Section A'!$A$38:$A$44,MATCH(J82,'Overview - Section A'!$U$38:$U$44,0)),""),"d-mmm-yy") &amp;" to " &amp; TEXT(IFERROR(INDEX('Overview - Section A'!$E$38:$E$44,MATCH(J82,'Overview - Section A'!$U$38:$U$44,0)),""),"d-mmm-yy")</f>
        <v>1-Jan-19 to 31-Dec-19</v>
      </c>
      <c r="E82" s="429">
        <v>425</v>
      </c>
      <c r="F82" s="430">
        <v>500</v>
      </c>
      <c r="G82" s="494">
        <f t="shared" si="8"/>
        <v>85</v>
      </c>
      <c r="H82" s="433"/>
      <c r="I82" s="485"/>
      <c r="J82" s="435" t="s">
        <v>464</v>
      </c>
      <c r="K82" s="502"/>
      <c r="L82" s="481" t="b">
        <f t="shared" si="9"/>
        <v>1</v>
      </c>
      <c r="M82" s="481" t="b">
        <f t="shared" si="10"/>
        <v>1</v>
      </c>
      <c r="N82" s="481" t="s">
        <v>1037</v>
      </c>
      <c r="O82" s="49"/>
      <c r="P82" s="134"/>
      <c r="Q82" s="133"/>
      <c r="T82" s="102"/>
      <c r="V82" s="102"/>
      <c r="W82" s="102"/>
      <c r="X82" s="331"/>
    </row>
    <row r="83" spans="1:24" ht="47.1" customHeight="1" x14ac:dyDescent="0.25">
      <c r="A83" s="117"/>
      <c r="B83" s="409">
        <v>8</v>
      </c>
      <c r="C83" s="427" t="str">
        <f t="shared" si="7"/>
        <v/>
      </c>
      <c r="D83" s="501" t="str">
        <f ca="1">TEXT(IFERROR(INDEX('Overview - Section A'!$A$38:$A$44,MATCH(J83,'Overview - Section A'!$U$38:$U$44,0)),""),"d-mmm-yy") &amp;" to " &amp; TEXT(IFERROR(INDEX('Overview - Section A'!$E$38:$E$44,MATCH(J83,'Overview - Section A'!$U$38:$U$44,0)),""),"d-mmm-yy")</f>
        <v>1-Jan-20 to 31-Dec-20</v>
      </c>
      <c r="E83" s="429">
        <v>540</v>
      </c>
      <c r="F83" s="430">
        <v>600</v>
      </c>
      <c r="G83" s="494">
        <f t="shared" si="8"/>
        <v>90</v>
      </c>
      <c r="H83" s="433"/>
      <c r="I83" s="485"/>
      <c r="J83" s="435" t="s">
        <v>466</v>
      </c>
      <c r="K83" s="502"/>
      <c r="L83" s="481" t="b">
        <f t="shared" si="9"/>
        <v>1</v>
      </c>
      <c r="M83" s="481" t="b">
        <f t="shared" si="10"/>
        <v>1</v>
      </c>
      <c r="N83" s="481" t="s">
        <v>1038</v>
      </c>
      <c r="O83" s="49"/>
      <c r="P83" s="134"/>
      <c r="Q83" s="133"/>
      <c r="T83" s="102"/>
      <c r="V83" s="102"/>
      <c r="W83" s="102"/>
      <c r="X83" s="331"/>
    </row>
    <row r="84" spans="1:24" ht="47.1" customHeight="1" x14ac:dyDescent="0.25">
      <c r="A84" s="117"/>
      <c r="B84" s="409">
        <v>8</v>
      </c>
      <c r="C84" s="427" t="str">
        <f t="shared" si="7"/>
        <v/>
      </c>
      <c r="D84" s="501" t="str">
        <f ca="1">TEXT(IFERROR(INDEX('Overview - Section A'!$A$38:$A$44,MATCH(J84,'Overview - Section A'!$U$38:$U$44,0)),""),"d-mmm-yy") &amp;" to " &amp; TEXT(IFERROR(INDEX('Overview - Section A'!$E$38:$E$44,MATCH(J84,'Overview - Section A'!$U$38:$U$44,0)),""),"d-mmm-yy")</f>
        <v>1-Jan-21 to 31-Dec-21</v>
      </c>
      <c r="E84" s="429"/>
      <c r="F84" s="430"/>
      <c r="G84" s="494" t="str">
        <f t="shared" si="8"/>
        <v/>
      </c>
      <c r="H84" s="433"/>
      <c r="I84" s="485"/>
      <c r="J84" s="435" t="s">
        <v>468</v>
      </c>
      <c r="K84" s="502"/>
      <c r="L84" s="481" t="b">
        <f t="shared" si="9"/>
        <v>1</v>
      </c>
      <c r="M84" s="481" t="b">
        <f t="shared" si="10"/>
        <v>1</v>
      </c>
      <c r="N84" s="481" t="s">
        <v>1039</v>
      </c>
      <c r="O84" s="49"/>
      <c r="P84" s="134"/>
      <c r="Q84" s="133"/>
      <c r="T84" s="102"/>
      <c r="V84" s="102"/>
      <c r="W84" s="102"/>
      <c r="X84" s="331"/>
    </row>
    <row r="85" spans="1:24" ht="47.1" customHeight="1" x14ac:dyDescent="0.25">
      <c r="A85" s="117"/>
      <c r="B85" s="409">
        <v>8</v>
      </c>
      <c r="C85" s="427" t="str">
        <f t="shared" si="7"/>
        <v/>
      </c>
      <c r="D85" s="501" t="str">
        <f ca="1">TEXT(IFERROR(INDEX('Overview - Section A'!$A$38:$A$44,MATCH(J85,'Overview - Section A'!$U$38:$U$44,0)),""),"d-mmm-yy") &amp;" to " &amp; TEXT(IFERROR(INDEX('Overview - Section A'!$E$38:$E$44,MATCH(J85,'Overview - Section A'!$U$38:$U$44,0)),""),"d-mmm-yy")</f>
        <v>1-Jan-22 to 31-Dec-22</v>
      </c>
      <c r="E85" s="429"/>
      <c r="F85" s="430"/>
      <c r="G85" s="494" t="str">
        <f t="shared" si="8"/>
        <v/>
      </c>
      <c r="H85" s="433"/>
      <c r="I85" s="485"/>
      <c r="J85" s="435" t="s">
        <v>470</v>
      </c>
      <c r="K85" s="502"/>
      <c r="L85" s="481" t="b">
        <f t="shared" si="9"/>
        <v>1</v>
      </c>
      <c r="M85" s="481" t="b">
        <f t="shared" si="10"/>
        <v>1</v>
      </c>
      <c r="N85" s="481" t="s">
        <v>1040</v>
      </c>
      <c r="O85" s="49"/>
      <c r="P85" s="134"/>
      <c r="Q85" s="133"/>
      <c r="T85" s="102"/>
      <c r="V85" s="102"/>
      <c r="W85" s="102"/>
      <c r="X85" s="331"/>
    </row>
    <row r="86" spans="1:24" ht="47.1" customHeight="1" x14ac:dyDescent="0.25">
      <c r="A86" s="117"/>
      <c r="B86" s="409">
        <v>9</v>
      </c>
      <c r="C86" s="427" t="str">
        <f t="shared" si="7"/>
        <v>HTS-1: Nombre de personnes dépistées pour le VIH et ayant reçu leurs résultats durant la période de rapportage</v>
      </c>
      <c r="D86" s="501" t="str">
        <f ca="1">TEXT(IFERROR(INDEX('Overview - Section A'!$A$38:$A$44,MATCH(J86,'Overview - Section A'!$U$38:$U$44,0)),""),"d-mmm-yy") &amp;" to " &amp; TEXT(IFERROR(INDEX('Overview - Section A'!$E$38:$E$44,MATCH(J86,'Overview - Section A'!$U$38:$U$44,0)),""),"d-mmm-yy")</f>
        <v>1-Jul-18 to 31-Dec-18</v>
      </c>
      <c r="E86" s="559">
        <v>13421</v>
      </c>
      <c r="F86" s="430"/>
      <c r="G86" s="494" t="str">
        <f>IF(IF(AND(E91="",F86=""),K86,IFERROR((E91/F86)*100,""))=0,"",IF(AND(E91="",F86=""),K86,IFERROR((E91/F86)*100,"")))</f>
        <v/>
      </c>
      <c r="H86" s="433"/>
      <c r="I86" s="485"/>
      <c r="J86" s="435" t="s">
        <v>462</v>
      </c>
      <c r="K86" s="502"/>
      <c r="L86" s="481" t="b">
        <f t="shared" si="9"/>
        <v>1</v>
      </c>
      <c r="M86" s="481" t="b">
        <f t="shared" si="10"/>
        <v>1</v>
      </c>
      <c r="N86" s="481" t="s">
        <v>1041</v>
      </c>
      <c r="O86" s="49"/>
      <c r="P86" s="134"/>
      <c r="Q86" s="133"/>
      <c r="T86" s="102"/>
      <c r="V86" s="102"/>
      <c r="W86" s="102"/>
      <c r="X86" s="331"/>
    </row>
    <row r="87" spans="1:24" ht="47.1" customHeight="1" x14ac:dyDescent="0.25">
      <c r="A87" s="117"/>
      <c r="B87" s="409">
        <v>9</v>
      </c>
      <c r="C87" s="427" t="str">
        <f t="shared" si="7"/>
        <v/>
      </c>
      <c r="D87" s="501" t="str">
        <f ca="1">TEXT(IFERROR(INDEX('Overview - Section A'!$A$38:$A$44,MATCH(J87,'Overview - Section A'!$U$38:$U$44,0)),""),"d-mmm-yy") &amp;" to " &amp; TEXT(IFERROR(INDEX('Overview - Section A'!$E$38:$E$44,MATCH(J87,'Overview - Section A'!$U$38:$U$44,0)),""),"d-mmm-yy")</f>
        <v>1-Jan-19 to 31-Dec-19</v>
      </c>
      <c r="E87" s="430">
        <v>29525</v>
      </c>
      <c r="F87" s="430"/>
      <c r="G87" s="494" t="str">
        <f>IF(IF(AND(E92="",F87=""),K87,IFERROR((E92/F87)*100,""))=0,"",IF(AND(E92="",F87=""),K87,IFERROR((E92/F87)*100,"")))</f>
        <v/>
      </c>
      <c r="H87" s="433"/>
      <c r="I87" s="485"/>
      <c r="J87" s="435" t="s">
        <v>464</v>
      </c>
      <c r="K87" s="502"/>
      <c r="L87" s="481" t="b">
        <f t="shared" si="9"/>
        <v>1</v>
      </c>
      <c r="M87" s="481" t="b">
        <f t="shared" si="10"/>
        <v>1</v>
      </c>
      <c r="N87" s="481" t="s">
        <v>1042</v>
      </c>
      <c r="O87" s="49"/>
      <c r="P87" s="134"/>
      <c r="Q87" s="133"/>
      <c r="T87" s="102"/>
      <c r="V87" s="102"/>
      <c r="W87" s="102"/>
      <c r="X87" s="331"/>
    </row>
    <row r="88" spans="1:24" ht="47.1" customHeight="1" x14ac:dyDescent="0.25">
      <c r="A88" s="117"/>
      <c r="B88" s="409">
        <v>9</v>
      </c>
      <c r="C88" s="427" t="str">
        <f t="shared" si="7"/>
        <v/>
      </c>
      <c r="D88" s="501" t="str">
        <f ca="1">TEXT(IFERROR(INDEX('Overview - Section A'!$A$38:$A$44,MATCH(J88,'Overview - Section A'!$U$38:$U$44,0)),""),"d-mmm-yy") &amp;" to " &amp; TEXT(IFERROR(INDEX('Overview - Section A'!$E$38:$E$44,MATCH(J88,'Overview - Section A'!$U$38:$U$44,0)),""),"d-mmm-yy")</f>
        <v>1-Jan-20 to 31-Dec-20</v>
      </c>
      <c r="E88" s="430">
        <v>32478</v>
      </c>
      <c r="F88" s="430"/>
      <c r="G88" s="494" t="str">
        <f>IF(IF(AND(E93="",F88=""),K88,IFERROR((E93/F88)*100,""))=0,"",IF(AND(E93="",F88=""),K88,IFERROR((E93/F88)*100,"")))</f>
        <v/>
      </c>
      <c r="H88" s="433"/>
      <c r="I88" s="485"/>
      <c r="J88" s="435" t="s">
        <v>466</v>
      </c>
      <c r="K88" s="502"/>
      <c r="L88" s="481" t="b">
        <f t="shared" si="9"/>
        <v>1</v>
      </c>
      <c r="M88" s="481" t="b">
        <f t="shared" si="10"/>
        <v>1</v>
      </c>
      <c r="N88" s="481" t="s">
        <v>1043</v>
      </c>
      <c r="O88" s="49"/>
      <c r="P88" s="134"/>
      <c r="Q88" s="133"/>
      <c r="T88" s="102"/>
      <c r="V88" s="102"/>
      <c r="W88" s="102"/>
      <c r="X88" s="331"/>
    </row>
    <row r="89" spans="1:24" ht="47.1" customHeight="1" x14ac:dyDescent="0.25">
      <c r="A89" s="117"/>
      <c r="B89" s="409">
        <v>9</v>
      </c>
      <c r="C89" s="427" t="str">
        <f t="shared" si="7"/>
        <v/>
      </c>
      <c r="D89" s="501" t="str">
        <f ca="1">TEXT(IFERROR(INDEX('Overview - Section A'!$A$38:$A$44,MATCH(J89,'Overview - Section A'!$U$38:$U$44,0)),""),"d-mmm-yy") &amp;" to " &amp; TEXT(IFERROR(INDEX('Overview - Section A'!$E$38:$E$44,MATCH(J89,'Overview - Section A'!$U$38:$U$44,0)),""),"d-mmm-yy")</f>
        <v>1-Jan-21 to 31-Dec-21</v>
      </c>
      <c r="E89" s="429"/>
      <c r="F89" s="430"/>
      <c r="G89" s="494" t="str">
        <f t="shared" si="8"/>
        <v/>
      </c>
      <c r="H89" s="433"/>
      <c r="I89" s="485"/>
      <c r="J89" s="435" t="s">
        <v>468</v>
      </c>
      <c r="K89" s="502"/>
      <c r="L89" s="481" t="b">
        <f t="shared" si="9"/>
        <v>1</v>
      </c>
      <c r="M89" s="481" t="b">
        <f t="shared" si="10"/>
        <v>1</v>
      </c>
      <c r="N89" s="481" t="s">
        <v>1044</v>
      </c>
      <c r="O89" s="49"/>
      <c r="P89" s="134"/>
      <c r="Q89" s="133"/>
      <c r="T89" s="102"/>
      <c r="V89" s="102"/>
      <c r="W89" s="102"/>
      <c r="X89" s="331"/>
    </row>
    <row r="90" spans="1:24" ht="47.1" customHeight="1" x14ac:dyDescent="0.25">
      <c r="A90" s="117"/>
      <c r="B90" s="409">
        <v>9</v>
      </c>
      <c r="C90" s="427" t="str">
        <f t="shared" si="7"/>
        <v/>
      </c>
      <c r="D90" s="501" t="str">
        <f ca="1">TEXT(IFERROR(INDEX('Overview - Section A'!$A$38:$A$44,MATCH(J90,'Overview - Section A'!$U$38:$U$44,0)),""),"d-mmm-yy") &amp;" to " &amp; TEXT(IFERROR(INDEX('Overview - Section A'!$E$38:$E$44,MATCH(J90,'Overview - Section A'!$U$38:$U$44,0)),""),"d-mmm-yy")</f>
        <v>1-Jan-22 to 31-Dec-22</v>
      </c>
      <c r="E90" s="429"/>
      <c r="F90" s="430"/>
      <c r="G90" s="494" t="str">
        <f t="shared" si="8"/>
        <v/>
      </c>
      <c r="H90" s="433"/>
      <c r="I90" s="485"/>
      <c r="J90" s="435" t="s">
        <v>470</v>
      </c>
      <c r="K90" s="502"/>
      <c r="L90" s="481" t="b">
        <f t="shared" si="9"/>
        <v>1</v>
      </c>
      <c r="M90" s="481" t="b">
        <f t="shared" si="10"/>
        <v>1</v>
      </c>
      <c r="N90" s="481" t="s">
        <v>1045</v>
      </c>
      <c r="O90" s="49"/>
      <c r="P90" s="134"/>
      <c r="Q90" s="133"/>
      <c r="T90" s="102"/>
      <c r="V90" s="102"/>
      <c r="W90" s="102"/>
      <c r="X90" s="331"/>
    </row>
    <row r="91" spans="1:24" ht="47.1" customHeight="1" x14ac:dyDescent="0.25">
      <c r="A91" s="117"/>
      <c r="B91" s="409">
        <v>10</v>
      </c>
      <c r="C91" s="549" t="str">
        <f t="shared" si="7"/>
        <v/>
      </c>
      <c r="D91" s="501" t="str">
        <f ca="1">TEXT(IFERROR(INDEX('Overview - Section A'!$A$38:$A$44,MATCH(J91,'Overview - Section A'!$U$38:$U$44,0)),""),"d-mmm-yy") &amp;" to " &amp; TEXT(IFERROR(INDEX('Overview - Section A'!$E$38:$E$44,MATCH(J91,'Overview - Section A'!$U$38:$U$44,0)),""),"d-mmm-yy")</f>
        <v>1-Jul-18 to 31-Dec-18</v>
      </c>
      <c r="E91" s="429"/>
      <c r="F91" s="430"/>
      <c r="G91" s="494"/>
      <c r="H91" s="433"/>
      <c r="I91" s="485"/>
      <c r="J91" s="435" t="s">
        <v>462</v>
      </c>
      <c r="K91" s="502"/>
      <c r="L91" s="481" t="b">
        <f t="shared" si="9"/>
        <v>1</v>
      </c>
      <c r="M91" s="481" t="b">
        <f t="shared" si="10"/>
        <v>0</v>
      </c>
      <c r="N91" s="481" t="s">
        <v>1046</v>
      </c>
      <c r="O91" s="49"/>
      <c r="P91" s="134"/>
      <c r="Q91" s="133"/>
      <c r="T91" s="102"/>
      <c r="V91" s="102"/>
      <c r="W91" s="102"/>
      <c r="X91" s="331"/>
    </row>
    <row r="92" spans="1:24" ht="47.1" customHeight="1" x14ac:dyDescent="0.25">
      <c r="A92" s="117"/>
      <c r="B92" s="409">
        <v>10</v>
      </c>
      <c r="C92" s="427" t="str">
        <f t="shared" si="7"/>
        <v/>
      </c>
      <c r="D92" s="501" t="str">
        <f ca="1">TEXT(IFERROR(INDEX('Overview - Section A'!$A$38:$A$44,MATCH(J92,'Overview - Section A'!$U$38:$U$44,0)),""),"d-mmm-yy") &amp;" to " &amp; TEXT(IFERROR(INDEX('Overview - Section A'!$E$38:$E$44,MATCH(J92,'Overview - Section A'!$U$38:$U$44,0)),""),"d-mmm-yy")</f>
        <v>1-Jan-19 to 31-Dec-19</v>
      </c>
      <c r="E92" s="429"/>
      <c r="F92" s="430"/>
      <c r="G92" s="494"/>
      <c r="H92" s="433"/>
      <c r="I92" s="485"/>
      <c r="J92" s="435" t="s">
        <v>464</v>
      </c>
      <c r="K92" s="502"/>
      <c r="L92" s="481" t="b">
        <f t="shared" si="9"/>
        <v>1</v>
      </c>
      <c r="M92" s="481" t="b">
        <f t="shared" si="10"/>
        <v>0</v>
      </c>
      <c r="N92" s="481" t="s">
        <v>1047</v>
      </c>
      <c r="O92" s="49"/>
      <c r="P92" s="134"/>
      <c r="Q92" s="133"/>
      <c r="T92" s="102"/>
      <c r="V92" s="102"/>
      <c r="W92" s="102"/>
      <c r="X92" s="331"/>
    </row>
    <row r="93" spans="1:24" ht="47.1" customHeight="1" x14ac:dyDescent="0.25">
      <c r="A93" s="117"/>
      <c r="B93" s="409">
        <v>10</v>
      </c>
      <c r="C93" s="427" t="str">
        <f t="shared" si="7"/>
        <v/>
      </c>
      <c r="D93" s="501" t="str">
        <f ca="1">TEXT(IFERROR(INDEX('Overview - Section A'!$A$38:$A$44,MATCH(J93,'Overview - Section A'!$U$38:$U$44,0)),""),"d-mmm-yy") &amp;" to " &amp; TEXT(IFERROR(INDEX('Overview - Section A'!$E$38:$E$44,MATCH(J93,'Overview - Section A'!$U$38:$U$44,0)),""),"d-mmm-yy")</f>
        <v>1-Jan-20 to 31-Dec-20</v>
      </c>
      <c r="E93" s="429"/>
      <c r="F93" s="430"/>
      <c r="G93" s="494"/>
      <c r="H93" s="433"/>
      <c r="I93" s="485"/>
      <c r="J93" s="435" t="s">
        <v>466</v>
      </c>
      <c r="K93" s="502"/>
      <c r="L93" s="481" t="b">
        <f t="shared" si="9"/>
        <v>1</v>
      </c>
      <c r="M93" s="481" t="b">
        <f t="shared" si="10"/>
        <v>0</v>
      </c>
      <c r="N93" s="481" t="s">
        <v>1048</v>
      </c>
      <c r="O93" s="49"/>
      <c r="P93" s="134"/>
      <c r="Q93" s="133"/>
      <c r="T93" s="102"/>
      <c r="V93" s="102"/>
      <c r="W93" s="102"/>
      <c r="X93" s="331"/>
    </row>
    <row r="94" spans="1:24" ht="47.1" customHeight="1" x14ac:dyDescent="0.25">
      <c r="A94" s="117"/>
      <c r="B94" s="409">
        <v>10</v>
      </c>
      <c r="C94" s="427" t="str">
        <f t="shared" si="7"/>
        <v/>
      </c>
      <c r="D94" s="501" t="str">
        <f ca="1">TEXT(IFERROR(INDEX('Overview - Section A'!$A$38:$A$44,MATCH(J94,'Overview - Section A'!$U$38:$U$44,0)),""),"d-mmm-yy") &amp;" to " &amp; TEXT(IFERROR(INDEX('Overview - Section A'!$E$38:$E$44,MATCH(J94,'Overview - Section A'!$U$38:$U$44,0)),""),"d-mmm-yy")</f>
        <v>1-Jan-21 to 31-Dec-21</v>
      </c>
      <c r="E94" s="429"/>
      <c r="F94" s="430"/>
      <c r="G94" s="494" t="str">
        <f t="shared" si="8"/>
        <v/>
      </c>
      <c r="H94" s="433"/>
      <c r="I94" s="485"/>
      <c r="J94" s="435" t="s">
        <v>468</v>
      </c>
      <c r="K94" s="502"/>
      <c r="L94" s="481" t="b">
        <f t="shared" si="9"/>
        <v>1</v>
      </c>
      <c r="M94" s="481" t="b">
        <f t="shared" si="10"/>
        <v>0</v>
      </c>
      <c r="N94" s="481" t="s">
        <v>1049</v>
      </c>
      <c r="O94" s="49"/>
      <c r="P94" s="134"/>
      <c r="Q94" s="133"/>
      <c r="T94" s="102"/>
      <c r="V94" s="102"/>
      <c r="W94" s="102"/>
      <c r="X94" s="331"/>
    </row>
    <row r="95" spans="1:24" ht="47.1" customHeight="1" x14ac:dyDescent="0.25">
      <c r="A95" s="117"/>
      <c r="B95" s="409">
        <v>10</v>
      </c>
      <c r="C95" s="427" t="str">
        <f t="shared" si="7"/>
        <v/>
      </c>
      <c r="D95" s="501" t="str">
        <f ca="1">TEXT(IFERROR(INDEX('Overview - Section A'!$A$38:$A$44,MATCH(J95,'Overview - Section A'!$U$38:$U$44,0)),""),"d-mmm-yy") &amp;" to " &amp; TEXT(IFERROR(INDEX('Overview - Section A'!$E$38:$E$44,MATCH(J95,'Overview - Section A'!$U$38:$U$44,0)),""),"d-mmm-yy")</f>
        <v>1-Jan-22 to 31-Dec-22</v>
      </c>
      <c r="E95" s="429"/>
      <c r="F95" s="430"/>
      <c r="G95" s="494" t="str">
        <f t="shared" si="8"/>
        <v/>
      </c>
      <c r="H95" s="433"/>
      <c r="I95" s="485"/>
      <c r="J95" s="435" t="s">
        <v>470</v>
      </c>
      <c r="K95" s="502"/>
      <c r="L95" s="481" t="b">
        <f t="shared" si="9"/>
        <v>1</v>
      </c>
      <c r="M95" s="481" t="b">
        <f t="shared" si="10"/>
        <v>0</v>
      </c>
      <c r="N95" s="481" t="s">
        <v>1050</v>
      </c>
      <c r="O95" s="49"/>
      <c r="P95" s="134"/>
      <c r="Q95" s="133"/>
      <c r="T95" s="102"/>
      <c r="V95" s="102"/>
      <c r="W95" s="102"/>
      <c r="X95" s="331"/>
    </row>
    <row r="96" spans="1:24" ht="47.1" customHeight="1" x14ac:dyDescent="0.25">
      <c r="A96" s="117"/>
      <c r="B96" s="409">
        <v>11</v>
      </c>
      <c r="C96" s="427" t="str">
        <f t="shared" si="7"/>
        <v/>
      </c>
      <c r="D96" s="501" t="str">
        <f ca="1">TEXT(IFERROR(INDEX('Overview - Section A'!$A$38:$A$44,MATCH(J96,'Overview - Section A'!$U$38:$U$44,0)),""),"d-mmm-yy") &amp;" to " &amp; TEXT(IFERROR(INDEX('Overview - Section A'!$E$38:$E$44,MATCH(J96,'Overview - Section A'!$U$38:$U$44,0)),""),"d-mmm-yy")</f>
        <v>1-Jul-18 to 31-Dec-18</v>
      </c>
      <c r="E96" s="429"/>
      <c r="F96" s="430"/>
      <c r="G96" s="494" t="str">
        <f t="shared" si="8"/>
        <v/>
      </c>
      <c r="H96" s="433"/>
      <c r="I96" s="485"/>
      <c r="J96" s="435" t="s">
        <v>462</v>
      </c>
      <c r="K96" s="502"/>
      <c r="L96" s="481" t="b">
        <f t="shared" si="9"/>
        <v>1</v>
      </c>
      <c r="M96" s="481" t="b">
        <f t="shared" si="10"/>
        <v>0</v>
      </c>
      <c r="N96" s="481" t="s">
        <v>1051</v>
      </c>
      <c r="O96" s="49"/>
      <c r="P96" s="134"/>
      <c r="Q96" s="133"/>
      <c r="T96" s="102"/>
      <c r="V96" s="102"/>
      <c r="W96" s="102"/>
      <c r="X96" s="331"/>
    </row>
    <row r="97" spans="1:24" ht="47.1" customHeight="1" x14ac:dyDescent="0.25">
      <c r="A97" s="117"/>
      <c r="B97" s="409">
        <v>11</v>
      </c>
      <c r="C97" s="427" t="str">
        <f t="shared" si="7"/>
        <v/>
      </c>
      <c r="D97" s="501" t="str">
        <f ca="1">TEXT(IFERROR(INDEX('Overview - Section A'!$A$38:$A$44,MATCH(J97,'Overview - Section A'!$U$38:$U$44,0)),""),"d-mmm-yy") &amp;" to " &amp; TEXT(IFERROR(INDEX('Overview - Section A'!$E$38:$E$44,MATCH(J97,'Overview - Section A'!$U$38:$U$44,0)),""),"d-mmm-yy")</f>
        <v>1-Jan-19 to 31-Dec-19</v>
      </c>
      <c r="E97" s="429"/>
      <c r="F97" s="430"/>
      <c r="G97" s="494" t="str">
        <f t="shared" si="8"/>
        <v/>
      </c>
      <c r="H97" s="433"/>
      <c r="I97" s="485"/>
      <c r="J97" s="435" t="s">
        <v>464</v>
      </c>
      <c r="K97" s="502"/>
      <c r="L97" s="481" t="b">
        <f t="shared" si="9"/>
        <v>1</v>
      </c>
      <c r="M97" s="481" t="b">
        <f t="shared" si="10"/>
        <v>0</v>
      </c>
      <c r="N97" s="481" t="s">
        <v>1052</v>
      </c>
      <c r="O97" s="49"/>
      <c r="P97" s="134"/>
      <c r="Q97" s="133"/>
      <c r="T97" s="102"/>
      <c r="V97" s="102"/>
      <c r="W97" s="102"/>
      <c r="X97" s="331"/>
    </row>
    <row r="98" spans="1:24" ht="47.1" customHeight="1" x14ac:dyDescent="0.25">
      <c r="A98" s="117"/>
      <c r="B98" s="409">
        <v>11</v>
      </c>
      <c r="C98" s="427" t="str">
        <f t="shared" si="7"/>
        <v/>
      </c>
      <c r="D98" s="501" t="str">
        <f ca="1">TEXT(IFERROR(INDEX('Overview - Section A'!$A$38:$A$44,MATCH(J98,'Overview - Section A'!$U$38:$U$44,0)),""),"d-mmm-yy") &amp;" to " &amp; TEXT(IFERROR(INDEX('Overview - Section A'!$E$38:$E$44,MATCH(J98,'Overview - Section A'!$U$38:$U$44,0)),""),"d-mmm-yy")</f>
        <v>1-Jan-20 to 31-Dec-20</v>
      </c>
      <c r="E98" s="429"/>
      <c r="F98" s="430"/>
      <c r="G98" s="494" t="str">
        <f t="shared" si="8"/>
        <v/>
      </c>
      <c r="H98" s="433"/>
      <c r="I98" s="485"/>
      <c r="J98" s="435" t="s">
        <v>466</v>
      </c>
      <c r="K98" s="502"/>
      <c r="L98" s="481" t="b">
        <f t="shared" si="9"/>
        <v>1</v>
      </c>
      <c r="M98" s="481" t="b">
        <f t="shared" si="10"/>
        <v>0</v>
      </c>
      <c r="N98" s="481" t="s">
        <v>1053</v>
      </c>
      <c r="O98" s="49"/>
      <c r="P98" s="134"/>
      <c r="Q98" s="133"/>
      <c r="T98" s="102"/>
      <c r="V98" s="102"/>
      <c r="W98" s="102"/>
      <c r="X98" s="331"/>
    </row>
    <row r="99" spans="1:24" ht="47.1" customHeight="1" x14ac:dyDescent="0.25">
      <c r="A99" s="117"/>
      <c r="B99" s="409">
        <v>11</v>
      </c>
      <c r="C99" s="427" t="str">
        <f t="shared" si="7"/>
        <v/>
      </c>
      <c r="D99" s="501" t="str">
        <f ca="1">TEXT(IFERROR(INDEX('Overview - Section A'!$A$38:$A$44,MATCH(J99,'Overview - Section A'!$U$38:$U$44,0)),""),"d-mmm-yy") &amp;" to " &amp; TEXT(IFERROR(INDEX('Overview - Section A'!$E$38:$E$44,MATCH(J99,'Overview - Section A'!$U$38:$U$44,0)),""),"d-mmm-yy")</f>
        <v>1-Jan-21 to 31-Dec-21</v>
      </c>
      <c r="E99" s="429"/>
      <c r="F99" s="430"/>
      <c r="G99" s="494" t="str">
        <f t="shared" si="8"/>
        <v/>
      </c>
      <c r="H99" s="433"/>
      <c r="I99" s="485"/>
      <c r="J99" s="435" t="s">
        <v>468</v>
      </c>
      <c r="K99" s="502"/>
      <c r="L99" s="481" t="b">
        <f t="shared" si="9"/>
        <v>1</v>
      </c>
      <c r="M99" s="481" t="b">
        <f t="shared" si="10"/>
        <v>0</v>
      </c>
      <c r="N99" s="481" t="s">
        <v>1054</v>
      </c>
      <c r="O99" s="49"/>
      <c r="P99" s="134"/>
      <c r="Q99" s="133"/>
      <c r="T99" s="102"/>
      <c r="V99" s="102"/>
      <c r="W99" s="102"/>
      <c r="X99" s="331"/>
    </row>
    <row r="100" spans="1:24" ht="47.1" customHeight="1" x14ac:dyDescent="0.25">
      <c r="A100" s="117"/>
      <c r="B100" s="409">
        <v>11</v>
      </c>
      <c r="C100" s="427" t="str">
        <f t="shared" si="7"/>
        <v/>
      </c>
      <c r="D100" s="501" t="str">
        <f ca="1">TEXT(IFERROR(INDEX('Overview - Section A'!$A$38:$A$44,MATCH(J100,'Overview - Section A'!$U$38:$U$44,0)),""),"d-mmm-yy") &amp;" to " &amp; TEXT(IFERROR(INDEX('Overview - Section A'!$E$38:$E$44,MATCH(J100,'Overview - Section A'!$U$38:$U$44,0)),""),"d-mmm-yy")</f>
        <v>1-Jan-22 to 31-Dec-22</v>
      </c>
      <c r="E100" s="429"/>
      <c r="F100" s="430"/>
      <c r="G100" s="494" t="str">
        <f t="shared" si="8"/>
        <v/>
      </c>
      <c r="H100" s="433"/>
      <c r="I100" s="485"/>
      <c r="J100" s="435" t="s">
        <v>470</v>
      </c>
      <c r="K100" s="502"/>
      <c r="L100" s="481" t="b">
        <f t="shared" si="9"/>
        <v>1</v>
      </c>
      <c r="M100" s="481" t="b">
        <f t="shared" si="10"/>
        <v>0</v>
      </c>
      <c r="N100" s="481" t="s">
        <v>1055</v>
      </c>
      <c r="O100" s="49"/>
      <c r="P100" s="134"/>
      <c r="Q100" s="133"/>
      <c r="T100" s="102"/>
      <c r="V100" s="102"/>
      <c r="W100" s="102"/>
      <c r="X100" s="331"/>
    </row>
    <row r="101" spans="1:24" ht="47.1" customHeight="1" x14ac:dyDescent="0.25">
      <c r="A101" s="117"/>
      <c r="B101" s="409">
        <v>12</v>
      </c>
      <c r="C101" s="427" t="str">
        <f t="shared" si="7"/>
        <v/>
      </c>
      <c r="D101" s="501" t="str">
        <f ca="1">TEXT(IFERROR(INDEX('Overview - Section A'!$A$38:$A$44,MATCH(J101,'Overview - Section A'!$U$38:$U$44,0)),""),"d-mmm-yy") &amp;" to " &amp; TEXT(IFERROR(INDEX('Overview - Section A'!$E$38:$E$44,MATCH(J101,'Overview - Section A'!$U$38:$U$44,0)),""),"d-mmm-yy")</f>
        <v>1-Jul-18 to 31-Dec-18</v>
      </c>
      <c r="E101" s="429"/>
      <c r="F101" s="430"/>
      <c r="G101" s="494" t="str">
        <f t="shared" si="8"/>
        <v/>
      </c>
      <c r="H101" s="433"/>
      <c r="I101" s="485"/>
      <c r="J101" s="435" t="s">
        <v>462</v>
      </c>
      <c r="K101" s="502"/>
      <c r="L101" s="481" t="b">
        <f t="shared" si="9"/>
        <v>1</v>
      </c>
      <c r="M101" s="481" t="b">
        <f t="shared" si="10"/>
        <v>0</v>
      </c>
      <c r="N101" s="481" t="s">
        <v>1056</v>
      </c>
      <c r="O101" s="49"/>
      <c r="P101" s="134"/>
      <c r="Q101" s="133"/>
      <c r="T101" s="102"/>
      <c r="V101" s="102"/>
      <c r="W101" s="102"/>
      <c r="X101" s="331"/>
    </row>
    <row r="102" spans="1:24" ht="47.1" customHeight="1" x14ac:dyDescent="0.25">
      <c r="A102" s="117"/>
      <c r="B102" s="409">
        <v>12</v>
      </c>
      <c r="C102" s="427" t="str">
        <f t="shared" si="7"/>
        <v/>
      </c>
      <c r="D102" s="501" t="str">
        <f ca="1">TEXT(IFERROR(INDEX('Overview - Section A'!$A$38:$A$44,MATCH(J102,'Overview - Section A'!$U$38:$U$44,0)),""),"d-mmm-yy") &amp;" to " &amp; TEXT(IFERROR(INDEX('Overview - Section A'!$E$38:$E$44,MATCH(J102,'Overview - Section A'!$U$38:$U$44,0)),""),"d-mmm-yy")</f>
        <v>1-Jan-19 to 31-Dec-19</v>
      </c>
      <c r="E102" s="429"/>
      <c r="F102" s="430"/>
      <c r="G102" s="494" t="str">
        <f t="shared" si="8"/>
        <v/>
      </c>
      <c r="H102" s="433"/>
      <c r="I102" s="485"/>
      <c r="J102" s="435" t="s">
        <v>464</v>
      </c>
      <c r="K102" s="502"/>
      <c r="L102" s="481" t="b">
        <f t="shared" si="9"/>
        <v>1</v>
      </c>
      <c r="M102" s="481" t="b">
        <f t="shared" si="10"/>
        <v>0</v>
      </c>
      <c r="N102" s="481" t="s">
        <v>1057</v>
      </c>
      <c r="O102" s="49"/>
      <c r="P102" s="134"/>
      <c r="Q102" s="133"/>
      <c r="T102" s="102"/>
      <c r="V102" s="102"/>
      <c r="W102" s="102"/>
      <c r="X102" s="331"/>
    </row>
    <row r="103" spans="1:24" ht="47.1" customHeight="1" x14ac:dyDescent="0.25">
      <c r="A103" s="117"/>
      <c r="B103" s="409">
        <v>12</v>
      </c>
      <c r="C103" s="427" t="str">
        <f t="shared" si="7"/>
        <v/>
      </c>
      <c r="D103" s="501" t="str">
        <f ca="1">TEXT(IFERROR(INDEX('Overview - Section A'!$A$38:$A$44,MATCH(J103,'Overview - Section A'!$U$38:$U$44,0)),""),"d-mmm-yy") &amp;" to " &amp; TEXT(IFERROR(INDEX('Overview - Section A'!$E$38:$E$44,MATCH(J103,'Overview - Section A'!$U$38:$U$44,0)),""),"d-mmm-yy")</f>
        <v>1-Jan-20 to 31-Dec-20</v>
      </c>
      <c r="E103" s="429"/>
      <c r="F103" s="430"/>
      <c r="G103" s="494" t="str">
        <f t="shared" si="8"/>
        <v/>
      </c>
      <c r="H103" s="433"/>
      <c r="I103" s="485"/>
      <c r="J103" s="435" t="s">
        <v>466</v>
      </c>
      <c r="K103" s="502"/>
      <c r="L103" s="481" t="b">
        <f t="shared" si="9"/>
        <v>1</v>
      </c>
      <c r="M103" s="481" t="b">
        <f t="shared" si="10"/>
        <v>0</v>
      </c>
      <c r="N103" s="481" t="s">
        <v>1058</v>
      </c>
      <c r="O103" s="49"/>
      <c r="P103" s="134"/>
      <c r="Q103" s="133"/>
      <c r="T103" s="102"/>
      <c r="V103" s="102"/>
      <c r="W103" s="102"/>
      <c r="X103" s="331"/>
    </row>
    <row r="104" spans="1:24" ht="47.1" customHeight="1" x14ac:dyDescent="0.25">
      <c r="A104" s="117"/>
      <c r="B104" s="409">
        <v>12</v>
      </c>
      <c r="C104" s="427" t="str">
        <f t="shared" si="7"/>
        <v/>
      </c>
      <c r="D104" s="501" t="str">
        <f ca="1">TEXT(IFERROR(INDEX('Overview - Section A'!$A$38:$A$44,MATCH(J104,'Overview - Section A'!$U$38:$U$44,0)),""),"d-mmm-yy") &amp;" to " &amp; TEXT(IFERROR(INDEX('Overview - Section A'!$E$38:$E$44,MATCH(J104,'Overview - Section A'!$U$38:$U$44,0)),""),"d-mmm-yy")</f>
        <v>1-Jan-21 to 31-Dec-21</v>
      </c>
      <c r="E104" s="429"/>
      <c r="F104" s="430"/>
      <c r="G104" s="494" t="str">
        <f t="shared" si="8"/>
        <v/>
      </c>
      <c r="H104" s="433"/>
      <c r="I104" s="485"/>
      <c r="J104" s="435" t="s">
        <v>468</v>
      </c>
      <c r="K104" s="502"/>
      <c r="L104" s="481" t="b">
        <f t="shared" si="9"/>
        <v>1</v>
      </c>
      <c r="M104" s="481" t="b">
        <f t="shared" si="10"/>
        <v>0</v>
      </c>
      <c r="N104" s="481" t="s">
        <v>1059</v>
      </c>
      <c r="O104" s="49"/>
      <c r="P104" s="134"/>
      <c r="Q104" s="133"/>
      <c r="T104" s="102"/>
      <c r="V104" s="102"/>
      <c r="W104" s="102"/>
      <c r="X104" s="331"/>
    </row>
    <row r="105" spans="1:24" ht="47.1" customHeight="1" x14ac:dyDescent="0.25">
      <c r="A105" s="117"/>
      <c r="B105" s="409">
        <v>12</v>
      </c>
      <c r="C105" s="427" t="str">
        <f t="shared" si="7"/>
        <v/>
      </c>
      <c r="D105" s="501" t="str">
        <f ca="1">TEXT(IFERROR(INDEX('Overview - Section A'!$A$38:$A$44,MATCH(J105,'Overview - Section A'!$U$38:$U$44,0)),""),"d-mmm-yy") &amp;" to " &amp; TEXT(IFERROR(INDEX('Overview - Section A'!$E$38:$E$44,MATCH(J105,'Overview - Section A'!$U$38:$U$44,0)),""),"d-mmm-yy")</f>
        <v>1-Jan-22 to 31-Dec-22</v>
      </c>
      <c r="E105" s="429"/>
      <c r="F105" s="430"/>
      <c r="G105" s="494" t="str">
        <f t="shared" si="8"/>
        <v/>
      </c>
      <c r="H105" s="433"/>
      <c r="I105" s="485"/>
      <c r="J105" s="435" t="s">
        <v>470</v>
      </c>
      <c r="K105" s="502"/>
      <c r="L105" s="481" t="b">
        <f t="shared" si="9"/>
        <v>1</v>
      </c>
      <c r="M105" s="481" t="b">
        <f t="shared" si="10"/>
        <v>0</v>
      </c>
      <c r="N105" s="481" t="s">
        <v>1060</v>
      </c>
      <c r="O105" s="49"/>
      <c r="P105" s="134"/>
      <c r="Q105" s="133"/>
      <c r="T105" s="102"/>
      <c r="V105" s="102"/>
      <c r="W105" s="102"/>
      <c r="X105" s="331"/>
    </row>
    <row r="106" spans="1:24" ht="47.1" customHeight="1" x14ac:dyDescent="0.25">
      <c r="A106" s="117"/>
      <c r="B106" s="409">
        <v>13</v>
      </c>
      <c r="C106" s="427" t="str">
        <f t="shared" si="7"/>
        <v/>
      </c>
      <c r="D106" s="501" t="str">
        <f ca="1">TEXT(IFERROR(INDEX('Overview - Section A'!$A$38:$A$44,MATCH(J106,'Overview - Section A'!$U$38:$U$44,0)),""),"d-mmm-yy") &amp;" to " &amp; TEXT(IFERROR(INDEX('Overview - Section A'!$E$38:$E$44,MATCH(J106,'Overview - Section A'!$U$38:$U$44,0)),""),"d-mmm-yy")</f>
        <v>1-Jul-18 to 31-Dec-18</v>
      </c>
      <c r="E106" s="429"/>
      <c r="F106" s="430"/>
      <c r="G106" s="494" t="str">
        <f t="shared" si="8"/>
        <v/>
      </c>
      <c r="H106" s="433"/>
      <c r="I106" s="485"/>
      <c r="J106" s="435" t="s">
        <v>462</v>
      </c>
      <c r="K106" s="502"/>
      <c r="L106" s="481" t="b">
        <f t="shared" si="9"/>
        <v>1</v>
      </c>
      <c r="M106" s="481" t="b">
        <f t="shared" si="10"/>
        <v>0</v>
      </c>
      <c r="N106" s="481" t="s">
        <v>1061</v>
      </c>
      <c r="O106" s="49"/>
      <c r="P106" s="134"/>
      <c r="Q106" s="133"/>
      <c r="T106" s="102"/>
      <c r="V106" s="102"/>
      <c r="W106" s="102"/>
      <c r="X106" s="331"/>
    </row>
    <row r="107" spans="1:24" ht="47.1" customHeight="1" x14ac:dyDescent="0.25">
      <c r="A107" s="117"/>
      <c r="B107" s="409">
        <v>13</v>
      </c>
      <c r="C107" s="427" t="str">
        <f t="shared" si="7"/>
        <v/>
      </c>
      <c r="D107" s="501" t="str">
        <f ca="1">TEXT(IFERROR(INDEX('Overview - Section A'!$A$38:$A$44,MATCH(J107,'Overview - Section A'!$U$38:$U$44,0)),""),"d-mmm-yy") &amp;" to " &amp; TEXT(IFERROR(INDEX('Overview - Section A'!$E$38:$E$44,MATCH(J107,'Overview - Section A'!$U$38:$U$44,0)),""),"d-mmm-yy")</f>
        <v>1-Jan-19 to 31-Dec-19</v>
      </c>
      <c r="E107" s="429"/>
      <c r="F107" s="430"/>
      <c r="G107" s="494" t="str">
        <f t="shared" si="8"/>
        <v/>
      </c>
      <c r="H107" s="433"/>
      <c r="I107" s="485"/>
      <c r="J107" s="435" t="s">
        <v>464</v>
      </c>
      <c r="K107" s="502"/>
      <c r="L107" s="481" t="b">
        <f t="shared" si="9"/>
        <v>1</v>
      </c>
      <c r="M107" s="481" t="b">
        <f t="shared" si="10"/>
        <v>0</v>
      </c>
      <c r="N107" s="481" t="s">
        <v>1062</v>
      </c>
      <c r="O107" s="49"/>
      <c r="P107" s="134"/>
      <c r="Q107" s="133"/>
      <c r="T107" s="102"/>
      <c r="V107" s="102"/>
      <c r="W107" s="102"/>
      <c r="X107" s="331"/>
    </row>
    <row r="108" spans="1:24" ht="47.1" customHeight="1" x14ac:dyDescent="0.25">
      <c r="A108" s="117"/>
      <c r="B108" s="409">
        <v>13</v>
      </c>
      <c r="C108" s="427" t="str">
        <f t="shared" si="7"/>
        <v/>
      </c>
      <c r="D108" s="501" t="str">
        <f ca="1">TEXT(IFERROR(INDEX('Overview - Section A'!$A$38:$A$44,MATCH(J108,'Overview - Section A'!$U$38:$U$44,0)),""),"d-mmm-yy") &amp;" to " &amp; TEXT(IFERROR(INDEX('Overview - Section A'!$E$38:$E$44,MATCH(J108,'Overview - Section A'!$U$38:$U$44,0)),""),"d-mmm-yy")</f>
        <v>1-Jan-20 to 31-Dec-20</v>
      </c>
      <c r="E108" s="429"/>
      <c r="F108" s="430"/>
      <c r="G108" s="494" t="str">
        <f t="shared" si="8"/>
        <v/>
      </c>
      <c r="H108" s="433"/>
      <c r="I108" s="485"/>
      <c r="J108" s="435" t="s">
        <v>466</v>
      </c>
      <c r="K108" s="502"/>
      <c r="L108" s="481" t="b">
        <f t="shared" si="9"/>
        <v>1</v>
      </c>
      <c r="M108" s="481" t="b">
        <f t="shared" si="10"/>
        <v>0</v>
      </c>
      <c r="N108" s="481" t="s">
        <v>1063</v>
      </c>
      <c r="O108" s="49"/>
      <c r="P108" s="134"/>
      <c r="Q108" s="133"/>
      <c r="T108" s="102"/>
      <c r="V108" s="102"/>
      <c r="W108" s="102"/>
      <c r="X108" s="331"/>
    </row>
    <row r="109" spans="1:24" ht="47.1" customHeight="1" x14ac:dyDescent="0.25">
      <c r="A109" s="117"/>
      <c r="B109" s="409">
        <v>13</v>
      </c>
      <c r="C109" s="427" t="str">
        <f t="shared" si="7"/>
        <v/>
      </c>
      <c r="D109" s="501" t="str">
        <f ca="1">TEXT(IFERROR(INDEX('Overview - Section A'!$A$38:$A$44,MATCH(J109,'Overview - Section A'!$U$38:$U$44,0)),""),"d-mmm-yy") &amp;" to " &amp; TEXT(IFERROR(INDEX('Overview - Section A'!$E$38:$E$44,MATCH(J109,'Overview - Section A'!$U$38:$U$44,0)),""),"d-mmm-yy")</f>
        <v>1-Jan-21 to 31-Dec-21</v>
      </c>
      <c r="E109" s="429"/>
      <c r="F109" s="430"/>
      <c r="G109" s="494" t="str">
        <f t="shared" si="8"/>
        <v/>
      </c>
      <c r="H109" s="433"/>
      <c r="I109" s="485"/>
      <c r="J109" s="435" t="s">
        <v>468</v>
      </c>
      <c r="K109" s="502"/>
      <c r="L109" s="481" t="b">
        <f t="shared" si="9"/>
        <v>1</v>
      </c>
      <c r="M109" s="481" t="b">
        <f t="shared" si="10"/>
        <v>0</v>
      </c>
      <c r="N109" s="481" t="s">
        <v>1064</v>
      </c>
      <c r="O109" s="49"/>
      <c r="P109" s="134"/>
      <c r="Q109" s="133"/>
      <c r="T109" s="102"/>
      <c r="V109" s="102"/>
      <c r="W109" s="102"/>
      <c r="X109" s="331"/>
    </row>
    <row r="110" spans="1:24" ht="47.1" customHeight="1" x14ac:dyDescent="0.25">
      <c r="A110" s="117"/>
      <c r="B110" s="409">
        <v>13</v>
      </c>
      <c r="C110" s="427" t="str">
        <f t="shared" ref="C110:C173" si="11">IF(B110=B109,"",VLOOKUP(B110,$A$10:$AA$42,27,FALSE))</f>
        <v/>
      </c>
      <c r="D110" s="501" t="str">
        <f ca="1">TEXT(IFERROR(INDEX('Overview - Section A'!$A$38:$A$44,MATCH(J110,'Overview - Section A'!$U$38:$U$44,0)),""),"d-mmm-yy") &amp;" to " &amp; TEXT(IFERROR(INDEX('Overview - Section A'!$E$38:$E$44,MATCH(J110,'Overview - Section A'!$U$38:$U$44,0)),""),"d-mmm-yy")</f>
        <v>1-Jan-22 to 31-Dec-22</v>
      </c>
      <c r="E110" s="429"/>
      <c r="F110" s="430"/>
      <c r="G110" s="494" t="str">
        <f t="shared" ref="G110:G173" si="12">IF(IF(AND(E110="",F110=""),K110,IFERROR((E110/F110)*100,""))=0,"",IF(AND(E110="",F110=""),K110,IFERROR((E110/F110)*100,"")))</f>
        <v/>
      </c>
      <c r="H110" s="433"/>
      <c r="I110" s="485"/>
      <c r="J110" s="435" t="s">
        <v>470</v>
      </c>
      <c r="K110" s="502"/>
      <c r="L110" s="481" t="b">
        <f t="shared" ref="L110:L173" si="13">IFERROR(TRUE,FALSE)</f>
        <v>1</v>
      </c>
      <c r="M110" s="481" t="b">
        <f t="shared" ref="M110:M173" si="14">IFERROR(IF(VLOOKUP(B110,$A$10:$AA$42,27,FALSE)&lt;&gt;"",TRUE,FALSE),FALSE)</f>
        <v>0</v>
      </c>
      <c r="N110" s="481" t="s">
        <v>1065</v>
      </c>
      <c r="O110" s="49"/>
      <c r="P110" s="134"/>
      <c r="Q110" s="133"/>
      <c r="T110" s="102"/>
      <c r="V110" s="102"/>
      <c r="W110" s="102"/>
      <c r="X110" s="331"/>
    </row>
    <row r="111" spans="1:24" ht="47.1" customHeight="1" x14ac:dyDescent="0.25">
      <c r="A111" s="117"/>
      <c r="B111" s="409">
        <v>14</v>
      </c>
      <c r="C111" s="427" t="str">
        <f t="shared" si="11"/>
        <v/>
      </c>
      <c r="D111" s="501" t="str">
        <f ca="1">TEXT(IFERROR(INDEX('Overview - Section A'!$A$38:$A$44,MATCH(J111,'Overview - Section A'!$U$38:$U$44,0)),""),"d-mmm-yy") &amp;" to " &amp; TEXT(IFERROR(INDEX('Overview - Section A'!$E$38:$E$44,MATCH(J111,'Overview - Section A'!$U$38:$U$44,0)),""),"d-mmm-yy")</f>
        <v>1-Jul-18 to 31-Dec-18</v>
      </c>
      <c r="E111" s="429"/>
      <c r="F111" s="430"/>
      <c r="G111" s="494" t="str">
        <f t="shared" si="12"/>
        <v/>
      </c>
      <c r="H111" s="433"/>
      <c r="I111" s="485"/>
      <c r="J111" s="435" t="s">
        <v>462</v>
      </c>
      <c r="K111" s="502"/>
      <c r="L111" s="481" t="b">
        <f t="shared" si="13"/>
        <v>1</v>
      </c>
      <c r="M111" s="481" t="b">
        <f t="shared" si="14"/>
        <v>0</v>
      </c>
      <c r="N111" s="481" t="s">
        <v>1066</v>
      </c>
      <c r="O111" s="49"/>
      <c r="P111" s="134"/>
      <c r="Q111" s="133"/>
      <c r="T111" s="102"/>
      <c r="V111" s="102"/>
      <c r="W111" s="102"/>
      <c r="X111" s="331"/>
    </row>
    <row r="112" spans="1:24" ht="47.1" customHeight="1" x14ac:dyDescent="0.25">
      <c r="A112" s="117"/>
      <c r="B112" s="409">
        <v>14</v>
      </c>
      <c r="C112" s="427" t="str">
        <f t="shared" si="11"/>
        <v/>
      </c>
      <c r="D112" s="501" t="str">
        <f ca="1">TEXT(IFERROR(INDEX('Overview - Section A'!$A$38:$A$44,MATCH(J112,'Overview - Section A'!$U$38:$U$44,0)),""),"d-mmm-yy") &amp;" to " &amp; TEXT(IFERROR(INDEX('Overview - Section A'!$E$38:$E$44,MATCH(J112,'Overview - Section A'!$U$38:$U$44,0)),""),"d-mmm-yy")</f>
        <v>1-Jan-19 to 31-Dec-19</v>
      </c>
      <c r="E112" s="429"/>
      <c r="F112" s="430"/>
      <c r="G112" s="494" t="str">
        <f t="shared" si="12"/>
        <v/>
      </c>
      <c r="H112" s="433"/>
      <c r="I112" s="485"/>
      <c r="J112" s="435" t="s">
        <v>464</v>
      </c>
      <c r="K112" s="502"/>
      <c r="L112" s="481" t="b">
        <f t="shared" si="13"/>
        <v>1</v>
      </c>
      <c r="M112" s="481" t="b">
        <f t="shared" si="14"/>
        <v>0</v>
      </c>
      <c r="N112" s="481" t="s">
        <v>1067</v>
      </c>
      <c r="O112" s="49"/>
      <c r="P112" s="134"/>
      <c r="Q112" s="133"/>
      <c r="T112" s="102"/>
      <c r="V112" s="102"/>
      <c r="W112" s="102"/>
      <c r="X112" s="331"/>
    </row>
    <row r="113" spans="1:24" ht="47.1" customHeight="1" x14ac:dyDescent="0.25">
      <c r="A113" s="117"/>
      <c r="B113" s="409">
        <v>14</v>
      </c>
      <c r="C113" s="427" t="str">
        <f t="shared" si="11"/>
        <v/>
      </c>
      <c r="D113" s="501" t="str">
        <f ca="1">TEXT(IFERROR(INDEX('Overview - Section A'!$A$38:$A$44,MATCH(J113,'Overview - Section A'!$U$38:$U$44,0)),""),"d-mmm-yy") &amp;" to " &amp; TEXT(IFERROR(INDEX('Overview - Section A'!$E$38:$E$44,MATCH(J113,'Overview - Section A'!$U$38:$U$44,0)),""),"d-mmm-yy")</f>
        <v>1-Jan-20 to 31-Dec-20</v>
      </c>
      <c r="E113" s="429"/>
      <c r="F113" s="430"/>
      <c r="G113" s="494" t="str">
        <f t="shared" si="12"/>
        <v/>
      </c>
      <c r="H113" s="433"/>
      <c r="I113" s="485"/>
      <c r="J113" s="435" t="s">
        <v>466</v>
      </c>
      <c r="K113" s="502"/>
      <c r="L113" s="481" t="b">
        <f t="shared" si="13"/>
        <v>1</v>
      </c>
      <c r="M113" s="481" t="b">
        <f t="shared" si="14"/>
        <v>0</v>
      </c>
      <c r="N113" s="481" t="s">
        <v>1068</v>
      </c>
      <c r="O113" s="49"/>
      <c r="P113" s="134"/>
      <c r="Q113" s="133"/>
      <c r="T113" s="102"/>
      <c r="V113" s="102"/>
      <c r="W113" s="102"/>
      <c r="X113" s="331"/>
    </row>
    <row r="114" spans="1:24" ht="47.1" customHeight="1" x14ac:dyDescent="0.25">
      <c r="A114" s="117"/>
      <c r="B114" s="409">
        <v>14</v>
      </c>
      <c r="C114" s="427" t="str">
        <f t="shared" si="11"/>
        <v/>
      </c>
      <c r="D114" s="501" t="str">
        <f ca="1">TEXT(IFERROR(INDEX('Overview - Section A'!$A$38:$A$44,MATCH(J114,'Overview - Section A'!$U$38:$U$44,0)),""),"d-mmm-yy") &amp;" to " &amp; TEXT(IFERROR(INDEX('Overview - Section A'!$E$38:$E$44,MATCH(J114,'Overview - Section A'!$U$38:$U$44,0)),""),"d-mmm-yy")</f>
        <v>1-Jan-21 to 31-Dec-21</v>
      </c>
      <c r="E114" s="429"/>
      <c r="F114" s="430"/>
      <c r="G114" s="494" t="str">
        <f t="shared" si="12"/>
        <v/>
      </c>
      <c r="H114" s="433"/>
      <c r="I114" s="485"/>
      <c r="J114" s="435" t="s">
        <v>468</v>
      </c>
      <c r="K114" s="502"/>
      <c r="L114" s="481" t="b">
        <f t="shared" si="13"/>
        <v>1</v>
      </c>
      <c r="M114" s="481" t="b">
        <f t="shared" si="14"/>
        <v>0</v>
      </c>
      <c r="N114" s="481" t="s">
        <v>1069</v>
      </c>
      <c r="O114" s="49"/>
      <c r="P114" s="134"/>
      <c r="Q114" s="133"/>
      <c r="T114" s="102"/>
      <c r="V114" s="102"/>
      <c r="W114" s="102"/>
      <c r="X114" s="331"/>
    </row>
    <row r="115" spans="1:24" ht="47.1" customHeight="1" x14ac:dyDescent="0.25">
      <c r="A115" s="117"/>
      <c r="B115" s="409">
        <v>14</v>
      </c>
      <c r="C115" s="427" t="str">
        <f t="shared" si="11"/>
        <v/>
      </c>
      <c r="D115" s="501" t="str">
        <f ca="1">TEXT(IFERROR(INDEX('Overview - Section A'!$A$38:$A$44,MATCH(J115,'Overview - Section A'!$U$38:$U$44,0)),""),"d-mmm-yy") &amp;" to " &amp; TEXT(IFERROR(INDEX('Overview - Section A'!$E$38:$E$44,MATCH(J115,'Overview - Section A'!$U$38:$U$44,0)),""),"d-mmm-yy")</f>
        <v>1-Jan-22 to 31-Dec-22</v>
      </c>
      <c r="E115" s="429"/>
      <c r="F115" s="430"/>
      <c r="G115" s="494" t="str">
        <f t="shared" si="12"/>
        <v/>
      </c>
      <c r="H115" s="433"/>
      <c r="I115" s="485"/>
      <c r="J115" s="435" t="s">
        <v>470</v>
      </c>
      <c r="K115" s="502"/>
      <c r="L115" s="481" t="b">
        <f t="shared" si="13"/>
        <v>1</v>
      </c>
      <c r="M115" s="481" t="b">
        <f t="shared" si="14"/>
        <v>0</v>
      </c>
      <c r="N115" s="481" t="s">
        <v>1070</v>
      </c>
      <c r="O115" s="49"/>
      <c r="P115" s="134"/>
      <c r="Q115" s="133"/>
      <c r="T115" s="102"/>
      <c r="V115" s="102"/>
      <c r="W115" s="102"/>
      <c r="X115" s="331"/>
    </row>
    <row r="116" spans="1:24" ht="47.1" customHeight="1" x14ac:dyDescent="0.25">
      <c r="A116" s="117"/>
      <c r="B116" s="409">
        <v>15</v>
      </c>
      <c r="C116" s="427" t="str">
        <f t="shared" si="11"/>
        <v/>
      </c>
      <c r="D116" s="501" t="str">
        <f ca="1">TEXT(IFERROR(INDEX('Overview - Section A'!$A$38:$A$44,MATCH(J116,'Overview - Section A'!$U$38:$U$44,0)),""),"d-mmm-yy") &amp;" to " &amp; TEXT(IFERROR(INDEX('Overview - Section A'!$E$38:$E$44,MATCH(J116,'Overview - Section A'!$U$38:$U$44,0)),""),"d-mmm-yy")</f>
        <v>1-Jul-18 to 31-Dec-18</v>
      </c>
      <c r="E116" s="429"/>
      <c r="F116" s="430"/>
      <c r="G116" s="494" t="str">
        <f t="shared" si="12"/>
        <v/>
      </c>
      <c r="H116" s="433"/>
      <c r="I116" s="485"/>
      <c r="J116" s="435" t="s">
        <v>462</v>
      </c>
      <c r="K116" s="502"/>
      <c r="L116" s="481" t="b">
        <f t="shared" si="13"/>
        <v>1</v>
      </c>
      <c r="M116" s="481" t="b">
        <f t="shared" si="14"/>
        <v>0</v>
      </c>
      <c r="N116" s="481" t="s">
        <v>1071</v>
      </c>
      <c r="O116" s="49"/>
      <c r="P116" s="134"/>
      <c r="Q116" s="133"/>
      <c r="T116" s="102"/>
      <c r="V116" s="102"/>
      <c r="W116" s="102"/>
      <c r="X116" s="331"/>
    </row>
    <row r="117" spans="1:24" ht="47.1" customHeight="1" x14ac:dyDescent="0.25">
      <c r="A117" s="117"/>
      <c r="B117" s="409">
        <v>15</v>
      </c>
      <c r="C117" s="427" t="str">
        <f t="shared" si="11"/>
        <v/>
      </c>
      <c r="D117" s="501" t="str">
        <f ca="1">TEXT(IFERROR(INDEX('Overview - Section A'!$A$38:$A$44,MATCH(J117,'Overview - Section A'!$U$38:$U$44,0)),""),"d-mmm-yy") &amp;" to " &amp; TEXT(IFERROR(INDEX('Overview - Section A'!$E$38:$E$44,MATCH(J117,'Overview - Section A'!$U$38:$U$44,0)),""),"d-mmm-yy")</f>
        <v>1-Jan-19 to 31-Dec-19</v>
      </c>
      <c r="E117" s="429"/>
      <c r="F117" s="430"/>
      <c r="G117" s="494" t="str">
        <f t="shared" si="12"/>
        <v/>
      </c>
      <c r="H117" s="433"/>
      <c r="I117" s="485"/>
      <c r="J117" s="435" t="s">
        <v>464</v>
      </c>
      <c r="K117" s="502"/>
      <c r="L117" s="481" t="b">
        <f t="shared" si="13"/>
        <v>1</v>
      </c>
      <c r="M117" s="481" t="b">
        <f t="shared" si="14"/>
        <v>0</v>
      </c>
      <c r="N117" s="481" t="s">
        <v>1072</v>
      </c>
      <c r="O117" s="49"/>
      <c r="P117" s="134"/>
      <c r="Q117" s="133"/>
      <c r="T117" s="102"/>
      <c r="V117" s="102"/>
      <c r="W117" s="102"/>
      <c r="X117" s="331"/>
    </row>
    <row r="118" spans="1:24" ht="47.1" customHeight="1" x14ac:dyDescent="0.25">
      <c r="A118" s="117"/>
      <c r="B118" s="409">
        <v>15</v>
      </c>
      <c r="C118" s="427" t="str">
        <f t="shared" si="11"/>
        <v/>
      </c>
      <c r="D118" s="501" t="str">
        <f ca="1">TEXT(IFERROR(INDEX('Overview - Section A'!$A$38:$A$44,MATCH(J118,'Overview - Section A'!$U$38:$U$44,0)),""),"d-mmm-yy") &amp;" to " &amp; TEXT(IFERROR(INDEX('Overview - Section A'!$E$38:$E$44,MATCH(J118,'Overview - Section A'!$U$38:$U$44,0)),""),"d-mmm-yy")</f>
        <v>1-Jan-20 to 31-Dec-20</v>
      </c>
      <c r="E118" s="429"/>
      <c r="F118" s="430"/>
      <c r="G118" s="494" t="str">
        <f t="shared" si="12"/>
        <v/>
      </c>
      <c r="H118" s="433"/>
      <c r="I118" s="485"/>
      <c r="J118" s="435" t="s">
        <v>466</v>
      </c>
      <c r="K118" s="502"/>
      <c r="L118" s="481" t="b">
        <f t="shared" si="13"/>
        <v>1</v>
      </c>
      <c r="M118" s="481" t="b">
        <f t="shared" si="14"/>
        <v>0</v>
      </c>
      <c r="N118" s="481" t="s">
        <v>1073</v>
      </c>
      <c r="O118" s="49"/>
      <c r="P118" s="134"/>
      <c r="Q118" s="133"/>
      <c r="T118" s="102"/>
      <c r="V118" s="102"/>
      <c r="W118" s="102"/>
      <c r="X118" s="331"/>
    </row>
    <row r="119" spans="1:24" ht="47.1" customHeight="1" x14ac:dyDescent="0.25">
      <c r="A119" s="117"/>
      <c r="B119" s="409">
        <v>15</v>
      </c>
      <c r="C119" s="427" t="str">
        <f t="shared" si="11"/>
        <v/>
      </c>
      <c r="D119" s="501" t="str">
        <f ca="1">TEXT(IFERROR(INDEX('Overview - Section A'!$A$38:$A$44,MATCH(J119,'Overview - Section A'!$U$38:$U$44,0)),""),"d-mmm-yy") &amp;" to " &amp; TEXT(IFERROR(INDEX('Overview - Section A'!$E$38:$E$44,MATCH(J119,'Overview - Section A'!$U$38:$U$44,0)),""),"d-mmm-yy")</f>
        <v>1-Jan-21 to 31-Dec-21</v>
      </c>
      <c r="E119" s="429"/>
      <c r="F119" s="430"/>
      <c r="G119" s="494" t="str">
        <f t="shared" si="12"/>
        <v/>
      </c>
      <c r="H119" s="433"/>
      <c r="I119" s="485"/>
      <c r="J119" s="435" t="s">
        <v>468</v>
      </c>
      <c r="K119" s="502"/>
      <c r="L119" s="481" t="b">
        <f t="shared" si="13"/>
        <v>1</v>
      </c>
      <c r="M119" s="481" t="b">
        <f t="shared" si="14"/>
        <v>0</v>
      </c>
      <c r="N119" s="481" t="s">
        <v>1074</v>
      </c>
      <c r="O119" s="49"/>
      <c r="P119" s="134"/>
      <c r="Q119" s="133"/>
      <c r="T119" s="102"/>
      <c r="V119" s="102"/>
      <c r="W119" s="102"/>
      <c r="X119" s="331"/>
    </row>
    <row r="120" spans="1:24" ht="47.1" customHeight="1" x14ac:dyDescent="0.25">
      <c r="A120" s="117"/>
      <c r="B120" s="409">
        <v>15</v>
      </c>
      <c r="C120" s="427" t="str">
        <f t="shared" si="11"/>
        <v/>
      </c>
      <c r="D120" s="501" t="str">
        <f ca="1">TEXT(IFERROR(INDEX('Overview - Section A'!$A$38:$A$44,MATCH(J120,'Overview - Section A'!$U$38:$U$44,0)),""),"d-mmm-yy") &amp;" to " &amp; TEXT(IFERROR(INDEX('Overview - Section A'!$E$38:$E$44,MATCH(J120,'Overview - Section A'!$U$38:$U$44,0)),""),"d-mmm-yy")</f>
        <v>1-Jan-22 to 31-Dec-22</v>
      </c>
      <c r="E120" s="429"/>
      <c r="F120" s="430"/>
      <c r="G120" s="494" t="str">
        <f t="shared" si="12"/>
        <v/>
      </c>
      <c r="H120" s="433"/>
      <c r="I120" s="485"/>
      <c r="J120" s="435" t="s">
        <v>470</v>
      </c>
      <c r="K120" s="502"/>
      <c r="L120" s="481" t="b">
        <f t="shared" si="13"/>
        <v>1</v>
      </c>
      <c r="M120" s="481" t="b">
        <f t="shared" si="14"/>
        <v>0</v>
      </c>
      <c r="N120" s="481" t="s">
        <v>1075</v>
      </c>
      <c r="O120" s="49"/>
      <c r="P120" s="134"/>
      <c r="Q120" s="133"/>
      <c r="T120" s="102"/>
      <c r="V120" s="102"/>
      <c r="W120" s="102"/>
      <c r="X120" s="331"/>
    </row>
    <row r="121" spans="1:24" ht="47.1" customHeight="1" x14ac:dyDescent="0.25">
      <c r="A121" s="117"/>
      <c r="B121" s="409">
        <v>16</v>
      </c>
      <c r="C121" s="427" t="str">
        <f t="shared" si="11"/>
        <v/>
      </c>
      <c r="D121" s="501" t="str">
        <f ca="1">TEXT(IFERROR(INDEX('Overview - Section A'!$A$38:$A$44,MATCH(J121,'Overview - Section A'!$U$38:$U$44,0)),""),"d-mmm-yy") &amp;" to " &amp; TEXT(IFERROR(INDEX('Overview - Section A'!$E$38:$E$44,MATCH(J121,'Overview - Section A'!$U$38:$U$44,0)),""),"d-mmm-yy")</f>
        <v>1-Jul-18 to 31-Dec-18</v>
      </c>
      <c r="E121" s="429"/>
      <c r="F121" s="430"/>
      <c r="G121" s="494" t="str">
        <f t="shared" si="12"/>
        <v/>
      </c>
      <c r="H121" s="433"/>
      <c r="I121" s="485"/>
      <c r="J121" s="435" t="s">
        <v>462</v>
      </c>
      <c r="K121" s="502"/>
      <c r="L121" s="481" t="b">
        <f t="shared" si="13"/>
        <v>1</v>
      </c>
      <c r="M121" s="481" t="b">
        <f t="shared" si="14"/>
        <v>0</v>
      </c>
      <c r="N121" s="481" t="s">
        <v>1076</v>
      </c>
      <c r="O121" s="49"/>
      <c r="P121" s="134"/>
      <c r="Q121" s="133"/>
      <c r="T121" s="102"/>
      <c r="V121" s="102"/>
      <c r="W121" s="102"/>
      <c r="X121" s="331"/>
    </row>
    <row r="122" spans="1:24" ht="47.1" customHeight="1" x14ac:dyDescent="0.25">
      <c r="A122" s="117"/>
      <c r="B122" s="409">
        <v>16</v>
      </c>
      <c r="C122" s="427" t="str">
        <f t="shared" si="11"/>
        <v/>
      </c>
      <c r="D122" s="501" t="str">
        <f ca="1">TEXT(IFERROR(INDEX('Overview - Section A'!$A$38:$A$44,MATCH(J122,'Overview - Section A'!$U$38:$U$44,0)),""),"d-mmm-yy") &amp;" to " &amp; TEXT(IFERROR(INDEX('Overview - Section A'!$E$38:$E$44,MATCH(J122,'Overview - Section A'!$U$38:$U$44,0)),""),"d-mmm-yy")</f>
        <v>1-Jan-19 to 31-Dec-19</v>
      </c>
      <c r="E122" s="429"/>
      <c r="F122" s="430"/>
      <c r="G122" s="494" t="str">
        <f t="shared" si="12"/>
        <v/>
      </c>
      <c r="H122" s="433"/>
      <c r="I122" s="485"/>
      <c r="J122" s="435" t="s">
        <v>464</v>
      </c>
      <c r="K122" s="502"/>
      <c r="L122" s="481" t="b">
        <f t="shared" si="13"/>
        <v>1</v>
      </c>
      <c r="M122" s="481" t="b">
        <f t="shared" si="14"/>
        <v>0</v>
      </c>
      <c r="N122" s="481" t="s">
        <v>1077</v>
      </c>
      <c r="O122" s="49"/>
      <c r="P122" s="134"/>
      <c r="Q122" s="133"/>
      <c r="T122" s="102"/>
      <c r="V122" s="102"/>
      <c r="W122" s="102"/>
      <c r="X122" s="331"/>
    </row>
    <row r="123" spans="1:24" ht="47.1" customHeight="1" x14ac:dyDescent="0.25">
      <c r="A123" s="117"/>
      <c r="B123" s="409">
        <v>16</v>
      </c>
      <c r="C123" s="427" t="str">
        <f t="shared" si="11"/>
        <v/>
      </c>
      <c r="D123" s="501" t="str">
        <f ca="1">TEXT(IFERROR(INDEX('Overview - Section A'!$A$38:$A$44,MATCH(J123,'Overview - Section A'!$U$38:$U$44,0)),""),"d-mmm-yy") &amp;" to " &amp; TEXT(IFERROR(INDEX('Overview - Section A'!$E$38:$E$44,MATCH(J123,'Overview - Section A'!$U$38:$U$44,0)),""),"d-mmm-yy")</f>
        <v>1-Jan-20 to 31-Dec-20</v>
      </c>
      <c r="E123" s="429"/>
      <c r="F123" s="430"/>
      <c r="G123" s="494" t="str">
        <f t="shared" si="12"/>
        <v/>
      </c>
      <c r="H123" s="433"/>
      <c r="I123" s="485"/>
      <c r="J123" s="435" t="s">
        <v>466</v>
      </c>
      <c r="K123" s="502"/>
      <c r="L123" s="481" t="b">
        <f t="shared" si="13"/>
        <v>1</v>
      </c>
      <c r="M123" s="481" t="b">
        <f t="shared" si="14"/>
        <v>0</v>
      </c>
      <c r="N123" s="481" t="s">
        <v>1078</v>
      </c>
      <c r="O123" s="49"/>
      <c r="P123" s="134"/>
      <c r="Q123" s="133"/>
      <c r="T123" s="102"/>
      <c r="V123" s="102"/>
      <c r="W123" s="102"/>
      <c r="X123" s="331"/>
    </row>
    <row r="124" spans="1:24" ht="47.1" customHeight="1" x14ac:dyDescent="0.25">
      <c r="A124" s="117"/>
      <c r="B124" s="409">
        <v>16</v>
      </c>
      <c r="C124" s="427" t="str">
        <f t="shared" si="11"/>
        <v/>
      </c>
      <c r="D124" s="501" t="str">
        <f ca="1">TEXT(IFERROR(INDEX('Overview - Section A'!$A$38:$A$44,MATCH(J124,'Overview - Section A'!$U$38:$U$44,0)),""),"d-mmm-yy") &amp;" to " &amp; TEXT(IFERROR(INDEX('Overview - Section A'!$E$38:$E$44,MATCH(J124,'Overview - Section A'!$U$38:$U$44,0)),""),"d-mmm-yy")</f>
        <v>1-Jan-21 to 31-Dec-21</v>
      </c>
      <c r="E124" s="429"/>
      <c r="F124" s="430"/>
      <c r="G124" s="494" t="str">
        <f t="shared" si="12"/>
        <v/>
      </c>
      <c r="H124" s="433"/>
      <c r="I124" s="485"/>
      <c r="J124" s="435" t="s">
        <v>468</v>
      </c>
      <c r="K124" s="502"/>
      <c r="L124" s="481" t="b">
        <f t="shared" si="13"/>
        <v>1</v>
      </c>
      <c r="M124" s="481" t="b">
        <f t="shared" si="14"/>
        <v>0</v>
      </c>
      <c r="N124" s="481" t="s">
        <v>1079</v>
      </c>
      <c r="O124" s="49"/>
      <c r="P124" s="134"/>
      <c r="Q124" s="133"/>
      <c r="T124" s="102"/>
      <c r="V124" s="102"/>
      <c r="W124" s="102"/>
      <c r="X124" s="331"/>
    </row>
    <row r="125" spans="1:24" ht="47.1" customHeight="1" x14ac:dyDescent="0.25">
      <c r="A125" s="117"/>
      <c r="B125" s="409">
        <v>16</v>
      </c>
      <c r="C125" s="427" t="str">
        <f t="shared" si="11"/>
        <v/>
      </c>
      <c r="D125" s="501" t="str">
        <f ca="1">TEXT(IFERROR(INDEX('Overview - Section A'!$A$38:$A$44,MATCH(J125,'Overview - Section A'!$U$38:$U$44,0)),""),"d-mmm-yy") &amp;" to " &amp; TEXT(IFERROR(INDEX('Overview - Section A'!$E$38:$E$44,MATCH(J125,'Overview - Section A'!$U$38:$U$44,0)),""),"d-mmm-yy")</f>
        <v>1-Jan-22 to 31-Dec-22</v>
      </c>
      <c r="E125" s="429"/>
      <c r="F125" s="430"/>
      <c r="G125" s="494" t="str">
        <f t="shared" si="12"/>
        <v/>
      </c>
      <c r="H125" s="433"/>
      <c r="I125" s="485"/>
      <c r="J125" s="435" t="s">
        <v>470</v>
      </c>
      <c r="K125" s="502"/>
      <c r="L125" s="481" t="b">
        <f t="shared" si="13"/>
        <v>1</v>
      </c>
      <c r="M125" s="481" t="b">
        <f t="shared" si="14"/>
        <v>0</v>
      </c>
      <c r="N125" s="481" t="s">
        <v>1080</v>
      </c>
      <c r="O125" s="49"/>
      <c r="P125" s="134"/>
      <c r="Q125" s="133"/>
      <c r="T125" s="102"/>
      <c r="V125" s="102"/>
      <c r="W125" s="102"/>
      <c r="X125" s="331"/>
    </row>
    <row r="126" spans="1:24" ht="47.1" customHeight="1" x14ac:dyDescent="0.25">
      <c r="A126" s="117"/>
      <c r="B126" s="409">
        <v>17</v>
      </c>
      <c r="C126" s="427" t="str">
        <f t="shared" si="11"/>
        <v/>
      </c>
      <c r="D126" s="501" t="str">
        <f ca="1">TEXT(IFERROR(INDEX('Overview - Section A'!$A$38:$A$44,MATCH(J126,'Overview - Section A'!$U$38:$U$44,0)),""),"d-mmm-yy") &amp;" to " &amp; TEXT(IFERROR(INDEX('Overview - Section A'!$E$38:$E$44,MATCH(J126,'Overview - Section A'!$U$38:$U$44,0)),""),"d-mmm-yy")</f>
        <v>1-Jul-18 to 31-Dec-18</v>
      </c>
      <c r="E126" s="429"/>
      <c r="F126" s="430"/>
      <c r="G126" s="494" t="str">
        <f t="shared" si="12"/>
        <v/>
      </c>
      <c r="H126" s="433"/>
      <c r="I126" s="485"/>
      <c r="J126" s="435" t="s">
        <v>462</v>
      </c>
      <c r="K126" s="502"/>
      <c r="L126" s="481" t="b">
        <f t="shared" si="13"/>
        <v>1</v>
      </c>
      <c r="M126" s="481" t="b">
        <f t="shared" si="14"/>
        <v>0</v>
      </c>
      <c r="N126" s="481" t="s">
        <v>1081</v>
      </c>
      <c r="O126" s="49"/>
      <c r="P126" s="134"/>
      <c r="Q126" s="133"/>
      <c r="T126" s="102"/>
      <c r="V126" s="102"/>
      <c r="W126" s="102"/>
      <c r="X126" s="331"/>
    </row>
    <row r="127" spans="1:24" ht="47.1" customHeight="1" x14ac:dyDescent="0.25">
      <c r="A127" s="117"/>
      <c r="B127" s="409">
        <v>17</v>
      </c>
      <c r="C127" s="427" t="str">
        <f t="shared" si="11"/>
        <v/>
      </c>
      <c r="D127" s="501" t="str">
        <f ca="1">TEXT(IFERROR(INDEX('Overview - Section A'!$A$38:$A$44,MATCH(J127,'Overview - Section A'!$U$38:$U$44,0)),""),"d-mmm-yy") &amp;" to " &amp; TEXT(IFERROR(INDEX('Overview - Section A'!$E$38:$E$44,MATCH(J127,'Overview - Section A'!$U$38:$U$44,0)),""),"d-mmm-yy")</f>
        <v>1-Jan-19 to 31-Dec-19</v>
      </c>
      <c r="E127" s="429"/>
      <c r="F127" s="430"/>
      <c r="G127" s="494" t="str">
        <f t="shared" si="12"/>
        <v/>
      </c>
      <c r="H127" s="433"/>
      <c r="I127" s="485"/>
      <c r="J127" s="435" t="s">
        <v>464</v>
      </c>
      <c r="K127" s="502"/>
      <c r="L127" s="481" t="b">
        <f t="shared" si="13"/>
        <v>1</v>
      </c>
      <c r="M127" s="481" t="b">
        <f t="shared" si="14"/>
        <v>0</v>
      </c>
      <c r="N127" s="481" t="s">
        <v>1082</v>
      </c>
      <c r="O127" s="49"/>
      <c r="P127" s="134"/>
      <c r="Q127" s="133"/>
      <c r="T127" s="102"/>
      <c r="V127" s="102"/>
      <c r="W127" s="102"/>
      <c r="X127" s="331"/>
    </row>
    <row r="128" spans="1:24" ht="47.1" customHeight="1" x14ac:dyDescent="0.25">
      <c r="A128" s="117"/>
      <c r="B128" s="409">
        <v>17</v>
      </c>
      <c r="C128" s="427" t="str">
        <f t="shared" si="11"/>
        <v/>
      </c>
      <c r="D128" s="501" t="str">
        <f ca="1">TEXT(IFERROR(INDEX('Overview - Section A'!$A$38:$A$44,MATCH(J128,'Overview - Section A'!$U$38:$U$44,0)),""),"d-mmm-yy") &amp;" to " &amp; TEXT(IFERROR(INDEX('Overview - Section A'!$E$38:$E$44,MATCH(J128,'Overview - Section A'!$U$38:$U$44,0)),""),"d-mmm-yy")</f>
        <v>1-Jan-20 to 31-Dec-20</v>
      </c>
      <c r="E128" s="429"/>
      <c r="F128" s="430"/>
      <c r="G128" s="494" t="str">
        <f t="shared" si="12"/>
        <v/>
      </c>
      <c r="H128" s="433"/>
      <c r="I128" s="485"/>
      <c r="J128" s="435" t="s">
        <v>466</v>
      </c>
      <c r="K128" s="502"/>
      <c r="L128" s="481" t="b">
        <f t="shared" si="13"/>
        <v>1</v>
      </c>
      <c r="M128" s="481" t="b">
        <f t="shared" si="14"/>
        <v>0</v>
      </c>
      <c r="N128" s="481" t="s">
        <v>1083</v>
      </c>
      <c r="O128" s="49"/>
      <c r="P128" s="134"/>
      <c r="Q128" s="133"/>
      <c r="T128" s="102"/>
      <c r="V128" s="102"/>
      <c r="W128" s="102"/>
      <c r="X128" s="331"/>
    </row>
    <row r="129" spans="1:24" ht="47.1" customHeight="1" x14ac:dyDescent="0.25">
      <c r="A129" s="117"/>
      <c r="B129" s="409">
        <v>17</v>
      </c>
      <c r="C129" s="427" t="str">
        <f t="shared" si="11"/>
        <v/>
      </c>
      <c r="D129" s="501" t="str">
        <f ca="1">TEXT(IFERROR(INDEX('Overview - Section A'!$A$38:$A$44,MATCH(J129,'Overview - Section A'!$U$38:$U$44,0)),""),"d-mmm-yy") &amp;" to " &amp; TEXT(IFERROR(INDEX('Overview - Section A'!$E$38:$E$44,MATCH(J129,'Overview - Section A'!$U$38:$U$44,0)),""),"d-mmm-yy")</f>
        <v>1-Jan-21 to 31-Dec-21</v>
      </c>
      <c r="E129" s="429"/>
      <c r="F129" s="430"/>
      <c r="G129" s="494" t="str">
        <f t="shared" si="12"/>
        <v/>
      </c>
      <c r="H129" s="433"/>
      <c r="I129" s="485"/>
      <c r="J129" s="435" t="s">
        <v>468</v>
      </c>
      <c r="K129" s="502"/>
      <c r="L129" s="481" t="b">
        <f t="shared" si="13"/>
        <v>1</v>
      </c>
      <c r="M129" s="481" t="b">
        <f t="shared" si="14"/>
        <v>0</v>
      </c>
      <c r="N129" s="481" t="s">
        <v>1084</v>
      </c>
      <c r="O129" s="49"/>
      <c r="P129" s="134"/>
      <c r="Q129" s="133"/>
      <c r="T129" s="102"/>
      <c r="V129" s="102"/>
      <c r="W129" s="102"/>
      <c r="X129" s="331"/>
    </row>
    <row r="130" spans="1:24" ht="47.1" customHeight="1" x14ac:dyDescent="0.25">
      <c r="A130" s="117"/>
      <c r="B130" s="409">
        <v>17</v>
      </c>
      <c r="C130" s="427" t="str">
        <f t="shared" si="11"/>
        <v/>
      </c>
      <c r="D130" s="501" t="str">
        <f ca="1">TEXT(IFERROR(INDEX('Overview - Section A'!$A$38:$A$44,MATCH(J130,'Overview - Section A'!$U$38:$U$44,0)),""),"d-mmm-yy") &amp;" to " &amp; TEXT(IFERROR(INDEX('Overview - Section A'!$E$38:$E$44,MATCH(J130,'Overview - Section A'!$U$38:$U$44,0)),""),"d-mmm-yy")</f>
        <v>1-Jan-22 to 31-Dec-22</v>
      </c>
      <c r="E130" s="429"/>
      <c r="F130" s="430"/>
      <c r="G130" s="494" t="str">
        <f t="shared" si="12"/>
        <v/>
      </c>
      <c r="H130" s="433"/>
      <c r="I130" s="485"/>
      <c r="J130" s="435" t="s">
        <v>470</v>
      </c>
      <c r="K130" s="502"/>
      <c r="L130" s="481" t="b">
        <f t="shared" si="13"/>
        <v>1</v>
      </c>
      <c r="M130" s="481" t="b">
        <f t="shared" si="14"/>
        <v>0</v>
      </c>
      <c r="N130" s="481" t="s">
        <v>1085</v>
      </c>
      <c r="O130" s="49"/>
      <c r="P130" s="134"/>
      <c r="Q130" s="133"/>
      <c r="T130" s="102"/>
      <c r="V130" s="102"/>
      <c r="W130" s="102"/>
      <c r="X130" s="331"/>
    </row>
    <row r="131" spans="1:24" ht="47.1" customHeight="1" x14ac:dyDescent="0.25">
      <c r="A131" s="117"/>
      <c r="B131" s="409">
        <v>18</v>
      </c>
      <c r="C131" s="427" t="str">
        <f t="shared" si="11"/>
        <v/>
      </c>
      <c r="D131" s="501" t="str">
        <f ca="1">TEXT(IFERROR(INDEX('Overview - Section A'!$A$38:$A$44,MATCH(J131,'Overview - Section A'!$U$38:$U$44,0)),""),"d-mmm-yy") &amp;" to " &amp; TEXT(IFERROR(INDEX('Overview - Section A'!$E$38:$E$44,MATCH(J131,'Overview - Section A'!$U$38:$U$44,0)),""),"d-mmm-yy")</f>
        <v>1-Jul-18 to 31-Dec-18</v>
      </c>
      <c r="E131" s="429"/>
      <c r="F131" s="430"/>
      <c r="G131" s="494" t="str">
        <f t="shared" si="12"/>
        <v/>
      </c>
      <c r="H131" s="433"/>
      <c r="I131" s="485"/>
      <c r="J131" s="435" t="s">
        <v>462</v>
      </c>
      <c r="K131" s="502"/>
      <c r="L131" s="481" t="b">
        <f t="shared" si="13"/>
        <v>1</v>
      </c>
      <c r="M131" s="481" t="b">
        <f t="shared" si="14"/>
        <v>0</v>
      </c>
      <c r="N131" s="481" t="s">
        <v>1086</v>
      </c>
      <c r="O131" s="49"/>
      <c r="P131" s="134"/>
      <c r="Q131" s="133"/>
      <c r="T131" s="102"/>
      <c r="V131" s="102"/>
      <c r="W131" s="102"/>
      <c r="X131" s="331"/>
    </row>
    <row r="132" spans="1:24" ht="47.1" customHeight="1" x14ac:dyDescent="0.25">
      <c r="A132" s="117"/>
      <c r="B132" s="409">
        <v>18</v>
      </c>
      <c r="C132" s="427" t="str">
        <f t="shared" si="11"/>
        <v/>
      </c>
      <c r="D132" s="501" t="str">
        <f ca="1">TEXT(IFERROR(INDEX('Overview - Section A'!$A$38:$A$44,MATCH(J132,'Overview - Section A'!$U$38:$U$44,0)),""),"d-mmm-yy") &amp;" to " &amp; TEXT(IFERROR(INDEX('Overview - Section A'!$E$38:$E$44,MATCH(J132,'Overview - Section A'!$U$38:$U$44,0)),""),"d-mmm-yy")</f>
        <v>1-Jan-19 to 31-Dec-19</v>
      </c>
      <c r="E132" s="429"/>
      <c r="F132" s="430"/>
      <c r="G132" s="494" t="str">
        <f t="shared" si="12"/>
        <v/>
      </c>
      <c r="H132" s="433"/>
      <c r="I132" s="485"/>
      <c r="J132" s="435" t="s">
        <v>464</v>
      </c>
      <c r="K132" s="502"/>
      <c r="L132" s="481" t="b">
        <f t="shared" si="13"/>
        <v>1</v>
      </c>
      <c r="M132" s="481" t="b">
        <f t="shared" si="14"/>
        <v>0</v>
      </c>
      <c r="N132" s="481" t="s">
        <v>1087</v>
      </c>
      <c r="O132" s="49"/>
      <c r="P132" s="134"/>
      <c r="Q132" s="133"/>
      <c r="T132" s="102"/>
      <c r="V132" s="102"/>
      <c r="W132" s="102"/>
      <c r="X132" s="331"/>
    </row>
    <row r="133" spans="1:24" ht="47.1" customHeight="1" x14ac:dyDescent="0.25">
      <c r="A133" s="117"/>
      <c r="B133" s="409">
        <v>18</v>
      </c>
      <c r="C133" s="427" t="str">
        <f t="shared" si="11"/>
        <v/>
      </c>
      <c r="D133" s="501" t="str">
        <f ca="1">TEXT(IFERROR(INDEX('Overview - Section A'!$A$38:$A$44,MATCH(J133,'Overview - Section A'!$U$38:$U$44,0)),""),"d-mmm-yy") &amp;" to " &amp; TEXT(IFERROR(INDEX('Overview - Section A'!$E$38:$E$44,MATCH(J133,'Overview - Section A'!$U$38:$U$44,0)),""),"d-mmm-yy")</f>
        <v>1-Jan-20 to 31-Dec-20</v>
      </c>
      <c r="E133" s="429"/>
      <c r="F133" s="430"/>
      <c r="G133" s="494" t="str">
        <f t="shared" si="12"/>
        <v/>
      </c>
      <c r="H133" s="433"/>
      <c r="I133" s="485"/>
      <c r="J133" s="435" t="s">
        <v>466</v>
      </c>
      <c r="K133" s="502"/>
      <c r="L133" s="481" t="b">
        <f t="shared" si="13"/>
        <v>1</v>
      </c>
      <c r="M133" s="481" t="b">
        <f t="shared" si="14"/>
        <v>0</v>
      </c>
      <c r="N133" s="481" t="s">
        <v>1088</v>
      </c>
      <c r="O133" s="49"/>
      <c r="P133" s="134"/>
      <c r="Q133" s="133"/>
      <c r="T133" s="102"/>
      <c r="V133" s="102"/>
      <c r="W133" s="102"/>
      <c r="X133" s="331"/>
    </row>
    <row r="134" spans="1:24" ht="47.1" customHeight="1" x14ac:dyDescent="0.25">
      <c r="A134" s="117"/>
      <c r="B134" s="409">
        <v>18</v>
      </c>
      <c r="C134" s="427" t="str">
        <f t="shared" si="11"/>
        <v/>
      </c>
      <c r="D134" s="501" t="str">
        <f ca="1">TEXT(IFERROR(INDEX('Overview - Section A'!$A$38:$A$44,MATCH(J134,'Overview - Section A'!$U$38:$U$44,0)),""),"d-mmm-yy") &amp;" to " &amp; TEXT(IFERROR(INDEX('Overview - Section A'!$E$38:$E$44,MATCH(J134,'Overview - Section A'!$U$38:$U$44,0)),""),"d-mmm-yy")</f>
        <v>1-Jan-21 to 31-Dec-21</v>
      </c>
      <c r="E134" s="429"/>
      <c r="F134" s="430"/>
      <c r="G134" s="494" t="str">
        <f t="shared" si="12"/>
        <v/>
      </c>
      <c r="H134" s="433"/>
      <c r="I134" s="485"/>
      <c r="J134" s="435" t="s">
        <v>468</v>
      </c>
      <c r="K134" s="502"/>
      <c r="L134" s="481" t="b">
        <f t="shared" si="13"/>
        <v>1</v>
      </c>
      <c r="M134" s="481" t="b">
        <f t="shared" si="14"/>
        <v>0</v>
      </c>
      <c r="N134" s="481" t="s">
        <v>1089</v>
      </c>
      <c r="O134" s="49"/>
      <c r="P134" s="134"/>
      <c r="Q134" s="133"/>
      <c r="T134" s="102"/>
      <c r="V134" s="102"/>
      <c r="W134" s="102"/>
      <c r="X134" s="331"/>
    </row>
    <row r="135" spans="1:24" ht="47.1" customHeight="1" x14ac:dyDescent="0.25">
      <c r="A135" s="117"/>
      <c r="B135" s="409">
        <v>18</v>
      </c>
      <c r="C135" s="427" t="str">
        <f t="shared" si="11"/>
        <v/>
      </c>
      <c r="D135" s="501" t="str">
        <f ca="1">TEXT(IFERROR(INDEX('Overview - Section A'!$A$38:$A$44,MATCH(J135,'Overview - Section A'!$U$38:$U$44,0)),""),"d-mmm-yy") &amp;" to " &amp; TEXT(IFERROR(INDEX('Overview - Section A'!$E$38:$E$44,MATCH(J135,'Overview - Section A'!$U$38:$U$44,0)),""),"d-mmm-yy")</f>
        <v>1-Jan-22 to 31-Dec-22</v>
      </c>
      <c r="E135" s="429"/>
      <c r="F135" s="430"/>
      <c r="G135" s="494" t="str">
        <f t="shared" si="12"/>
        <v/>
      </c>
      <c r="H135" s="433"/>
      <c r="I135" s="485"/>
      <c r="J135" s="435" t="s">
        <v>470</v>
      </c>
      <c r="K135" s="502"/>
      <c r="L135" s="481" t="b">
        <f t="shared" si="13"/>
        <v>1</v>
      </c>
      <c r="M135" s="481" t="b">
        <f t="shared" si="14"/>
        <v>0</v>
      </c>
      <c r="N135" s="481" t="s">
        <v>1090</v>
      </c>
      <c r="O135" s="49"/>
      <c r="P135" s="134"/>
      <c r="Q135" s="133"/>
      <c r="T135" s="102"/>
      <c r="V135" s="102"/>
      <c r="W135" s="102"/>
      <c r="X135" s="331"/>
    </row>
    <row r="136" spans="1:24" ht="47.1" customHeight="1" x14ac:dyDescent="0.25">
      <c r="A136" s="117"/>
      <c r="B136" s="409">
        <v>19</v>
      </c>
      <c r="C136" s="427" t="str">
        <f t="shared" si="11"/>
        <v/>
      </c>
      <c r="D136" s="501" t="str">
        <f ca="1">TEXT(IFERROR(INDEX('Overview - Section A'!$A$38:$A$44,MATCH(J136,'Overview - Section A'!$U$38:$U$44,0)),""),"d-mmm-yy") &amp;" to " &amp; TEXT(IFERROR(INDEX('Overview - Section A'!$E$38:$E$44,MATCH(J136,'Overview - Section A'!$U$38:$U$44,0)),""),"d-mmm-yy")</f>
        <v>1-Jul-18 to 31-Dec-18</v>
      </c>
      <c r="E136" s="429"/>
      <c r="F136" s="430"/>
      <c r="G136" s="494" t="str">
        <f t="shared" si="12"/>
        <v/>
      </c>
      <c r="H136" s="433"/>
      <c r="I136" s="485"/>
      <c r="J136" s="435" t="s">
        <v>462</v>
      </c>
      <c r="K136" s="502"/>
      <c r="L136" s="481" t="b">
        <f t="shared" si="13"/>
        <v>1</v>
      </c>
      <c r="M136" s="481" t="b">
        <f t="shared" si="14"/>
        <v>0</v>
      </c>
      <c r="N136" s="481" t="s">
        <v>1091</v>
      </c>
      <c r="O136" s="49"/>
      <c r="P136" s="134"/>
      <c r="Q136" s="133"/>
      <c r="T136" s="102"/>
      <c r="V136" s="102"/>
      <c r="W136" s="102"/>
      <c r="X136" s="331"/>
    </row>
    <row r="137" spans="1:24" ht="47.1" customHeight="1" x14ac:dyDescent="0.25">
      <c r="A137" s="117"/>
      <c r="B137" s="409">
        <v>19</v>
      </c>
      <c r="C137" s="427" t="str">
        <f t="shared" si="11"/>
        <v/>
      </c>
      <c r="D137" s="501" t="str">
        <f ca="1">TEXT(IFERROR(INDEX('Overview - Section A'!$A$38:$A$44,MATCH(J137,'Overview - Section A'!$U$38:$U$44,0)),""),"d-mmm-yy") &amp;" to " &amp; TEXT(IFERROR(INDEX('Overview - Section A'!$E$38:$E$44,MATCH(J137,'Overview - Section A'!$U$38:$U$44,0)),""),"d-mmm-yy")</f>
        <v>1-Jan-19 to 31-Dec-19</v>
      </c>
      <c r="E137" s="429"/>
      <c r="F137" s="430"/>
      <c r="G137" s="494" t="str">
        <f t="shared" si="12"/>
        <v/>
      </c>
      <c r="H137" s="433"/>
      <c r="I137" s="485"/>
      <c r="J137" s="435" t="s">
        <v>464</v>
      </c>
      <c r="K137" s="502"/>
      <c r="L137" s="481" t="b">
        <f t="shared" si="13"/>
        <v>1</v>
      </c>
      <c r="M137" s="481" t="b">
        <f t="shared" si="14"/>
        <v>0</v>
      </c>
      <c r="N137" s="481" t="s">
        <v>1092</v>
      </c>
      <c r="O137" s="49"/>
      <c r="P137" s="134"/>
      <c r="Q137" s="133"/>
      <c r="T137" s="102"/>
      <c r="V137" s="102"/>
      <c r="W137" s="102"/>
      <c r="X137" s="331"/>
    </row>
    <row r="138" spans="1:24" ht="47.1" customHeight="1" x14ac:dyDescent="0.25">
      <c r="A138" s="117"/>
      <c r="B138" s="409">
        <v>19</v>
      </c>
      <c r="C138" s="427" t="str">
        <f t="shared" si="11"/>
        <v/>
      </c>
      <c r="D138" s="501" t="str">
        <f ca="1">TEXT(IFERROR(INDEX('Overview - Section A'!$A$38:$A$44,MATCH(J138,'Overview - Section A'!$U$38:$U$44,0)),""),"d-mmm-yy") &amp;" to " &amp; TEXT(IFERROR(INDEX('Overview - Section A'!$E$38:$E$44,MATCH(J138,'Overview - Section A'!$U$38:$U$44,0)),""),"d-mmm-yy")</f>
        <v>1-Jan-20 to 31-Dec-20</v>
      </c>
      <c r="E138" s="429"/>
      <c r="F138" s="430"/>
      <c r="G138" s="494" t="str">
        <f t="shared" si="12"/>
        <v/>
      </c>
      <c r="H138" s="433"/>
      <c r="I138" s="485"/>
      <c r="J138" s="435" t="s">
        <v>466</v>
      </c>
      <c r="K138" s="502"/>
      <c r="L138" s="481" t="b">
        <f t="shared" si="13"/>
        <v>1</v>
      </c>
      <c r="M138" s="481" t="b">
        <f t="shared" si="14"/>
        <v>0</v>
      </c>
      <c r="N138" s="481" t="s">
        <v>1093</v>
      </c>
      <c r="O138" s="49"/>
      <c r="P138" s="134"/>
      <c r="Q138" s="133"/>
      <c r="T138" s="102"/>
      <c r="V138" s="102"/>
      <c r="W138" s="102"/>
      <c r="X138" s="331"/>
    </row>
    <row r="139" spans="1:24" ht="47.1" customHeight="1" x14ac:dyDescent="0.25">
      <c r="A139" s="117"/>
      <c r="B139" s="409">
        <v>19</v>
      </c>
      <c r="C139" s="427" t="str">
        <f t="shared" si="11"/>
        <v/>
      </c>
      <c r="D139" s="501" t="str">
        <f ca="1">TEXT(IFERROR(INDEX('Overview - Section A'!$A$38:$A$44,MATCH(J139,'Overview - Section A'!$U$38:$U$44,0)),""),"d-mmm-yy") &amp;" to " &amp; TEXT(IFERROR(INDEX('Overview - Section A'!$E$38:$E$44,MATCH(J139,'Overview - Section A'!$U$38:$U$44,0)),""),"d-mmm-yy")</f>
        <v>1-Jan-21 to 31-Dec-21</v>
      </c>
      <c r="E139" s="429"/>
      <c r="F139" s="430"/>
      <c r="G139" s="494" t="str">
        <f t="shared" si="12"/>
        <v/>
      </c>
      <c r="H139" s="433"/>
      <c r="I139" s="485"/>
      <c r="J139" s="435" t="s">
        <v>468</v>
      </c>
      <c r="K139" s="502"/>
      <c r="L139" s="481" t="b">
        <f t="shared" si="13"/>
        <v>1</v>
      </c>
      <c r="M139" s="481" t="b">
        <f t="shared" si="14"/>
        <v>0</v>
      </c>
      <c r="N139" s="481" t="s">
        <v>1094</v>
      </c>
      <c r="O139" s="49"/>
      <c r="P139" s="134"/>
      <c r="Q139" s="133"/>
      <c r="T139" s="102"/>
      <c r="V139" s="102"/>
      <c r="W139" s="102"/>
      <c r="X139" s="331"/>
    </row>
    <row r="140" spans="1:24" ht="47.1" customHeight="1" x14ac:dyDescent="0.25">
      <c r="A140" s="117"/>
      <c r="B140" s="409">
        <v>19</v>
      </c>
      <c r="C140" s="427" t="str">
        <f t="shared" si="11"/>
        <v/>
      </c>
      <c r="D140" s="501" t="str">
        <f ca="1">TEXT(IFERROR(INDEX('Overview - Section A'!$A$38:$A$44,MATCH(J140,'Overview - Section A'!$U$38:$U$44,0)),""),"d-mmm-yy") &amp;" to " &amp; TEXT(IFERROR(INDEX('Overview - Section A'!$E$38:$E$44,MATCH(J140,'Overview - Section A'!$U$38:$U$44,0)),""),"d-mmm-yy")</f>
        <v>1-Jan-22 to 31-Dec-22</v>
      </c>
      <c r="E140" s="429"/>
      <c r="F140" s="430"/>
      <c r="G140" s="494" t="str">
        <f t="shared" si="12"/>
        <v/>
      </c>
      <c r="H140" s="433"/>
      <c r="I140" s="485"/>
      <c r="J140" s="435" t="s">
        <v>470</v>
      </c>
      <c r="K140" s="502"/>
      <c r="L140" s="481" t="b">
        <f t="shared" si="13"/>
        <v>1</v>
      </c>
      <c r="M140" s="481" t="b">
        <f t="shared" si="14"/>
        <v>0</v>
      </c>
      <c r="N140" s="481" t="s">
        <v>1095</v>
      </c>
      <c r="O140" s="49"/>
      <c r="P140" s="134"/>
      <c r="Q140" s="133"/>
      <c r="T140" s="102"/>
      <c r="V140" s="102"/>
      <c r="W140" s="102"/>
      <c r="X140" s="331"/>
    </row>
    <row r="141" spans="1:24" ht="47.1" customHeight="1" x14ac:dyDescent="0.25">
      <c r="A141" s="117"/>
      <c r="B141" s="409">
        <v>20</v>
      </c>
      <c r="C141" s="427" t="str">
        <f t="shared" si="11"/>
        <v/>
      </c>
      <c r="D141" s="501" t="str">
        <f ca="1">TEXT(IFERROR(INDEX('Overview - Section A'!$A$38:$A$44,MATCH(J141,'Overview - Section A'!$U$38:$U$44,0)),""),"d-mmm-yy") &amp;" to " &amp; TEXT(IFERROR(INDEX('Overview - Section A'!$E$38:$E$44,MATCH(J141,'Overview - Section A'!$U$38:$U$44,0)),""),"d-mmm-yy")</f>
        <v>1-Jul-18 to 31-Dec-18</v>
      </c>
      <c r="E141" s="429"/>
      <c r="F141" s="430"/>
      <c r="G141" s="494" t="str">
        <f t="shared" si="12"/>
        <v/>
      </c>
      <c r="H141" s="433"/>
      <c r="I141" s="485"/>
      <c r="J141" s="435" t="s">
        <v>462</v>
      </c>
      <c r="K141" s="502"/>
      <c r="L141" s="481" t="b">
        <f t="shared" si="13"/>
        <v>1</v>
      </c>
      <c r="M141" s="481" t="b">
        <f t="shared" si="14"/>
        <v>0</v>
      </c>
      <c r="N141" s="481" t="s">
        <v>1096</v>
      </c>
      <c r="O141" s="49"/>
      <c r="P141" s="134"/>
      <c r="Q141" s="133"/>
      <c r="T141" s="102"/>
      <c r="V141" s="102"/>
      <c r="W141" s="102"/>
      <c r="X141" s="331"/>
    </row>
    <row r="142" spans="1:24" ht="47.1" customHeight="1" x14ac:dyDescent="0.25">
      <c r="A142" s="117"/>
      <c r="B142" s="409">
        <v>20</v>
      </c>
      <c r="C142" s="427" t="str">
        <f t="shared" si="11"/>
        <v/>
      </c>
      <c r="D142" s="501" t="str">
        <f ca="1">TEXT(IFERROR(INDEX('Overview - Section A'!$A$38:$A$44,MATCH(J142,'Overview - Section A'!$U$38:$U$44,0)),""),"d-mmm-yy") &amp;" to " &amp; TEXT(IFERROR(INDEX('Overview - Section A'!$E$38:$E$44,MATCH(J142,'Overview - Section A'!$U$38:$U$44,0)),""),"d-mmm-yy")</f>
        <v>1-Jan-19 to 31-Dec-19</v>
      </c>
      <c r="E142" s="429"/>
      <c r="F142" s="430"/>
      <c r="G142" s="494" t="str">
        <f t="shared" si="12"/>
        <v/>
      </c>
      <c r="H142" s="433"/>
      <c r="I142" s="485"/>
      <c r="J142" s="435" t="s">
        <v>464</v>
      </c>
      <c r="K142" s="502"/>
      <c r="L142" s="481" t="b">
        <f t="shared" si="13"/>
        <v>1</v>
      </c>
      <c r="M142" s="481" t="b">
        <f t="shared" si="14"/>
        <v>0</v>
      </c>
      <c r="N142" s="481" t="s">
        <v>1097</v>
      </c>
      <c r="O142" s="49"/>
      <c r="P142" s="134"/>
      <c r="Q142" s="133"/>
      <c r="T142" s="102"/>
      <c r="V142" s="102"/>
      <c r="W142" s="102"/>
      <c r="X142" s="331"/>
    </row>
    <row r="143" spans="1:24" ht="47.1" customHeight="1" x14ac:dyDescent="0.25">
      <c r="A143" s="117"/>
      <c r="B143" s="409">
        <v>20</v>
      </c>
      <c r="C143" s="427" t="str">
        <f t="shared" si="11"/>
        <v/>
      </c>
      <c r="D143" s="501" t="str">
        <f ca="1">TEXT(IFERROR(INDEX('Overview - Section A'!$A$38:$A$44,MATCH(J143,'Overview - Section A'!$U$38:$U$44,0)),""),"d-mmm-yy") &amp;" to " &amp; TEXT(IFERROR(INDEX('Overview - Section A'!$E$38:$E$44,MATCH(J143,'Overview - Section A'!$U$38:$U$44,0)),""),"d-mmm-yy")</f>
        <v>1-Jan-20 to 31-Dec-20</v>
      </c>
      <c r="E143" s="429"/>
      <c r="F143" s="430"/>
      <c r="G143" s="494" t="str">
        <f t="shared" si="12"/>
        <v/>
      </c>
      <c r="H143" s="433"/>
      <c r="I143" s="485"/>
      <c r="J143" s="435" t="s">
        <v>466</v>
      </c>
      <c r="K143" s="502"/>
      <c r="L143" s="481" t="b">
        <f t="shared" si="13"/>
        <v>1</v>
      </c>
      <c r="M143" s="481" t="b">
        <f t="shared" si="14"/>
        <v>0</v>
      </c>
      <c r="N143" s="481" t="s">
        <v>1098</v>
      </c>
      <c r="O143" s="49"/>
      <c r="P143" s="134"/>
      <c r="Q143" s="133"/>
      <c r="T143" s="102"/>
      <c r="V143" s="102"/>
      <c r="W143" s="102"/>
      <c r="X143" s="331"/>
    </row>
    <row r="144" spans="1:24" ht="47.1" customHeight="1" x14ac:dyDescent="0.25">
      <c r="A144" s="117"/>
      <c r="B144" s="409">
        <v>20</v>
      </c>
      <c r="C144" s="427" t="str">
        <f t="shared" si="11"/>
        <v/>
      </c>
      <c r="D144" s="501" t="str">
        <f ca="1">TEXT(IFERROR(INDEX('Overview - Section A'!$A$38:$A$44,MATCH(J144,'Overview - Section A'!$U$38:$U$44,0)),""),"d-mmm-yy") &amp;" to " &amp; TEXT(IFERROR(INDEX('Overview - Section A'!$E$38:$E$44,MATCH(J144,'Overview - Section A'!$U$38:$U$44,0)),""),"d-mmm-yy")</f>
        <v>1-Jan-21 to 31-Dec-21</v>
      </c>
      <c r="E144" s="429"/>
      <c r="F144" s="430"/>
      <c r="G144" s="494" t="str">
        <f t="shared" si="12"/>
        <v/>
      </c>
      <c r="H144" s="433"/>
      <c r="I144" s="485"/>
      <c r="J144" s="435" t="s">
        <v>468</v>
      </c>
      <c r="K144" s="502"/>
      <c r="L144" s="481" t="b">
        <f t="shared" si="13"/>
        <v>1</v>
      </c>
      <c r="M144" s="481" t="b">
        <f t="shared" si="14"/>
        <v>0</v>
      </c>
      <c r="N144" s="481" t="s">
        <v>1099</v>
      </c>
      <c r="O144" s="49"/>
      <c r="P144" s="134"/>
      <c r="Q144" s="133"/>
      <c r="T144" s="102"/>
      <c r="V144" s="102"/>
      <c r="W144" s="102"/>
      <c r="X144" s="331"/>
    </row>
    <row r="145" spans="1:24" ht="47.1" customHeight="1" x14ac:dyDescent="0.25">
      <c r="A145" s="117"/>
      <c r="B145" s="409">
        <v>20</v>
      </c>
      <c r="C145" s="427" t="str">
        <f t="shared" si="11"/>
        <v/>
      </c>
      <c r="D145" s="501" t="str">
        <f ca="1">TEXT(IFERROR(INDEX('Overview - Section A'!$A$38:$A$44,MATCH(J145,'Overview - Section A'!$U$38:$U$44,0)),""),"d-mmm-yy") &amp;" to " &amp; TEXT(IFERROR(INDEX('Overview - Section A'!$E$38:$E$44,MATCH(J145,'Overview - Section A'!$U$38:$U$44,0)),""),"d-mmm-yy")</f>
        <v>1-Jan-22 to 31-Dec-22</v>
      </c>
      <c r="E145" s="429"/>
      <c r="F145" s="430"/>
      <c r="G145" s="494" t="str">
        <f t="shared" si="12"/>
        <v/>
      </c>
      <c r="H145" s="433"/>
      <c r="I145" s="485"/>
      <c r="J145" s="435" t="s">
        <v>470</v>
      </c>
      <c r="K145" s="502"/>
      <c r="L145" s="481" t="b">
        <f t="shared" si="13"/>
        <v>1</v>
      </c>
      <c r="M145" s="481" t="b">
        <f t="shared" si="14"/>
        <v>0</v>
      </c>
      <c r="N145" s="481" t="s">
        <v>1100</v>
      </c>
      <c r="O145" s="49"/>
      <c r="P145" s="134"/>
      <c r="Q145" s="133"/>
      <c r="T145" s="102"/>
      <c r="V145" s="102"/>
      <c r="W145" s="102"/>
      <c r="X145" s="331"/>
    </row>
    <row r="146" spans="1:24" ht="47.1" customHeight="1" x14ac:dyDescent="0.25">
      <c r="A146" s="117"/>
      <c r="B146" s="409">
        <v>21</v>
      </c>
      <c r="C146" s="427" t="str">
        <f t="shared" si="11"/>
        <v/>
      </c>
      <c r="D146" s="501" t="str">
        <f ca="1">TEXT(IFERROR(INDEX('Overview - Section A'!$A$38:$A$44,MATCH(J146,'Overview - Section A'!$U$38:$U$44,0)),""),"d-mmm-yy") &amp;" to " &amp; TEXT(IFERROR(INDEX('Overview - Section A'!$E$38:$E$44,MATCH(J146,'Overview - Section A'!$U$38:$U$44,0)),""),"d-mmm-yy")</f>
        <v>1-Jul-18 to 31-Dec-18</v>
      </c>
      <c r="E146" s="429"/>
      <c r="F146" s="430"/>
      <c r="G146" s="494" t="str">
        <f t="shared" si="12"/>
        <v/>
      </c>
      <c r="H146" s="433"/>
      <c r="I146" s="485"/>
      <c r="J146" s="435" t="s">
        <v>462</v>
      </c>
      <c r="K146" s="502"/>
      <c r="L146" s="481" t="b">
        <f t="shared" si="13"/>
        <v>1</v>
      </c>
      <c r="M146" s="481" t="b">
        <f t="shared" si="14"/>
        <v>0</v>
      </c>
      <c r="N146" s="481" t="s">
        <v>1101</v>
      </c>
      <c r="O146" s="49"/>
      <c r="P146" s="134"/>
      <c r="Q146" s="133"/>
      <c r="T146" s="102"/>
      <c r="V146" s="102"/>
      <c r="W146" s="102"/>
      <c r="X146" s="331"/>
    </row>
    <row r="147" spans="1:24" ht="47.1" customHeight="1" x14ac:dyDescent="0.25">
      <c r="A147" s="117"/>
      <c r="B147" s="409">
        <v>21</v>
      </c>
      <c r="C147" s="427" t="str">
        <f t="shared" si="11"/>
        <v/>
      </c>
      <c r="D147" s="501" t="str">
        <f ca="1">TEXT(IFERROR(INDEX('Overview - Section A'!$A$38:$A$44,MATCH(J147,'Overview - Section A'!$U$38:$U$44,0)),""),"d-mmm-yy") &amp;" to " &amp; TEXT(IFERROR(INDEX('Overview - Section A'!$E$38:$E$44,MATCH(J147,'Overview - Section A'!$U$38:$U$44,0)),""),"d-mmm-yy")</f>
        <v>1-Jan-19 to 31-Dec-19</v>
      </c>
      <c r="E147" s="429"/>
      <c r="F147" s="430"/>
      <c r="G147" s="494" t="str">
        <f t="shared" si="12"/>
        <v/>
      </c>
      <c r="H147" s="433"/>
      <c r="I147" s="485"/>
      <c r="J147" s="435" t="s">
        <v>464</v>
      </c>
      <c r="K147" s="502"/>
      <c r="L147" s="481" t="b">
        <f t="shared" si="13"/>
        <v>1</v>
      </c>
      <c r="M147" s="481" t="b">
        <f t="shared" si="14"/>
        <v>0</v>
      </c>
      <c r="N147" s="481" t="s">
        <v>1102</v>
      </c>
      <c r="O147" s="49"/>
      <c r="P147" s="134"/>
      <c r="Q147" s="133"/>
      <c r="T147" s="102"/>
      <c r="V147" s="102"/>
      <c r="W147" s="102"/>
      <c r="X147" s="331"/>
    </row>
    <row r="148" spans="1:24" ht="47.1" customHeight="1" x14ac:dyDescent="0.25">
      <c r="A148" s="117"/>
      <c r="B148" s="409">
        <v>21</v>
      </c>
      <c r="C148" s="427" t="str">
        <f t="shared" si="11"/>
        <v/>
      </c>
      <c r="D148" s="501" t="str">
        <f ca="1">TEXT(IFERROR(INDEX('Overview - Section A'!$A$38:$A$44,MATCH(J148,'Overview - Section A'!$U$38:$U$44,0)),""),"d-mmm-yy") &amp;" to " &amp; TEXT(IFERROR(INDEX('Overview - Section A'!$E$38:$E$44,MATCH(J148,'Overview - Section A'!$U$38:$U$44,0)),""),"d-mmm-yy")</f>
        <v>1-Jan-20 to 31-Dec-20</v>
      </c>
      <c r="E148" s="429"/>
      <c r="F148" s="430"/>
      <c r="G148" s="494" t="str">
        <f t="shared" si="12"/>
        <v/>
      </c>
      <c r="H148" s="433"/>
      <c r="I148" s="485"/>
      <c r="J148" s="435" t="s">
        <v>466</v>
      </c>
      <c r="K148" s="502"/>
      <c r="L148" s="481" t="b">
        <f t="shared" si="13"/>
        <v>1</v>
      </c>
      <c r="M148" s="481" t="b">
        <f t="shared" si="14"/>
        <v>0</v>
      </c>
      <c r="N148" s="481" t="s">
        <v>1103</v>
      </c>
      <c r="O148" s="49"/>
      <c r="P148" s="134"/>
      <c r="Q148" s="133"/>
      <c r="T148" s="102"/>
      <c r="V148" s="102"/>
      <c r="W148" s="102"/>
      <c r="X148" s="331"/>
    </row>
    <row r="149" spans="1:24" ht="47.1" customHeight="1" x14ac:dyDescent="0.25">
      <c r="A149" s="117"/>
      <c r="B149" s="409">
        <v>21</v>
      </c>
      <c r="C149" s="427" t="str">
        <f t="shared" si="11"/>
        <v/>
      </c>
      <c r="D149" s="501" t="str">
        <f ca="1">TEXT(IFERROR(INDEX('Overview - Section A'!$A$38:$A$44,MATCH(J149,'Overview - Section A'!$U$38:$U$44,0)),""),"d-mmm-yy") &amp;" to " &amp; TEXT(IFERROR(INDEX('Overview - Section A'!$E$38:$E$44,MATCH(J149,'Overview - Section A'!$U$38:$U$44,0)),""),"d-mmm-yy")</f>
        <v>1-Jan-21 to 31-Dec-21</v>
      </c>
      <c r="E149" s="429"/>
      <c r="F149" s="430"/>
      <c r="G149" s="494" t="str">
        <f t="shared" si="12"/>
        <v/>
      </c>
      <c r="H149" s="433"/>
      <c r="I149" s="485"/>
      <c r="J149" s="435" t="s">
        <v>468</v>
      </c>
      <c r="K149" s="502"/>
      <c r="L149" s="481" t="b">
        <f t="shared" si="13"/>
        <v>1</v>
      </c>
      <c r="M149" s="481" t="b">
        <f t="shared" si="14"/>
        <v>0</v>
      </c>
      <c r="N149" s="481" t="s">
        <v>1104</v>
      </c>
      <c r="O149" s="49"/>
      <c r="P149" s="134"/>
      <c r="Q149" s="133"/>
      <c r="T149" s="102"/>
      <c r="V149" s="102"/>
      <c r="W149" s="102"/>
      <c r="X149" s="331"/>
    </row>
    <row r="150" spans="1:24" ht="47.1" customHeight="1" x14ac:dyDescent="0.25">
      <c r="A150" s="117"/>
      <c r="B150" s="409">
        <v>21</v>
      </c>
      <c r="C150" s="427" t="str">
        <f t="shared" si="11"/>
        <v/>
      </c>
      <c r="D150" s="501" t="str">
        <f ca="1">TEXT(IFERROR(INDEX('Overview - Section A'!$A$38:$A$44,MATCH(J150,'Overview - Section A'!$U$38:$U$44,0)),""),"d-mmm-yy") &amp;" to " &amp; TEXT(IFERROR(INDEX('Overview - Section A'!$E$38:$E$44,MATCH(J150,'Overview - Section A'!$U$38:$U$44,0)),""),"d-mmm-yy")</f>
        <v>1-Jan-22 to 31-Dec-22</v>
      </c>
      <c r="E150" s="429"/>
      <c r="F150" s="430"/>
      <c r="G150" s="494" t="str">
        <f t="shared" si="12"/>
        <v/>
      </c>
      <c r="H150" s="433"/>
      <c r="I150" s="485"/>
      <c r="J150" s="435" t="s">
        <v>470</v>
      </c>
      <c r="K150" s="502"/>
      <c r="L150" s="481" t="b">
        <f t="shared" si="13"/>
        <v>1</v>
      </c>
      <c r="M150" s="481" t="b">
        <f t="shared" si="14"/>
        <v>0</v>
      </c>
      <c r="N150" s="481" t="s">
        <v>1105</v>
      </c>
      <c r="O150" s="49"/>
      <c r="P150" s="134"/>
      <c r="Q150" s="133"/>
      <c r="T150" s="102"/>
      <c r="V150" s="102"/>
      <c r="W150" s="102"/>
      <c r="X150" s="331"/>
    </row>
    <row r="151" spans="1:24" ht="47.1" customHeight="1" x14ac:dyDescent="0.25">
      <c r="A151" s="117"/>
      <c r="B151" s="409">
        <v>22</v>
      </c>
      <c r="C151" s="427" t="str">
        <f t="shared" si="11"/>
        <v/>
      </c>
      <c r="D151" s="501" t="str">
        <f ca="1">TEXT(IFERROR(INDEX('Overview - Section A'!$A$38:$A$44,MATCH(J151,'Overview - Section A'!$U$38:$U$44,0)),""),"d-mmm-yy") &amp;" to " &amp; TEXT(IFERROR(INDEX('Overview - Section A'!$E$38:$E$44,MATCH(J151,'Overview - Section A'!$U$38:$U$44,0)),""),"d-mmm-yy")</f>
        <v>1-Jul-18 to 31-Dec-18</v>
      </c>
      <c r="E151" s="429"/>
      <c r="F151" s="430"/>
      <c r="G151" s="494" t="str">
        <f t="shared" si="12"/>
        <v/>
      </c>
      <c r="H151" s="433"/>
      <c r="I151" s="485"/>
      <c r="J151" s="435" t="s">
        <v>462</v>
      </c>
      <c r="K151" s="502"/>
      <c r="L151" s="481" t="b">
        <f t="shared" si="13"/>
        <v>1</v>
      </c>
      <c r="M151" s="481" t="b">
        <f t="shared" si="14"/>
        <v>0</v>
      </c>
      <c r="N151" s="481" t="s">
        <v>1106</v>
      </c>
      <c r="O151" s="49"/>
      <c r="P151" s="134"/>
      <c r="Q151" s="133"/>
      <c r="T151" s="102"/>
      <c r="V151" s="102"/>
      <c r="W151" s="102"/>
      <c r="X151" s="331"/>
    </row>
    <row r="152" spans="1:24" ht="47.1" customHeight="1" x14ac:dyDescent="0.25">
      <c r="A152" s="117"/>
      <c r="B152" s="409">
        <v>22</v>
      </c>
      <c r="C152" s="427" t="str">
        <f t="shared" si="11"/>
        <v/>
      </c>
      <c r="D152" s="501" t="str">
        <f ca="1">TEXT(IFERROR(INDEX('Overview - Section A'!$A$38:$A$44,MATCH(J152,'Overview - Section A'!$U$38:$U$44,0)),""),"d-mmm-yy") &amp;" to " &amp; TEXT(IFERROR(INDEX('Overview - Section A'!$E$38:$E$44,MATCH(J152,'Overview - Section A'!$U$38:$U$44,0)),""),"d-mmm-yy")</f>
        <v>1-Jan-19 to 31-Dec-19</v>
      </c>
      <c r="E152" s="429"/>
      <c r="F152" s="430"/>
      <c r="G152" s="494" t="str">
        <f t="shared" si="12"/>
        <v/>
      </c>
      <c r="H152" s="433"/>
      <c r="I152" s="485"/>
      <c r="J152" s="435" t="s">
        <v>464</v>
      </c>
      <c r="K152" s="502"/>
      <c r="L152" s="481" t="b">
        <f t="shared" si="13"/>
        <v>1</v>
      </c>
      <c r="M152" s="481" t="b">
        <f t="shared" si="14"/>
        <v>0</v>
      </c>
      <c r="N152" s="481" t="s">
        <v>1107</v>
      </c>
      <c r="O152" s="49"/>
      <c r="P152" s="134"/>
      <c r="Q152" s="133"/>
      <c r="T152" s="102"/>
      <c r="V152" s="102"/>
      <c r="W152" s="102"/>
      <c r="X152" s="331"/>
    </row>
    <row r="153" spans="1:24" ht="47.1" customHeight="1" x14ac:dyDescent="0.25">
      <c r="A153" s="117"/>
      <c r="B153" s="409">
        <v>22</v>
      </c>
      <c r="C153" s="427" t="str">
        <f t="shared" si="11"/>
        <v/>
      </c>
      <c r="D153" s="501" t="str">
        <f ca="1">TEXT(IFERROR(INDEX('Overview - Section A'!$A$38:$A$44,MATCH(J153,'Overview - Section A'!$U$38:$U$44,0)),""),"d-mmm-yy") &amp;" to " &amp; TEXT(IFERROR(INDEX('Overview - Section A'!$E$38:$E$44,MATCH(J153,'Overview - Section A'!$U$38:$U$44,0)),""),"d-mmm-yy")</f>
        <v>1-Jan-20 to 31-Dec-20</v>
      </c>
      <c r="E153" s="429"/>
      <c r="F153" s="430"/>
      <c r="G153" s="494" t="str">
        <f t="shared" si="12"/>
        <v/>
      </c>
      <c r="H153" s="433"/>
      <c r="I153" s="485"/>
      <c r="J153" s="435" t="s">
        <v>466</v>
      </c>
      <c r="K153" s="502"/>
      <c r="L153" s="481" t="b">
        <f t="shared" si="13"/>
        <v>1</v>
      </c>
      <c r="M153" s="481" t="b">
        <f t="shared" si="14"/>
        <v>0</v>
      </c>
      <c r="N153" s="481" t="s">
        <v>1108</v>
      </c>
      <c r="O153" s="49"/>
      <c r="P153" s="134"/>
      <c r="Q153" s="133"/>
      <c r="T153" s="102"/>
      <c r="V153" s="102"/>
      <c r="W153" s="102"/>
      <c r="X153" s="331"/>
    </row>
    <row r="154" spans="1:24" ht="47.1" customHeight="1" x14ac:dyDescent="0.25">
      <c r="A154" s="117"/>
      <c r="B154" s="409">
        <v>22</v>
      </c>
      <c r="C154" s="427" t="str">
        <f t="shared" si="11"/>
        <v/>
      </c>
      <c r="D154" s="501" t="str">
        <f ca="1">TEXT(IFERROR(INDEX('Overview - Section A'!$A$38:$A$44,MATCH(J154,'Overview - Section A'!$U$38:$U$44,0)),""),"d-mmm-yy") &amp;" to " &amp; TEXT(IFERROR(INDEX('Overview - Section A'!$E$38:$E$44,MATCH(J154,'Overview - Section A'!$U$38:$U$44,0)),""),"d-mmm-yy")</f>
        <v>1-Jan-21 to 31-Dec-21</v>
      </c>
      <c r="E154" s="429"/>
      <c r="F154" s="430"/>
      <c r="G154" s="494" t="str">
        <f t="shared" si="12"/>
        <v/>
      </c>
      <c r="H154" s="433"/>
      <c r="I154" s="485"/>
      <c r="J154" s="435" t="s">
        <v>468</v>
      </c>
      <c r="K154" s="502"/>
      <c r="L154" s="481" t="b">
        <f t="shared" si="13"/>
        <v>1</v>
      </c>
      <c r="M154" s="481" t="b">
        <f t="shared" si="14"/>
        <v>0</v>
      </c>
      <c r="N154" s="481" t="s">
        <v>1109</v>
      </c>
      <c r="O154" s="49"/>
      <c r="P154" s="134"/>
      <c r="Q154" s="133"/>
      <c r="T154" s="102"/>
      <c r="V154" s="102"/>
      <c r="W154" s="102"/>
      <c r="X154" s="331"/>
    </row>
    <row r="155" spans="1:24" ht="47.1" customHeight="1" x14ac:dyDescent="0.25">
      <c r="A155" s="117"/>
      <c r="B155" s="409">
        <v>22</v>
      </c>
      <c r="C155" s="427" t="str">
        <f t="shared" si="11"/>
        <v/>
      </c>
      <c r="D155" s="501" t="str">
        <f ca="1">TEXT(IFERROR(INDEX('Overview - Section A'!$A$38:$A$44,MATCH(J155,'Overview - Section A'!$U$38:$U$44,0)),""),"d-mmm-yy") &amp;" to " &amp; TEXT(IFERROR(INDEX('Overview - Section A'!$E$38:$E$44,MATCH(J155,'Overview - Section A'!$U$38:$U$44,0)),""),"d-mmm-yy")</f>
        <v>1-Jan-22 to 31-Dec-22</v>
      </c>
      <c r="E155" s="429"/>
      <c r="F155" s="430"/>
      <c r="G155" s="494" t="str">
        <f t="shared" si="12"/>
        <v/>
      </c>
      <c r="H155" s="433"/>
      <c r="I155" s="485"/>
      <c r="J155" s="435" t="s">
        <v>470</v>
      </c>
      <c r="K155" s="502"/>
      <c r="L155" s="481" t="b">
        <f t="shared" si="13"/>
        <v>1</v>
      </c>
      <c r="M155" s="481" t="b">
        <f t="shared" si="14"/>
        <v>0</v>
      </c>
      <c r="N155" s="481" t="s">
        <v>1110</v>
      </c>
      <c r="O155" s="49"/>
      <c r="P155" s="134"/>
      <c r="Q155" s="133"/>
      <c r="T155" s="102"/>
      <c r="V155" s="102"/>
      <c r="W155" s="102"/>
      <c r="X155" s="331"/>
    </row>
    <row r="156" spans="1:24" ht="47.1" customHeight="1" x14ac:dyDescent="0.25">
      <c r="A156" s="117"/>
      <c r="B156" s="409">
        <v>23</v>
      </c>
      <c r="C156" s="427" t="str">
        <f t="shared" si="11"/>
        <v/>
      </c>
      <c r="D156" s="501" t="str">
        <f ca="1">TEXT(IFERROR(INDEX('Overview - Section A'!$A$38:$A$44,MATCH(J156,'Overview - Section A'!$U$38:$U$44,0)),""),"d-mmm-yy") &amp;" to " &amp; TEXT(IFERROR(INDEX('Overview - Section A'!$E$38:$E$44,MATCH(J156,'Overview - Section A'!$U$38:$U$44,0)),""),"d-mmm-yy")</f>
        <v>1-Jul-18 to 31-Dec-18</v>
      </c>
      <c r="E156" s="429"/>
      <c r="F156" s="430"/>
      <c r="G156" s="494" t="str">
        <f t="shared" si="12"/>
        <v/>
      </c>
      <c r="H156" s="433"/>
      <c r="I156" s="485"/>
      <c r="J156" s="435" t="s">
        <v>462</v>
      </c>
      <c r="K156" s="502"/>
      <c r="L156" s="481" t="b">
        <f t="shared" si="13"/>
        <v>1</v>
      </c>
      <c r="M156" s="481" t="b">
        <f t="shared" si="14"/>
        <v>0</v>
      </c>
      <c r="N156" s="481" t="s">
        <v>1111</v>
      </c>
      <c r="O156" s="49"/>
      <c r="P156" s="134"/>
      <c r="Q156" s="133"/>
      <c r="T156" s="102"/>
      <c r="V156" s="102"/>
      <c r="W156" s="102"/>
      <c r="X156" s="331"/>
    </row>
    <row r="157" spans="1:24" ht="47.1" customHeight="1" x14ac:dyDescent="0.25">
      <c r="A157" s="117"/>
      <c r="B157" s="409">
        <v>23</v>
      </c>
      <c r="C157" s="427" t="str">
        <f t="shared" si="11"/>
        <v/>
      </c>
      <c r="D157" s="501" t="str">
        <f ca="1">TEXT(IFERROR(INDEX('Overview - Section A'!$A$38:$A$44,MATCH(J157,'Overview - Section A'!$U$38:$U$44,0)),""),"d-mmm-yy") &amp;" to " &amp; TEXT(IFERROR(INDEX('Overview - Section A'!$E$38:$E$44,MATCH(J157,'Overview - Section A'!$U$38:$U$44,0)),""),"d-mmm-yy")</f>
        <v>1-Jan-19 to 31-Dec-19</v>
      </c>
      <c r="E157" s="429"/>
      <c r="F157" s="430"/>
      <c r="G157" s="494" t="str">
        <f t="shared" si="12"/>
        <v/>
      </c>
      <c r="H157" s="433"/>
      <c r="I157" s="485"/>
      <c r="J157" s="435" t="s">
        <v>464</v>
      </c>
      <c r="K157" s="502"/>
      <c r="L157" s="481" t="b">
        <f t="shared" si="13"/>
        <v>1</v>
      </c>
      <c r="M157" s="481" t="b">
        <f t="shared" si="14"/>
        <v>0</v>
      </c>
      <c r="N157" s="481" t="s">
        <v>1112</v>
      </c>
      <c r="O157" s="49"/>
      <c r="P157" s="134"/>
      <c r="Q157" s="133"/>
      <c r="T157" s="102"/>
      <c r="V157" s="102"/>
      <c r="W157" s="102"/>
      <c r="X157" s="331"/>
    </row>
    <row r="158" spans="1:24" ht="47.1" customHeight="1" x14ac:dyDescent="0.25">
      <c r="A158" s="117"/>
      <c r="B158" s="409">
        <v>23</v>
      </c>
      <c r="C158" s="427" t="str">
        <f t="shared" si="11"/>
        <v/>
      </c>
      <c r="D158" s="501" t="str">
        <f ca="1">TEXT(IFERROR(INDEX('Overview - Section A'!$A$38:$A$44,MATCH(J158,'Overview - Section A'!$U$38:$U$44,0)),""),"d-mmm-yy") &amp;" to " &amp; TEXT(IFERROR(INDEX('Overview - Section A'!$E$38:$E$44,MATCH(J158,'Overview - Section A'!$U$38:$U$44,0)),""),"d-mmm-yy")</f>
        <v>1-Jan-20 to 31-Dec-20</v>
      </c>
      <c r="E158" s="429"/>
      <c r="F158" s="430"/>
      <c r="G158" s="494" t="str">
        <f t="shared" si="12"/>
        <v/>
      </c>
      <c r="H158" s="433"/>
      <c r="I158" s="485"/>
      <c r="J158" s="435" t="s">
        <v>466</v>
      </c>
      <c r="K158" s="502"/>
      <c r="L158" s="481" t="b">
        <f t="shared" si="13"/>
        <v>1</v>
      </c>
      <c r="M158" s="481" t="b">
        <f t="shared" si="14"/>
        <v>0</v>
      </c>
      <c r="N158" s="481" t="s">
        <v>1113</v>
      </c>
      <c r="O158" s="49"/>
      <c r="P158" s="134"/>
      <c r="Q158" s="133"/>
      <c r="T158" s="102"/>
      <c r="V158" s="102"/>
      <c r="W158" s="102"/>
      <c r="X158" s="331"/>
    </row>
    <row r="159" spans="1:24" ht="47.1" customHeight="1" x14ac:dyDescent="0.25">
      <c r="A159" s="117"/>
      <c r="B159" s="409">
        <v>23</v>
      </c>
      <c r="C159" s="427" t="str">
        <f t="shared" si="11"/>
        <v/>
      </c>
      <c r="D159" s="501" t="str">
        <f ca="1">TEXT(IFERROR(INDEX('Overview - Section A'!$A$38:$A$44,MATCH(J159,'Overview - Section A'!$U$38:$U$44,0)),""),"d-mmm-yy") &amp;" to " &amp; TEXT(IFERROR(INDEX('Overview - Section A'!$E$38:$E$44,MATCH(J159,'Overview - Section A'!$U$38:$U$44,0)),""),"d-mmm-yy")</f>
        <v>1-Jan-21 to 31-Dec-21</v>
      </c>
      <c r="E159" s="429"/>
      <c r="F159" s="430"/>
      <c r="G159" s="494" t="str">
        <f t="shared" si="12"/>
        <v/>
      </c>
      <c r="H159" s="433"/>
      <c r="I159" s="485"/>
      <c r="J159" s="435" t="s">
        <v>468</v>
      </c>
      <c r="K159" s="502"/>
      <c r="L159" s="481" t="b">
        <f t="shared" si="13"/>
        <v>1</v>
      </c>
      <c r="M159" s="481" t="b">
        <f t="shared" si="14"/>
        <v>0</v>
      </c>
      <c r="N159" s="481" t="s">
        <v>1114</v>
      </c>
      <c r="O159" s="49"/>
      <c r="P159" s="134"/>
      <c r="Q159" s="133"/>
      <c r="T159" s="102"/>
      <c r="V159" s="102"/>
      <c r="W159" s="102"/>
      <c r="X159" s="331"/>
    </row>
    <row r="160" spans="1:24" ht="47.1" customHeight="1" x14ac:dyDescent="0.25">
      <c r="A160" s="117"/>
      <c r="B160" s="409">
        <v>23</v>
      </c>
      <c r="C160" s="427" t="str">
        <f t="shared" si="11"/>
        <v/>
      </c>
      <c r="D160" s="501" t="str">
        <f ca="1">TEXT(IFERROR(INDEX('Overview - Section A'!$A$38:$A$44,MATCH(J160,'Overview - Section A'!$U$38:$U$44,0)),""),"d-mmm-yy") &amp;" to " &amp; TEXT(IFERROR(INDEX('Overview - Section A'!$E$38:$E$44,MATCH(J160,'Overview - Section A'!$U$38:$U$44,0)),""),"d-mmm-yy")</f>
        <v>1-Jan-22 to 31-Dec-22</v>
      </c>
      <c r="E160" s="429"/>
      <c r="F160" s="430"/>
      <c r="G160" s="494" t="str">
        <f t="shared" si="12"/>
        <v/>
      </c>
      <c r="H160" s="433"/>
      <c r="I160" s="485"/>
      <c r="J160" s="435" t="s">
        <v>470</v>
      </c>
      <c r="K160" s="502"/>
      <c r="L160" s="481" t="b">
        <f t="shared" si="13"/>
        <v>1</v>
      </c>
      <c r="M160" s="481" t="b">
        <f t="shared" si="14"/>
        <v>0</v>
      </c>
      <c r="N160" s="481" t="s">
        <v>1115</v>
      </c>
      <c r="O160" s="49"/>
      <c r="P160" s="134"/>
      <c r="Q160" s="133"/>
      <c r="T160" s="102"/>
      <c r="V160" s="102"/>
      <c r="W160" s="102"/>
      <c r="X160" s="331"/>
    </row>
    <row r="161" spans="1:24" ht="47.1" customHeight="1" x14ac:dyDescent="0.25">
      <c r="A161" s="117"/>
      <c r="B161" s="409">
        <v>24</v>
      </c>
      <c r="C161" s="427" t="str">
        <f t="shared" si="11"/>
        <v/>
      </c>
      <c r="D161" s="501" t="str">
        <f ca="1">TEXT(IFERROR(INDEX('Overview - Section A'!$A$38:$A$44,MATCH(J161,'Overview - Section A'!$U$38:$U$44,0)),""),"d-mmm-yy") &amp;" to " &amp; TEXT(IFERROR(INDEX('Overview - Section A'!$E$38:$E$44,MATCH(J161,'Overview - Section A'!$U$38:$U$44,0)),""),"d-mmm-yy")</f>
        <v>1-Jul-18 to 31-Dec-18</v>
      </c>
      <c r="E161" s="429"/>
      <c r="F161" s="430"/>
      <c r="G161" s="494" t="str">
        <f t="shared" si="12"/>
        <v/>
      </c>
      <c r="H161" s="433"/>
      <c r="I161" s="485"/>
      <c r="J161" s="435" t="s">
        <v>462</v>
      </c>
      <c r="K161" s="502"/>
      <c r="L161" s="481" t="b">
        <f t="shared" si="13"/>
        <v>1</v>
      </c>
      <c r="M161" s="481" t="b">
        <f t="shared" si="14"/>
        <v>0</v>
      </c>
      <c r="N161" s="481" t="s">
        <v>1116</v>
      </c>
      <c r="O161" s="49"/>
      <c r="P161" s="134"/>
      <c r="Q161" s="133"/>
      <c r="T161" s="102"/>
      <c r="V161" s="102"/>
      <c r="W161" s="102"/>
      <c r="X161" s="331"/>
    </row>
    <row r="162" spans="1:24" ht="47.1" customHeight="1" x14ac:dyDescent="0.25">
      <c r="A162" s="117"/>
      <c r="B162" s="409">
        <v>24</v>
      </c>
      <c r="C162" s="427" t="str">
        <f t="shared" si="11"/>
        <v/>
      </c>
      <c r="D162" s="501" t="str">
        <f ca="1">TEXT(IFERROR(INDEX('Overview - Section A'!$A$38:$A$44,MATCH(J162,'Overview - Section A'!$U$38:$U$44,0)),""),"d-mmm-yy") &amp;" to " &amp; TEXT(IFERROR(INDEX('Overview - Section A'!$E$38:$E$44,MATCH(J162,'Overview - Section A'!$U$38:$U$44,0)),""),"d-mmm-yy")</f>
        <v>1-Jan-19 to 31-Dec-19</v>
      </c>
      <c r="E162" s="429"/>
      <c r="F162" s="430"/>
      <c r="G162" s="494" t="str">
        <f t="shared" si="12"/>
        <v/>
      </c>
      <c r="H162" s="433"/>
      <c r="I162" s="485"/>
      <c r="J162" s="435" t="s">
        <v>464</v>
      </c>
      <c r="K162" s="502"/>
      <c r="L162" s="481" t="b">
        <f t="shared" si="13"/>
        <v>1</v>
      </c>
      <c r="M162" s="481" t="b">
        <f t="shared" si="14"/>
        <v>0</v>
      </c>
      <c r="N162" s="481" t="s">
        <v>1117</v>
      </c>
      <c r="O162" s="49"/>
      <c r="P162" s="134"/>
      <c r="Q162" s="133"/>
      <c r="T162" s="102"/>
      <c r="V162" s="102"/>
      <c r="W162" s="102"/>
      <c r="X162" s="331"/>
    </row>
    <row r="163" spans="1:24" ht="47.1" customHeight="1" x14ac:dyDescent="0.25">
      <c r="A163" s="117"/>
      <c r="B163" s="409">
        <v>24</v>
      </c>
      <c r="C163" s="427" t="str">
        <f t="shared" si="11"/>
        <v/>
      </c>
      <c r="D163" s="501" t="str">
        <f ca="1">TEXT(IFERROR(INDEX('Overview - Section A'!$A$38:$A$44,MATCH(J163,'Overview - Section A'!$U$38:$U$44,0)),""),"d-mmm-yy") &amp;" to " &amp; TEXT(IFERROR(INDEX('Overview - Section A'!$E$38:$E$44,MATCH(J163,'Overview - Section A'!$U$38:$U$44,0)),""),"d-mmm-yy")</f>
        <v>1-Jan-20 to 31-Dec-20</v>
      </c>
      <c r="E163" s="429"/>
      <c r="F163" s="430"/>
      <c r="G163" s="494" t="str">
        <f t="shared" si="12"/>
        <v/>
      </c>
      <c r="H163" s="433"/>
      <c r="I163" s="485"/>
      <c r="J163" s="435" t="s">
        <v>466</v>
      </c>
      <c r="K163" s="502"/>
      <c r="L163" s="481" t="b">
        <f t="shared" si="13"/>
        <v>1</v>
      </c>
      <c r="M163" s="481" t="b">
        <f t="shared" si="14"/>
        <v>0</v>
      </c>
      <c r="N163" s="481" t="s">
        <v>1118</v>
      </c>
      <c r="O163" s="49"/>
      <c r="P163" s="134"/>
      <c r="Q163" s="133"/>
      <c r="T163" s="102"/>
      <c r="V163" s="102"/>
      <c r="W163" s="102"/>
      <c r="X163" s="331"/>
    </row>
    <row r="164" spans="1:24" ht="47.1" customHeight="1" x14ac:dyDescent="0.25">
      <c r="A164" s="117"/>
      <c r="B164" s="409">
        <v>24</v>
      </c>
      <c r="C164" s="427" t="str">
        <f t="shared" si="11"/>
        <v/>
      </c>
      <c r="D164" s="501" t="str">
        <f ca="1">TEXT(IFERROR(INDEX('Overview - Section A'!$A$38:$A$44,MATCH(J164,'Overview - Section A'!$U$38:$U$44,0)),""),"d-mmm-yy") &amp;" to " &amp; TEXT(IFERROR(INDEX('Overview - Section A'!$E$38:$E$44,MATCH(J164,'Overview - Section A'!$U$38:$U$44,0)),""),"d-mmm-yy")</f>
        <v>1-Jan-21 to 31-Dec-21</v>
      </c>
      <c r="E164" s="429"/>
      <c r="F164" s="430"/>
      <c r="G164" s="494" t="str">
        <f t="shared" si="12"/>
        <v/>
      </c>
      <c r="H164" s="433"/>
      <c r="I164" s="485"/>
      <c r="J164" s="435" t="s">
        <v>468</v>
      </c>
      <c r="K164" s="502"/>
      <c r="L164" s="481" t="b">
        <f t="shared" si="13"/>
        <v>1</v>
      </c>
      <c r="M164" s="481" t="b">
        <f t="shared" si="14"/>
        <v>0</v>
      </c>
      <c r="N164" s="481" t="s">
        <v>1119</v>
      </c>
      <c r="O164" s="49"/>
      <c r="P164" s="134"/>
      <c r="Q164" s="133"/>
      <c r="T164" s="102"/>
      <c r="V164" s="102"/>
      <c r="W164" s="102"/>
      <c r="X164" s="331"/>
    </row>
    <row r="165" spans="1:24" ht="47.1" customHeight="1" x14ac:dyDescent="0.25">
      <c r="A165" s="117"/>
      <c r="B165" s="409">
        <v>24</v>
      </c>
      <c r="C165" s="427" t="str">
        <f t="shared" si="11"/>
        <v/>
      </c>
      <c r="D165" s="501" t="str">
        <f ca="1">TEXT(IFERROR(INDEX('Overview - Section A'!$A$38:$A$44,MATCH(J165,'Overview - Section A'!$U$38:$U$44,0)),""),"d-mmm-yy") &amp;" to " &amp; TEXT(IFERROR(INDEX('Overview - Section A'!$E$38:$E$44,MATCH(J165,'Overview - Section A'!$U$38:$U$44,0)),""),"d-mmm-yy")</f>
        <v>1-Jan-22 to 31-Dec-22</v>
      </c>
      <c r="E165" s="429"/>
      <c r="F165" s="430"/>
      <c r="G165" s="494" t="str">
        <f t="shared" si="12"/>
        <v/>
      </c>
      <c r="H165" s="433"/>
      <c r="I165" s="485"/>
      <c r="J165" s="435" t="s">
        <v>470</v>
      </c>
      <c r="K165" s="502"/>
      <c r="L165" s="481" t="b">
        <f t="shared" si="13"/>
        <v>1</v>
      </c>
      <c r="M165" s="481" t="b">
        <f t="shared" si="14"/>
        <v>0</v>
      </c>
      <c r="N165" s="481" t="s">
        <v>1120</v>
      </c>
      <c r="O165" s="49"/>
      <c r="P165" s="134"/>
      <c r="Q165" s="133"/>
      <c r="T165" s="102"/>
      <c r="V165" s="102"/>
      <c r="W165" s="102"/>
      <c r="X165" s="331"/>
    </row>
    <row r="166" spans="1:24" ht="47.1" customHeight="1" x14ac:dyDescent="0.25">
      <c r="A166" s="117"/>
      <c r="B166" s="409">
        <v>25</v>
      </c>
      <c r="C166" s="427" t="str">
        <f t="shared" si="11"/>
        <v/>
      </c>
      <c r="D166" s="501" t="str">
        <f ca="1">TEXT(IFERROR(INDEX('Overview - Section A'!$A$38:$A$44,MATCH(J166,'Overview - Section A'!$U$38:$U$44,0)),""),"d-mmm-yy") &amp;" to " &amp; TEXT(IFERROR(INDEX('Overview - Section A'!$E$38:$E$44,MATCH(J166,'Overview - Section A'!$U$38:$U$44,0)),""),"d-mmm-yy")</f>
        <v>1-Jul-18 to 31-Dec-18</v>
      </c>
      <c r="E166" s="429"/>
      <c r="F166" s="430"/>
      <c r="G166" s="494" t="str">
        <f t="shared" si="12"/>
        <v/>
      </c>
      <c r="H166" s="433"/>
      <c r="I166" s="485"/>
      <c r="J166" s="435" t="s">
        <v>462</v>
      </c>
      <c r="K166" s="502"/>
      <c r="L166" s="481" t="b">
        <f t="shared" si="13"/>
        <v>1</v>
      </c>
      <c r="M166" s="481" t="b">
        <f t="shared" si="14"/>
        <v>0</v>
      </c>
      <c r="N166" s="481" t="s">
        <v>1121</v>
      </c>
      <c r="O166" s="49"/>
      <c r="P166" s="134"/>
      <c r="Q166" s="133"/>
      <c r="T166" s="102"/>
      <c r="V166" s="102"/>
      <c r="W166" s="102"/>
      <c r="X166" s="331"/>
    </row>
    <row r="167" spans="1:24" ht="47.1" customHeight="1" x14ac:dyDescent="0.25">
      <c r="A167" s="117"/>
      <c r="B167" s="409">
        <v>25</v>
      </c>
      <c r="C167" s="427" t="str">
        <f t="shared" si="11"/>
        <v/>
      </c>
      <c r="D167" s="501" t="str">
        <f ca="1">TEXT(IFERROR(INDEX('Overview - Section A'!$A$38:$A$44,MATCH(J167,'Overview - Section A'!$U$38:$U$44,0)),""),"d-mmm-yy") &amp;" to " &amp; TEXT(IFERROR(INDEX('Overview - Section A'!$E$38:$E$44,MATCH(J167,'Overview - Section A'!$U$38:$U$44,0)),""),"d-mmm-yy")</f>
        <v>1-Jan-19 to 31-Dec-19</v>
      </c>
      <c r="E167" s="429"/>
      <c r="F167" s="430"/>
      <c r="G167" s="494" t="str">
        <f t="shared" si="12"/>
        <v/>
      </c>
      <c r="H167" s="433"/>
      <c r="I167" s="485"/>
      <c r="J167" s="435" t="s">
        <v>464</v>
      </c>
      <c r="K167" s="502"/>
      <c r="L167" s="481" t="b">
        <f t="shared" si="13"/>
        <v>1</v>
      </c>
      <c r="M167" s="481" t="b">
        <f t="shared" si="14"/>
        <v>0</v>
      </c>
      <c r="N167" s="481" t="s">
        <v>1122</v>
      </c>
      <c r="O167" s="49"/>
      <c r="P167" s="134"/>
      <c r="Q167" s="133"/>
      <c r="T167" s="102"/>
      <c r="V167" s="102"/>
      <c r="W167" s="102"/>
      <c r="X167" s="331"/>
    </row>
    <row r="168" spans="1:24" ht="47.1" customHeight="1" x14ac:dyDescent="0.25">
      <c r="A168" s="117"/>
      <c r="B168" s="409">
        <v>25</v>
      </c>
      <c r="C168" s="427" t="str">
        <f t="shared" si="11"/>
        <v/>
      </c>
      <c r="D168" s="501" t="str">
        <f ca="1">TEXT(IFERROR(INDEX('Overview - Section A'!$A$38:$A$44,MATCH(J168,'Overview - Section A'!$U$38:$U$44,0)),""),"d-mmm-yy") &amp;" to " &amp; TEXT(IFERROR(INDEX('Overview - Section A'!$E$38:$E$44,MATCH(J168,'Overview - Section A'!$U$38:$U$44,0)),""),"d-mmm-yy")</f>
        <v>1-Jan-20 to 31-Dec-20</v>
      </c>
      <c r="E168" s="429"/>
      <c r="F168" s="430"/>
      <c r="G168" s="494" t="str">
        <f t="shared" si="12"/>
        <v/>
      </c>
      <c r="H168" s="433"/>
      <c r="I168" s="485"/>
      <c r="J168" s="435" t="s">
        <v>466</v>
      </c>
      <c r="K168" s="502"/>
      <c r="L168" s="481" t="b">
        <f t="shared" si="13"/>
        <v>1</v>
      </c>
      <c r="M168" s="481" t="b">
        <f t="shared" si="14"/>
        <v>0</v>
      </c>
      <c r="N168" s="481" t="s">
        <v>1123</v>
      </c>
      <c r="O168" s="49"/>
      <c r="P168" s="134"/>
      <c r="Q168" s="133"/>
      <c r="T168" s="102"/>
      <c r="V168" s="102"/>
      <c r="W168" s="102"/>
      <c r="X168" s="331"/>
    </row>
    <row r="169" spans="1:24" ht="47.1" customHeight="1" x14ac:dyDescent="0.25">
      <c r="A169" s="117"/>
      <c r="B169" s="409">
        <v>25</v>
      </c>
      <c r="C169" s="427" t="str">
        <f t="shared" si="11"/>
        <v/>
      </c>
      <c r="D169" s="501" t="str">
        <f ca="1">TEXT(IFERROR(INDEX('Overview - Section A'!$A$38:$A$44,MATCH(J169,'Overview - Section A'!$U$38:$U$44,0)),""),"d-mmm-yy") &amp;" to " &amp; TEXT(IFERROR(INDEX('Overview - Section A'!$E$38:$E$44,MATCH(J169,'Overview - Section A'!$U$38:$U$44,0)),""),"d-mmm-yy")</f>
        <v>1-Jan-21 to 31-Dec-21</v>
      </c>
      <c r="E169" s="429"/>
      <c r="F169" s="430"/>
      <c r="G169" s="494" t="str">
        <f t="shared" si="12"/>
        <v/>
      </c>
      <c r="H169" s="433"/>
      <c r="I169" s="485"/>
      <c r="J169" s="435" t="s">
        <v>468</v>
      </c>
      <c r="K169" s="502"/>
      <c r="L169" s="481" t="b">
        <f t="shared" si="13"/>
        <v>1</v>
      </c>
      <c r="M169" s="481" t="b">
        <f t="shared" si="14"/>
        <v>0</v>
      </c>
      <c r="N169" s="481" t="s">
        <v>1124</v>
      </c>
      <c r="O169" s="49"/>
      <c r="P169" s="134"/>
      <c r="Q169" s="133"/>
      <c r="T169" s="102"/>
      <c r="V169" s="102"/>
      <c r="W169" s="102"/>
      <c r="X169" s="331"/>
    </row>
    <row r="170" spans="1:24" ht="47.1" customHeight="1" x14ac:dyDescent="0.25">
      <c r="A170" s="117"/>
      <c r="B170" s="409">
        <v>25</v>
      </c>
      <c r="C170" s="427" t="str">
        <f t="shared" si="11"/>
        <v/>
      </c>
      <c r="D170" s="501" t="str">
        <f ca="1">TEXT(IFERROR(INDEX('Overview - Section A'!$A$38:$A$44,MATCH(J170,'Overview - Section A'!$U$38:$U$44,0)),""),"d-mmm-yy") &amp;" to " &amp; TEXT(IFERROR(INDEX('Overview - Section A'!$E$38:$E$44,MATCH(J170,'Overview - Section A'!$U$38:$U$44,0)),""),"d-mmm-yy")</f>
        <v>1-Jan-22 to 31-Dec-22</v>
      </c>
      <c r="E170" s="429"/>
      <c r="F170" s="430"/>
      <c r="G170" s="494" t="str">
        <f t="shared" si="12"/>
        <v/>
      </c>
      <c r="H170" s="433"/>
      <c r="I170" s="485"/>
      <c r="J170" s="435" t="s">
        <v>470</v>
      </c>
      <c r="K170" s="502"/>
      <c r="L170" s="481" t="b">
        <f t="shared" si="13"/>
        <v>1</v>
      </c>
      <c r="M170" s="481" t="b">
        <f t="shared" si="14"/>
        <v>0</v>
      </c>
      <c r="N170" s="481" t="s">
        <v>1125</v>
      </c>
      <c r="O170" s="49"/>
      <c r="P170" s="134"/>
      <c r="Q170" s="133"/>
      <c r="T170" s="102"/>
      <c r="V170" s="102"/>
      <c r="W170" s="102"/>
      <c r="X170" s="331"/>
    </row>
    <row r="171" spans="1:24" ht="47.1" customHeight="1" x14ac:dyDescent="0.25">
      <c r="A171" s="117"/>
      <c r="B171" s="409">
        <v>26</v>
      </c>
      <c r="C171" s="427" t="str">
        <f t="shared" si="11"/>
        <v/>
      </c>
      <c r="D171" s="501" t="str">
        <f ca="1">TEXT(IFERROR(INDEX('Overview - Section A'!$A$38:$A$44,MATCH(J171,'Overview - Section A'!$U$38:$U$44,0)),""),"d-mmm-yy") &amp;" to " &amp; TEXT(IFERROR(INDEX('Overview - Section A'!$E$38:$E$44,MATCH(J171,'Overview - Section A'!$U$38:$U$44,0)),""),"d-mmm-yy")</f>
        <v>1-Jul-18 to 31-Dec-18</v>
      </c>
      <c r="E171" s="429"/>
      <c r="F171" s="430"/>
      <c r="G171" s="494" t="str">
        <f t="shared" si="12"/>
        <v/>
      </c>
      <c r="H171" s="433"/>
      <c r="I171" s="485"/>
      <c r="J171" s="435" t="s">
        <v>462</v>
      </c>
      <c r="K171" s="502"/>
      <c r="L171" s="481" t="b">
        <f t="shared" si="13"/>
        <v>1</v>
      </c>
      <c r="M171" s="481" t="b">
        <f t="shared" si="14"/>
        <v>0</v>
      </c>
      <c r="N171" s="481" t="s">
        <v>1126</v>
      </c>
      <c r="O171" s="49"/>
      <c r="P171" s="134"/>
      <c r="Q171" s="133"/>
      <c r="T171" s="102"/>
      <c r="V171" s="102"/>
      <c r="W171" s="102"/>
      <c r="X171" s="331"/>
    </row>
    <row r="172" spans="1:24" ht="47.1" customHeight="1" x14ac:dyDescent="0.25">
      <c r="A172" s="117"/>
      <c r="B172" s="409">
        <v>26</v>
      </c>
      <c r="C172" s="427" t="str">
        <f t="shared" si="11"/>
        <v/>
      </c>
      <c r="D172" s="501" t="str">
        <f ca="1">TEXT(IFERROR(INDEX('Overview - Section A'!$A$38:$A$44,MATCH(J172,'Overview - Section A'!$U$38:$U$44,0)),""),"d-mmm-yy") &amp;" to " &amp; TEXT(IFERROR(INDEX('Overview - Section A'!$E$38:$E$44,MATCH(J172,'Overview - Section A'!$U$38:$U$44,0)),""),"d-mmm-yy")</f>
        <v>1-Jan-19 to 31-Dec-19</v>
      </c>
      <c r="E172" s="429"/>
      <c r="F172" s="430"/>
      <c r="G172" s="494" t="str">
        <f t="shared" si="12"/>
        <v/>
      </c>
      <c r="H172" s="433"/>
      <c r="I172" s="485"/>
      <c r="J172" s="435" t="s">
        <v>464</v>
      </c>
      <c r="K172" s="502"/>
      <c r="L172" s="481" t="b">
        <f t="shared" si="13"/>
        <v>1</v>
      </c>
      <c r="M172" s="481" t="b">
        <f t="shared" si="14"/>
        <v>0</v>
      </c>
      <c r="N172" s="481" t="s">
        <v>1127</v>
      </c>
      <c r="O172" s="49"/>
      <c r="P172" s="134"/>
      <c r="Q172" s="133"/>
      <c r="T172" s="102"/>
      <c r="V172" s="102"/>
      <c r="W172" s="102"/>
      <c r="X172" s="331"/>
    </row>
    <row r="173" spans="1:24" ht="47.1" customHeight="1" x14ac:dyDescent="0.25">
      <c r="A173" s="117"/>
      <c r="B173" s="409">
        <v>26</v>
      </c>
      <c r="C173" s="427" t="str">
        <f t="shared" si="11"/>
        <v/>
      </c>
      <c r="D173" s="501" t="str">
        <f ca="1">TEXT(IFERROR(INDEX('Overview - Section A'!$A$38:$A$44,MATCH(J173,'Overview - Section A'!$U$38:$U$44,0)),""),"d-mmm-yy") &amp;" to " &amp; TEXT(IFERROR(INDEX('Overview - Section A'!$E$38:$E$44,MATCH(J173,'Overview - Section A'!$U$38:$U$44,0)),""),"d-mmm-yy")</f>
        <v>1-Jan-20 to 31-Dec-20</v>
      </c>
      <c r="E173" s="429"/>
      <c r="F173" s="430"/>
      <c r="G173" s="494" t="str">
        <f t="shared" si="12"/>
        <v/>
      </c>
      <c r="H173" s="433"/>
      <c r="I173" s="485"/>
      <c r="J173" s="435" t="s">
        <v>466</v>
      </c>
      <c r="K173" s="502"/>
      <c r="L173" s="481" t="b">
        <f t="shared" si="13"/>
        <v>1</v>
      </c>
      <c r="M173" s="481" t="b">
        <f t="shared" si="14"/>
        <v>0</v>
      </c>
      <c r="N173" s="481" t="s">
        <v>1128</v>
      </c>
      <c r="O173" s="49"/>
      <c r="P173" s="134"/>
      <c r="Q173" s="133"/>
      <c r="T173" s="102"/>
      <c r="V173" s="102"/>
      <c r="W173" s="102"/>
      <c r="X173" s="331"/>
    </row>
    <row r="174" spans="1:24" ht="47.1" customHeight="1" x14ac:dyDescent="0.25">
      <c r="A174" s="117"/>
      <c r="B174" s="409">
        <v>26</v>
      </c>
      <c r="C174" s="427" t="str">
        <f t="shared" ref="C174:C195" si="15">IF(B174=B173,"",VLOOKUP(B174,$A$10:$AA$42,27,FALSE))</f>
        <v/>
      </c>
      <c r="D174" s="501" t="str">
        <f ca="1">TEXT(IFERROR(INDEX('Overview - Section A'!$A$38:$A$44,MATCH(J174,'Overview - Section A'!$U$38:$U$44,0)),""),"d-mmm-yy") &amp;" to " &amp; TEXT(IFERROR(INDEX('Overview - Section A'!$E$38:$E$44,MATCH(J174,'Overview - Section A'!$U$38:$U$44,0)),""),"d-mmm-yy")</f>
        <v>1-Jan-21 to 31-Dec-21</v>
      </c>
      <c r="E174" s="429"/>
      <c r="F174" s="430"/>
      <c r="G174" s="494" t="str">
        <f t="shared" ref="G174:G195" si="16">IF(IF(AND(E174="",F174=""),K174,IFERROR((E174/F174)*100,""))=0,"",IF(AND(E174="",F174=""),K174,IFERROR((E174/F174)*100,"")))</f>
        <v/>
      </c>
      <c r="H174" s="433"/>
      <c r="I174" s="485"/>
      <c r="J174" s="435" t="s">
        <v>468</v>
      </c>
      <c r="K174" s="502"/>
      <c r="L174" s="481" t="b">
        <f t="shared" ref="L174:L195" si="17">IFERROR(TRUE,FALSE)</f>
        <v>1</v>
      </c>
      <c r="M174" s="481" t="b">
        <f t="shared" ref="M174:M195" si="18">IFERROR(IF(VLOOKUP(B174,$A$10:$AA$42,27,FALSE)&lt;&gt;"",TRUE,FALSE),FALSE)</f>
        <v>0</v>
      </c>
      <c r="N174" s="481" t="s">
        <v>1129</v>
      </c>
      <c r="O174" s="49"/>
      <c r="P174" s="134"/>
      <c r="Q174" s="133"/>
      <c r="T174" s="102"/>
      <c r="V174" s="102"/>
      <c r="W174" s="102"/>
      <c r="X174" s="331"/>
    </row>
    <row r="175" spans="1:24" ht="47.1" customHeight="1" x14ac:dyDescent="0.25">
      <c r="A175" s="117"/>
      <c r="B175" s="409">
        <v>26</v>
      </c>
      <c r="C175" s="427" t="str">
        <f t="shared" si="15"/>
        <v/>
      </c>
      <c r="D175" s="501" t="str">
        <f ca="1">TEXT(IFERROR(INDEX('Overview - Section A'!$A$38:$A$44,MATCH(J175,'Overview - Section A'!$U$38:$U$44,0)),""),"d-mmm-yy") &amp;" to " &amp; TEXT(IFERROR(INDEX('Overview - Section A'!$E$38:$E$44,MATCH(J175,'Overview - Section A'!$U$38:$U$44,0)),""),"d-mmm-yy")</f>
        <v>1-Jan-22 to 31-Dec-22</v>
      </c>
      <c r="E175" s="429"/>
      <c r="F175" s="430"/>
      <c r="G175" s="494" t="str">
        <f t="shared" si="16"/>
        <v/>
      </c>
      <c r="H175" s="433"/>
      <c r="I175" s="485"/>
      <c r="J175" s="435" t="s">
        <v>470</v>
      </c>
      <c r="K175" s="502"/>
      <c r="L175" s="481" t="b">
        <f t="shared" si="17"/>
        <v>1</v>
      </c>
      <c r="M175" s="481" t="b">
        <f t="shared" si="18"/>
        <v>0</v>
      </c>
      <c r="N175" s="481" t="s">
        <v>1130</v>
      </c>
      <c r="O175" s="49"/>
      <c r="P175" s="134"/>
      <c r="Q175" s="133"/>
      <c r="T175" s="102"/>
      <c r="V175" s="102"/>
      <c r="W175" s="102"/>
      <c r="X175" s="331"/>
    </row>
    <row r="176" spans="1:24" ht="47.1" customHeight="1" x14ac:dyDescent="0.25">
      <c r="A176" s="117"/>
      <c r="B176" s="409">
        <v>27</v>
      </c>
      <c r="C176" s="427" t="str">
        <f t="shared" si="15"/>
        <v/>
      </c>
      <c r="D176" s="501" t="str">
        <f ca="1">TEXT(IFERROR(INDEX('Overview - Section A'!$A$38:$A$44,MATCH(J176,'Overview - Section A'!$U$38:$U$44,0)),""),"d-mmm-yy") &amp;" to " &amp; TEXT(IFERROR(INDEX('Overview - Section A'!$E$38:$E$44,MATCH(J176,'Overview - Section A'!$U$38:$U$44,0)),""),"d-mmm-yy")</f>
        <v>1-Jul-18 to 31-Dec-18</v>
      </c>
      <c r="E176" s="429"/>
      <c r="F176" s="430"/>
      <c r="G176" s="494" t="str">
        <f t="shared" si="16"/>
        <v/>
      </c>
      <c r="H176" s="433"/>
      <c r="I176" s="485"/>
      <c r="J176" s="435" t="s">
        <v>462</v>
      </c>
      <c r="K176" s="502"/>
      <c r="L176" s="481" t="b">
        <f t="shared" si="17"/>
        <v>1</v>
      </c>
      <c r="M176" s="481" t="b">
        <f t="shared" si="18"/>
        <v>0</v>
      </c>
      <c r="N176" s="481" t="s">
        <v>1131</v>
      </c>
      <c r="O176" s="49"/>
      <c r="P176" s="134"/>
      <c r="Q176" s="133"/>
      <c r="T176" s="102"/>
      <c r="V176" s="102"/>
      <c r="W176" s="102"/>
      <c r="X176" s="331"/>
    </row>
    <row r="177" spans="1:24" ht="47.1" customHeight="1" x14ac:dyDescent="0.25">
      <c r="A177" s="117"/>
      <c r="B177" s="409">
        <v>27</v>
      </c>
      <c r="C177" s="427" t="str">
        <f t="shared" si="15"/>
        <v/>
      </c>
      <c r="D177" s="501" t="str">
        <f ca="1">TEXT(IFERROR(INDEX('Overview - Section A'!$A$38:$A$44,MATCH(J177,'Overview - Section A'!$U$38:$U$44,0)),""),"d-mmm-yy") &amp;" to " &amp; TEXT(IFERROR(INDEX('Overview - Section A'!$E$38:$E$44,MATCH(J177,'Overview - Section A'!$U$38:$U$44,0)),""),"d-mmm-yy")</f>
        <v>1-Jan-19 to 31-Dec-19</v>
      </c>
      <c r="E177" s="429"/>
      <c r="F177" s="430"/>
      <c r="G177" s="494" t="str">
        <f t="shared" si="16"/>
        <v/>
      </c>
      <c r="H177" s="433"/>
      <c r="I177" s="485"/>
      <c r="J177" s="435" t="s">
        <v>464</v>
      </c>
      <c r="K177" s="502"/>
      <c r="L177" s="481" t="b">
        <f t="shared" si="17"/>
        <v>1</v>
      </c>
      <c r="M177" s="481" t="b">
        <f t="shared" si="18"/>
        <v>0</v>
      </c>
      <c r="N177" s="481" t="s">
        <v>1132</v>
      </c>
      <c r="O177" s="49"/>
      <c r="P177" s="134"/>
      <c r="Q177" s="133"/>
      <c r="T177" s="102"/>
      <c r="V177" s="102"/>
      <c r="W177" s="102"/>
      <c r="X177" s="331"/>
    </row>
    <row r="178" spans="1:24" ht="47.1" customHeight="1" x14ac:dyDescent="0.25">
      <c r="A178" s="117"/>
      <c r="B178" s="409">
        <v>27</v>
      </c>
      <c r="C178" s="427" t="str">
        <f t="shared" si="15"/>
        <v/>
      </c>
      <c r="D178" s="501" t="str">
        <f ca="1">TEXT(IFERROR(INDEX('Overview - Section A'!$A$38:$A$44,MATCH(J178,'Overview - Section A'!$U$38:$U$44,0)),""),"d-mmm-yy") &amp;" to " &amp; TEXT(IFERROR(INDEX('Overview - Section A'!$E$38:$E$44,MATCH(J178,'Overview - Section A'!$U$38:$U$44,0)),""),"d-mmm-yy")</f>
        <v>1-Jan-20 to 31-Dec-20</v>
      </c>
      <c r="E178" s="429"/>
      <c r="F178" s="430"/>
      <c r="G178" s="494" t="str">
        <f t="shared" si="16"/>
        <v/>
      </c>
      <c r="H178" s="433"/>
      <c r="I178" s="485"/>
      <c r="J178" s="435" t="s">
        <v>466</v>
      </c>
      <c r="K178" s="502"/>
      <c r="L178" s="481" t="b">
        <f t="shared" si="17"/>
        <v>1</v>
      </c>
      <c r="M178" s="481" t="b">
        <f t="shared" si="18"/>
        <v>0</v>
      </c>
      <c r="N178" s="481" t="s">
        <v>1133</v>
      </c>
      <c r="O178" s="49"/>
      <c r="P178" s="134"/>
      <c r="Q178" s="133"/>
      <c r="T178" s="102"/>
      <c r="V178" s="102"/>
      <c r="W178" s="102"/>
      <c r="X178" s="331"/>
    </row>
    <row r="179" spans="1:24" ht="47.1" customHeight="1" x14ac:dyDescent="0.25">
      <c r="A179" s="117"/>
      <c r="B179" s="409">
        <v>27</v>
      </c>
      <c r="C179" s="427" t="str">
        <f t="shared" si="15"/>
        <v/>
      </c>
      <c r="D179" s="501" t="str">
        <f ca="1">TEXT(IFERROR(INDEX('Overview - Section A'!$A$38:$A$44,MATCH(J179,'Overview - Section A'!$U$38:$U$44,0)),""),"d-mmm-yy") &amp;" to " &amp; TEXT(IFERROR(INDEX('Overview - Section A'!$E$38:$E$44,MATCH(J179,'Overview - Section A'!$U$38:$U$44,0)),""),"d-mmm-yy")</f>
        <v>1-Jan-21 to 31-Dec-21</v>
      </c>
      <c r="E179" s="429"/>
      <c r="F179" s="430"/>
      <c r="G179" s="494" t="str">
        <f t="shared" si="16"/>
        <v/>
      </c>
      <c r="H179" s="433"/>
      <c r="I179" s="485"/>
      <c r="J179" s="435" t="s">
        <v>468</v>
      </c>
      <c r="K179" s="502"/>
      <c r="L179" s="481" t="b">
        <f t="shared" si="17"/>
        <v>1</v>
      </c>
      <c r="M179" s="481" t="b">
        <f t="shared" si="18"/>
        <v>0</v>
      </c>
      <c r="N179" s="481" t="s">
        <v>1134</v>
      </c>
      <c r="O179" s="49"/>
      <c r="P179" s="134"/>
      <c r="Q179" s="133"/>
      <c r="T179" s="102"/>
      <c r="V179" s="102"/>
      <c r="W179" s="102"/>
      <c r="X179" s="331"/>
    </row>
    <row r="180" spans="1:24" ht="47.1" customHeight="1" x14ac:dyDescent="0.25">
      <c r="A180" s="117"/>
      <c r="B180" s="409">
        <v>27</v>
      </c>
      <c r="C180" s="427" t="str">
        <f t="shared" si="15"/>
        <v/>
      </c>
      <c r="D180" s="501" t="str">
        <f ca="1">TEXT(IFERROR(INDEX('Overview - Section A'!$A$38:$A$44,MATCH(J180,'Overview - Section A'!$U$38:$U$44,0)),""),"d-mmm-yy") &amp;" to " &amp; TEXT(IFERROR(INDEX('Overview - Section A'!$E$38:$E$44,MATCH(J180,'Overview - Section A'!$U$38:$U$44,0)),""),"d-mmm-yy")</f>
        <v>1-Jan-22 to 31-Dec-22</v>
      </c>
      <c r="E180" s="429"/>
      <c r="F180" s="430"/>
      <c r="G180" s="494" t="str">
        <f t="shared" si="16"/>
        <v/>
      </c>
      <c r="H180" s="433"/>
      <c r="I180" s="485"/>
      <c r="J180" s="435" t="s">
        <v>470</v>
      </c>
      <c r="K180" s="502"/>
      <c r="L180" s="481" t="b">
        <f t="shared" si="17"/>
        <v>1</v>
      </c>
      <c r="M180" s="481" t="b">
        <f t="shared" si="18"/>
        <v>0</v>
      </c>
      <c r="N180" s="481" t="s">
        <v>1135</v>
      </c>
      <c r="O180" s="49"/>
      <c r="P180" s="134"/>
      <c r="Q180" s="133"/>
      <c r="T180" s="102"/>
      <c r="V180" s="102"/>
      <c r="W180" s="102"/>
      <c r="X180" s="331"/>
    </row>
    <row r="181" spans="1:24" ht="47.1" customHeight="1" x14ac:dyDescent="0.25">
      <c r="A181" s="117"/>
      <c r="B181" s="409">
        <v>28</v>
      </c>
      <c r="C181" s="427" t="str">
        <f t="shared" si="15"/>
        <v/>
      </c>
      <c r="D181" s="501" t="str">
        <f ca="1">TEXT(IFERROR(INDEX('Overview - Section A'!$A$38:$A$44,MATCH(J181,'Overview - Section A'!$U$38:$U$44,0)),""),"d-mmm-yy") &amp;" to " &amp; TEXT(IFERROR(INDEX('Overview - Section A'!$E$38:$E$44,MATCH(J181,'Overview - Section A'!$U$38:$U$44,0)),""),"d-mmm-yy")</f>
        <v>1-Jul-18 to 31-Dec-18</v>
      </c>
      <c r="E181" s="429"/>
      <c r="F181" s="430"/>
      <c r="G181" s="494" t="str">
        <f t="shared" si="16"/>
        <v/>
      </c>
      <c r="H181" s="433"/>
      <c r="I181" s="485"/>
      <c r="J181" s="435" t="s">
        <v>462</v>
      </c>
      <c r="K181" s="502"/>
      <c r="L181" s="481" t="b">
        <f t="shared" si="17"/>
        <v>1</v>
      </c>
      <c r="M181" s="481" t="b">
        <f t="shared" si="18"/>
        <v>0</v>
      </c>
      <c r="N181" s="481" t="s">
        <v>1136</v>
      </c>
      <c r="O181" s="49"/>
      <c r="P181" s="134"/>
      <c r="Q181" s="133"/>
      <c r="T181" s="102"/>
      <c r="V181" s="102"/>
      <c r="W181" s="102"/>
      <c r="X181" s="331"/>
    </row>
    <row r="182" spans="1:24" ht="47.1" customHeight="1" x14ac:dyDescent="0.25">
      <c r="A182" s="117"/>
      <c r="B182" s="409">
        <v>28</v>
      </c>
      <c r="C182" s="427" t="str">
        <f t="shared" si="15"/>
        <v/>
      </c>
      <c r="D182" s="501" t="str">
        <f ca="1">TEXT(IFERROR(INDEX('Overview - Section A'!$A$38:$A$44,MATCH(J182,'Overview - Section A'!$U$38:$U$44,0)),""),"d-mmm-yy") &amp;" to " &amp; TEXT(IFERROR(INDEX('Overview - Section A'!$E$38:$E$44,MATCH(J182,'Overview - Section A'!$U$38:$U$44,0)),""),"d-mmm-yy")</f>
        <v>1-Jan-19 to 31-Dec-19</v>
      </c>
      <c r="E182" s="429"/>
      <c r="F182" s="430"/>
      <c r="G182" s="494" t="str">
        <f t="shared" si="16"/>
        <v/>
      </c>
      <c r="H182" s="433"/>
      <c r="I182" s="485"/>
      <c r="J182" s="435" t="s">
        <v>464</v>
      </c>
      <c r="K182" s="502"/>
      <c r="L182" s="481" t="b">
        <f t="shared" si="17"/>
        <v>1</v>
      </c>
      <c r="M182" s="481" t="b">
        <f t="shared" si="18"/>
        <v>0</v>
      </c>
      <c r="N182" s="481" t="s">
        <v>1137</v>
      </c>
      <c r="O182" s="49"/>
      <c r="P182" s="134"/>
      <c r="Q182" s="133"/>
      <c r="T182" s="102"/>
      <c r="V182" s="102"/>
      <c r="W182" s="102"/>
      <c r="X182" s="331"/>
    </row>
    <row r="183" spans="1:24" ht="47.1" customHeight="1" x14ac:dyDescent="0.25">
      <c r="A183" s="117"/>
      <c r="B183" s="409">
        <v>28</v>
      </c>
      <c r="C183" s="427" t="str">
        <f t="shared" si="15"/>
        <v/>
      </c>
      <c r="D183" s="501" t="str">
        <f ca="1">TEXT(IFERROR(INDEX('Overview - Section A'!$A$38:$A$44,MATCH(J183,'Overview - Section A'!$U$38:$U$44,0)),""),"d-mmm-yy") &amp;" to " &amp; TEXT(IFERROR(INDEX('Overview - Section A'!$E$38:$E$44,MATCH(J183,'Overview - Section A'!$U$38:$U$44,0)),""),"d-mmm-yy")</f>
        <v>1-Jan-20 to 31-Dec-20</v>
      </c>
      <c r="E183" s="429"/>
      <c r="F183" s="430"/>
      <c r="G183" s="494" t="str">
        <f t="shared" si="16"/>
        <v/>
      </c>
      <c r="H183" s="433"/>
      <c r="I183" s="485"/>
      <c r="J183" s="435" t="s">
        <v>466</v>
      </c>
      <c r="K183" s="502"/>
      <c r="L183" s="481" t="b">
        <f t="shared" si="17"/>
        <v>1</v>
      </c>
      <c r="M183" s="481" t="b">
        <f t="shared" si="18"/>
        <v>0</v>
      </c>
      <c r="N183" s="481" t="s">
        <v>1138</v>
      </c>
      <c r="O183" s="49"/>
      <c r="P183" s="134"/>
      <c r="Q183" s="133"/>
      <c r="T183" s="102"/>
      <c r="V183" s="102"/>
      <c r="W183" s="102"/>
      <c r="X183" s="331"/>
    </row>
    <row r="184" spans="1:24" ht="47.1" customHeight="1" x14ac:dyDescent="0.25">
      <c r="A184" s="117"/>
      <c r="B184" s="409">
        <v>28</v>
      </c>
      <c r="C184" s="427" t="str">
        <f t="shared" si="15"/>
        <v/>
      </c>
      <c r="D184" s="501" t="str">
        <f ca="1">TEXT(IFERROR(INDEX('Overview - Section A'!$A$38:$A$44,MATCH(J184,'Overview - Section A'!$U$38:$U$44,0)),""),"d-mmm-yy") &amp;" to " &amp; TEXT(IFERROR(INDEX('Overview - Section A'!$E$38:$E$44,MATCH(J184,'Overview - Section A'!$U$38:$U$44,0)),""),"d-mmm-yy")</f>
        <v>1-Jan-21 to 31-Dec-21</v>
      </c>
      <c r="E184" s="429"/>
      <c r="F184" s="430"/>
      <c r="G184" s="494" t="str">
        <f t="shared" si="16"/>
        <v/>
      </c>
      <c r="H184" s="433"/>
      <c r="I184" s="485"/>
      <c r="J184" s="435" t="s">
        <v>468</v>
      </c>
      <c r="K184" s="502"/>
      <c r="L184" s="481" t="b">
        <f t="shared" si="17"/>
        <v>1</v>
      </c>
      <c r="M184" s="481" t="b">
        <f t="shared" si="18"/>
        <v>0</v>
      </c>
      <c r="N184" s="481" t="s">
        <v>1139</v>
      </c>
      <c r="O184" s="49"/>
      <c r="P184" s="134"/>
      <c r="Q184" s="133"/>
      <c r="T184" s="102"/>
      <c r="V184" s="102"/>
      <c r="W184" s="102"/>
      <c r="X184" s="331"/>
    </row>
    <row r="185" spans="1:24" ht="47.1" customHeight="1" x14ac:dyDescent="0.25">
      <c r="A185" s="117"/>
      <c r="B185" s="409">
        <v>28</v>
      </c>
      <c r="C185" s="427" t="str">
        <f t="shared" si="15"/>
        <v/>
      </c>
      <c r="D185" s="501" t="str">
        <f ca="1">TEXT(IFERROR(INDEX('Overview - Section A'!$A$38:$A$44,MATCH(J185,'Overview - Section A'!$U$38:$U$44,0)),""),"d-mmm-yy") &amp;" to " &amp; TEXT(IFERROR(INDEX('Overview - Section A'!$E$38:$E$44,MATCH(J185,'Overview - Section A'!$U$38:$U$44,0)),""),"d-mmm-yy")</f>
        <v>1-Jan-22 to 31-Dec-22</v>
      </c>
      <c r="E185" s="429"/>
      <c r="F185" s="430"/>
      <c r="G185" s="494" t="str">
        <f t="shared" si="16"/>
        <v/>
      </c>
      <c r="H185" s="433"/>
      <c r="I185" s="485"/>
      <c r="J185" s="435" t="s">
        <v>470</v>
      </c>
      <c r="K185" s="502"/>
      <c r="L185" s="481" t="b">
        <f t="shared" si="17"/>
        <v>1</v>
      </c>
      <c r="M185" s="481" t="b">
        <f t="shared" si="18"/>
        <v>0</v>
      </c>
      <c r="N185" s="481" t="s">
        <v>1140</v>
      </c>
      <c r="O185" s="49"/>
      <c r="P185" s="134"/>
      <c r="Q185" s="133"/>
      <c r="T185" s="102"/>
      <c r="V185" s="102"/>
      <c r="W185" s="102"/>
      <c r="X185" s="331"/>
    </row>
    <row r="186" spans="1:24" ht="47.1" customHeight="1" x14ac:dyDescent="0.25">
      <c r="A186" s="117"/>
      <c r="B186" s="409">
        <v>29</v>
      </c>
      <c r="C186" s="427" t="str">
        <f t="shared" si="15"/>
        <v/>
      </c>
      <c r="D186" s="501" t="str">
        <f ca="1">TEXT(IFERROR(INDEX('Overview - Section A'!$A$38:$A$44,MATCH(J186,'Overview - Section A'!$U$38:$U$44,0)),""),"d-mmm-yy") &amp;" to " &amp; TEXT(IFERROR(INDEX('Overview - Section A'!$E$38:$E$44,MATCH(J186,'Overview - Section A'!$U$38:$U$44,0)),""),"d-mmm-yy")</f>
        <v>1-Jul-18 to 31-Dec-18</v>
      </c>
      <c r="E186" s="429"/>
      <c r="F186" s="430"/>
      <c r="G186" s="494" t="str">
        <f t="shared" si="16"/>
        <v/>
      </c>
      <c r="H186" s="433"/>
      <c r="I186" s="485"/>
      <c r="J186" s="435" t="s">
        <v>462</v>
      </c>
      <c r="K186" s="502"/>
      <c r="L186" s="481" t="b">
        <f t="shared" si="17"/>
        <v>1</v>
      </c>
      <c r="M186" s="481" t="b">
        <f t="shared" si="18"/>
        <v>0</v>
      </c>
      <c r="N186" s="481" t="s">
        <v>1141</v>
      </c>
      <c r="O186" s="49"/>
      <c r="P186" s="134"/>
      <c r="Q186" s="133"/>
      <c r="T186" s="102"/>
      <c r="V186" s="102"/>
      <c r="W186" s="102"/>
      <c r="X186" s="331"/>
    </row>
    <row r="187" spans="1:24" ht="47.1" customHeight="1" x14ac:dyDescent="0.25">
      <c r="A187" s="117"/>
      <c r="B187" s="409">
        <v>29</v>
      </c>
      <c r="C187" s="427" t="str">
        <f t="shared" si="15"/>
        <v/>
      </c>
      <c r="D187" s="501" t="str">
        <f ca="1">TEXT(IFERROR(INDEX('Overview - Section A'!$A$38:$A$44,MATCH(J187,'Overview - Section A'!$U$38:$U$44,0)),""),"d-mmm-yy") &amp;" to " &amp; TEXT(IFERROR(INDEX('Overview - Section A'!$E$38:$E$44,MATCH(J187,'Overview - Section A'!$U$38:$U$44,0)),""),"d-mmm-yy")</f>
        <v>1-Jan-19 to 31-Dec-19</v>
      </c>
      <c r="E187" s="429"/>
      <c r="F187" s="430"/>
      <c r="G187" s="494" t="str">
        <f t="shared" si="16"/>
        <v/>
      </c>
      <c r="H187" s="433"/>
      <c r="I187" s="485"/>
      <c r="J187" s="435" t="s">
        <v>464</v>
      </c>
      <c r="K187" s="502"/>
      <c r="L187" s="481" t="b">
        <f t="shared" si="17"/>
        <v>1</v>
      </c>
      <c r="M187" s="481" t="b">
        <f t="shared" si="18"/>
        <v>0</v>
      </c>
      <c r="N187" s="481" t="s">
        <v>1142</v>
      </c>
      <c r="O187" s="49"/>
      <c r="P187" s="134"/>
      <c r="Q187" s="133"/>
      <c r="T187" s="102"/>
      <c r="V187" s="102"/>
      <c r="W187" s="102"/>
      <c r="X187" s="331"/>
    </row>
    <row r="188" spans="1:24" ht="47.1" customHeight="1" x14ac:dyDescent="0.25">
      <c r="A188" s="117"/>
      <c r="B188" s="409">
        <v>29</v>
      </c>
      <c r="C188" s="427" t="str">
        <f t="shared" si="15"/>
        <v/>
      </c>
      <c r="D188" s="501" t="str">
        <f ca="1">TEXT(IFERROR(INDEX('Overview - Section A'!$A$38:$A$44,MATCH(J188,'Overview - Section A'!$U$38:$U$44,0)),""),"d-mmm-yy") &amp;" to " &amp; TEXT(IFERROR(INDEX('Overview - Section A'!$E$38:$E$44,MATCH(J188,'Overview - Section A'!$U$38:$U$44,0)),""),"d-mmm-yy")</f>
        <v>1-Jan-20 to 31-Dec-20</v>
      </c>
      <c r="E188" s="429"/>
      <c r="F188" s="430"/>
      <c r="G188" s="494" t="str">
        <f t="shared" si="16"/>
        <v/>
      </c>
      <c r="H188" s="433"/>
      <c r="I188" s="485"/>
      <c r="J188" s="435" t="s">
        <v>466</v>
      </c>
      <c r="K188" s="502"/>
      <c r="L188" s="481" t="b">
        <f t="shared" si="17"/>
        <v>1</v>
      </c>
      <c r="M188" s="481" t="b">
        <f t="shared" si="18"/>
        <v>0</v>
      </c>
      <c r="N188" s="481" t="s">
        <v>1143</v>
      </c>
      <c r="O188" s="49"/>
      <c r="P188" s="134"/>
      <c r="Q188" s="133"/>
      <c r="T188" s="102"/>
      <c r="V188" s="102"/>
      <c r="W188" s="102"/>
      <c r="X188" s="331"/>
    </row>
    <row r="189" spans="1:24" ht="47.1" customHeight="1" x14ac:dyDescent="0.25">
      <c r="A189" s="117"/>
      <c r="B189" s="409">
        <v>29</v>
      </c>
      <c r="C189" s="427" t="str">
        <f t="shared" si="15"/>
        <v/>
      </c>
      <c r="D189" s="501" t="str">
        <f ca="1">TEXT(IFERROR(INDEX('Overview - Section A'!$A$38:$A$44,MATCH(J189,'Overview - Section A'!$U$38:$U$44,0)),""),"d-mmm-yy") &amp;" to " &amp; TEXT(IFERROR(INDEX('Overview - Section A'!$E$38:$E$44,MATCH(J189,'Overview - Section A'!$U$38:$U$44,0)),""),"d-mmm-yy")</f>
        <v>1-Jan-21 to 31-Dec-21</v>
      </c>
      <c r="E189" s="429"/>
      <c r="F189" s="430"/>
      <c r="G189" s="494" t="str">
        <f t="shared" si="16"/>
        <v/>
      </c>
      <c r="H189" s="433"/>
      <c r="I189" s="485"/>
      <c r="J189" s="435" t="s">
        <v>468</v>
      </c>
      <c r="K189" s="502"/>
      <c r="L189" s="481" t="b">
        <f t="shared" si="17"/>
        <v>1</v>
      </c>
      <c r="M189" s="481" t="b">
        <f t="shared" si="18"/>
        <v>0</v>
      </c>
      <c r="N189" s="481" t="s">
        <v>1144</v>
      </c>
      <c r="O189" s="49"/>
      <c r="P189" s="134"/>
      <c r="Q189" s="133"/>
      <c r="T189" s="102"/>
      <c r="V189" s="102"/>
      <c r="W189" s="102"/>
      <c r="X189" s="331"/>
    </row>
    <row r="190" spans="1:24" ht="47.1" customHeight="1" x14ac:dyDescent="0.25">
      <c r="A190" s="117"/>
      <c r="B190" s="409">
        <v>29</v>
      </c>
      <c r="C190" s="427" t="str">
        <f t="shared" si="15"/>
        <v/>
      </c>
      <c r="D190" s="501" t="str">
        <f ca="1">TEXT(IFERROR(INDEX('Overview - Section A'!$A$38:$A$44,MATCH(J190,'Overview - Section A'!$U$38:$U$44,0)),""),"d-mmm-yy") &amp;" to " &amp; TEXT(IFERROR(INDEX('Overview - Section A'!$E$38:$E$44,MATCH(J190,'Overview - Section A'!$U$38:$U$44,0)),""),"d-mmm-yy")</f>
        <v>1-Jan-22 to 31-Dec-22</v>
      </c>
      <c r="E190" s="429"/>
      <c r="F190" s="430"/>
      <c r="G190" s="494" t="str">
        <f t="shared" si="16"/>
        <v/>
      </c>
      <c r="H190" s="433"/>
      <c r="I190" s="485"/>
      <c r="J190" s="435" t="s">
        <v>470</v>
      </c>
      <c r="K190" s="502"/>
      <c r="L190" s="481" t="b">
        <f t="shared" si="17"/>
        <v>1</v>
      </c>
      <c r="M190" s="481" t="b">
        <f t="shared" si="18"/>
        <v>0</v>
      </c>
      <c r="N190" s="481" t="s">
        <v>1145</v>
      </c>
      <c r="O190" s="49"/>
      <c r="P190" s="134"/>
      <c r="Q190" s="133"/>
      <c r="T190" s="102"/>
      <c r="V190" s="102"/>
      <c r="W190" s="102"/>
      <c r="X190" s="331"/>
    </row>
    <row r="191" spans="1:24" ht="47.1" customHeight="1" x14ac:dyDescent="0.25">
      <c r="A191" s="117"/>
      <c r="B191" s="409">
        <v>30</v>
      </c>
      <c r="C191" s="427" t="str">
        <f t="shared" si="15"/>
        <v/>
      </c>
      <c r="D191" s="501" t="str">
        <f ca="1">TEXT(IFERROR(INDEX('Overview - Section A'!$A$38:$A$44,MATCH(J191,'Overview - Section A'!$U$38:$U$44,0)),""),"d-mmm-yy") &amp;" to " &amp; TEXT(IFERROR(INDEX('Overview - Section A'!$E$38:$E$44,MATCH(J191,'Overview - Section A'!$U$38:$U$44,0)),""),"d-mmm-yy")</f>
        <v>1-Jul-18 to 31-Dec-18</v>
      </c>
      <c r="E191" s="429"/>
      <c r="F191" s="430"/>
      <c r="G191" s="494" t="str">
        <f t="shared" si="16"/>
        <v/>
      </c>
      <c r="H191" s="433"/>
      <c r="I191" s="485"/>
      <c r="J191" s="435" t="s">
        <v>462</v>
      </c>
      <c r="K191" s="502"/>
      <c r="L191" s="481" t="b">
        <f t="shared" si="17"/>
        <v>1</v>
      </c>
      <c r="M191" s="481" t="b">
        <f t="shared" si="18"/>
        <v>0</v>
      </c>
      <c r="N191" s="481" t="s">
        <v>1146</v>
      </c>
      <c r="O191" s="49"/>
      <c r="P191" s="134"/>
      <c r="Q191" s="133"/>
      <c r="T191" s="102"/>
      <c r="V191" s="102"/>
      <c r="W191" s="102"/>
      <c r="X191" s="331"/>
    </row>
    <row r="192" spans="1:24" ht="47.1" customHeight="1" x14ac:dyDescent="0.25">
      <c r="A192" s="117"/>
      <c r="B192" s="409">
        <v>30</v>
      </c>
      <c r="C192" s="427" t="str">
        <f t="shared" si="15"/>
        <v/>
      </c>
      <c r="D192" s="501" t="str">
        <f ca="1">TEXT(IFERROR(INDEX('Overview - Section A'!$A$38:$A$44,MATCH(J192,'Overview - Section A'!$U$38:$U$44,0)),""),"d-mmm-yy") &amp;" to " &amp; TEXT(IFERROR(INDEX('Overview - Section A'!$E$38:$E$44,MATCH(J192,'Overview - Section A'!$U$38:$U$44,0)),""),"d-mmm-yy")</f>
        <v>1-Jan-19 to 31-Dec-19</v>
      </c>
      <c r="E192" s="429"/>
      <c r="F192" s="430"/>
      <c r="G192" s="494" t="str">
        <f t="shared" si="16"/>
        <v/>
      </c>
      <c r="H192" s="433"/>
      <c r="I192" s="485"/>
      <c r="J192" s="435" t="s">
        <v>464</v>
      </c>
      <c r="K192" s="502"/>
      <c r="L192" s="481" t="b">
        <f t="shared" si="17"/>
        <v>1</v>
      </c>
      <c r="M192" s="481" t="b">
        <f t="shared" si="18"/>
        <v>0</v>
      </c>
      <c r="N192" s="481" t="s">
        <v>1147</v>
      </c>
      <c r="O192" s="49"/>
      <c r="P192" s="134"/>
      <c r="Q192" s="133"/>
      <c r="T192" s="102"/>
      <c r="V192" s="102"/>
      <c r="W192" s="102"/>
      <c r="X192" s="331"/>
    </row>
    <row r="193" spans="1:24" ht="47.1" customHeight="1" x14ac:dyDescent="0.25">
      <c r="A193" s="117"/>
      <c r="B193" s="409">
        <v>30</v>
      </c>
      <c r="C193" s="427" t="str">
        <f t="shared" si="15"/>
        <v/>
      </c>
      <c r="D193" s="501" t="str">
        <f ca="1">TEXT(IFERROR(INDEX('Overview - Section A'!$A$38:$A$44,MATCH(J193,'Overview - Section A'!$U$38:$U$44,0)),""),"d-mmm-yy") &amp;" to " &amp; TEXT(IFERROR(INDEX('Overview - Section A'!$E$38:$E$44,MATCH(J193,'Overview - Section A'!$U$38:$U$44,0)),""),"d-mmm-yy")</f>
        <v>1-Jan-20 to 31-Dec-20</v>
      </c>
      <c r="E193" s="429"/>
      <c r="F193" s="430"/>
      <c r="G193" s="494" t="str">
        <f t="shared" si="16"/>
        <v/>
      </c>
      <c r="H193" s="433"/>
      <c r="I193" s="485"/>
      <c r="J193" s="435" t="s">
        <v>466</v>
      </c>
      <c r="K193" s="502"/>
      <c r="L193" s="481" t="b">
        <f t="shared" si="17"/>
        <v>1</v>
      </c>
      <c r="M193" s="481" t="b">
        <f t="shared" si="18"/>
        <v>0</v>
      </c>
      <c r="N193" s="481" t="s">
        <v>1148</v>
      </c>
      <c r="O193" s="49"/>
      <c r="P193" s="134"/>
      <c r="Q193" s="133"/>
      <c r="T193" s="102"/>
      <c r="V193" s="102"/>
      <c r="W193" s="102"/>
      <c r="X193" s="331"/>
    </row>
    <row r="194" spans="1:24" ht="47.1" customHeight="1" x14ac:dyDescent="0.25">
      <c r="A194" s="117"/>
      <c r="B194" s="409">
        <v>30</v>
      </c>
      <c r="C194" s="427" t="str">
        <f t="shared" si="15"/>
        <v/>
      </c>
      <c r="D194" s="501" t="str">
        <f ca="1">TEXT(IFERROR(INDEX('Overview - Section A'!$A$38:$A$44,MATCH(J194,'Overview - Section A'!$U$38:$U$44,0)),""),"d-mmm-yy") &amp;" to " &amp; TEXT(IFERROR(INDEX('Overview - Section A'!$E$38:$E$44,MATCH(J194,'Overview - Section A'!$U$38:$U$44,0)),""),"d-mmm-yy")</f>
        <v>1-Jan-21 to 31-Dec-21</v>
      </c>
      <c r="E194" s="429"/>
      <c r="F194" s="430"/>
      <c r="G194" s="494" t="str">
        <f t="shared" si="16"/>
        <v/>
      </c>
      <c r="H194" s="433"/>
      <c r="I194" s="485"/>
      <c r="J194" s="435" t="s">
        <v>468</v>
      </c>
      <c r="K194" s="502"/>
      <c r="L194" s="481" t="b">
        <f t="shared" si="17"/>
        <v>1</v>
      </c>
      <c r="M194" s="481" t="b">
        <f t="shared" si="18"/>
        <v>0</v>
      </c>
      <c r="N194" s="481" t="s">
        <v>1149</v>
      </c>
      <c r="O194" s="49"/>
      <c r="P194" s="134"/>
      <c r="Q194" s="133"/>
      <c r="T194" s="102"/>
      <c r="V194" s="102"/>
      <c r="W194" s="102"/>
      <c r="X194" s="331"/>
    </row>
    <row r="195" spans="1:24" ht="47.1" customHeight="1" x14ac:dyDescent="0.25">
      <c r="A195" s="117"/>
      <c r="B195" s="409">
        <v>30</v>
      </c>
      <c r="C195" s="427" t="str">
        <f t="shared" si="15"/>
        <v/>
      </c>
      <c r="D195" s="501" t="str">
        <f ca="1">TEXT(IFERROR(INDEX('Overview - Section A'!$A$38:$A$44,MATCH(J195,'Overview - Section A'!$U$38:$U$44,0)),""),"d-mmm-yy") &amp;" to " &amp; TEXT(IFERROR(INDEX('Overview - Section A'!$E$38:$E$44,MATCH(J195,'Overview - Section A'!$U$38:$U$44,0)),""),"d-mmm-yy")</f>
        <v>1-Jan-22 to 31-Dec-22</v>
      </c>
      <c r="E195" s="429"/>
      <c r="F195" s="430"/>
      <c r="G195" s="494" t="str">
        <f t="shared" si="16"/>
        <v/>
      </c>
      <c r="H195" s="433"/>
      <c r="I195" s="485"/>
      <c r="J195" s="435" t="s">
        <v>470</v>
      </c>
      <c r="K195" s="502"/>
      <c r="L195" s="481" t="b">
        <f t="shared" si="17"/>
        <v>1</v>
      </c>
      <c r="M195" s="481" t="b">
        <f t="shared" si="18"/>
        <v>0</v>
      </c>
      <c r="N195" s="481" t="s">
        <v>1150</v>
      </c>
      <c r="O195" s="49"/>
      <c r="P195" s="134"/>
      <c r="Q195" s="133"/>
      <c r="T195" s="102"/>
      <c r="V195" s="102"/>
      <c r="W195" s="102"/>
      <c r="X195" s="331"/>
    </row>
    <row r="196" spans="1:24" ht="2.1" customHeight="1" thickBot="1" x14ac:dyDescent="0.3">
      <c r="B196" s="63"/>
      <c r="C196" s="64"/>
      <c r="D196" s="64"/>
      <c r="E196" s="64"/>
      <c r="F196" s="64"/>
      <c r="G196" s="64"/>
      <c r="H196" s="64"/>
      <c r="I196" s="64"/>
      <c r="J196" s="64"/>
      <c r="K196" s="64"/>
      <c r="L196" s="64"/>
      <c r="M196" s="64"/>
      <c r="N196" s="64"/>
      <c r="O196" s="59"/>
      <c r="P196" s="134"/>
      <c r="Q196" s="133"/>
      <c r="T196" s="102"/>
      <c r="U196" s="102"/>
      <c r="V196" s="102"/>
      <c r="W196" s="102"/>
      <c r="X196" s="331"/>
    </row>
    <row r="197" spans="1:24" x14ac:dyDescent="0.25">
      <c r="P197" s="133"/>
      <c r="Q197" s="133"/>
      <c r="T197" s="314"/>
      <c r="U197" s="127"/>
      <c r="V197" s="127"/>
      <c r="W197" s="127"/>
      <c r="X197" s="331"/>
    </row>
    <row r="198" spans="1:24" x14ac:dyDescent="0.25">
      <c r="P198" s="133"/>
      <c r="Q198" s="133"/>
      <c r="T198" s="102"/>
      <c r="U198" s="102"/>
      <c r="V198" s="102"/>
      <c r="W198" s="102"/>
      <c r="X198" s="331"/>
    </row>
    <row r="199" spans="1:24" x14ac:dyDescent="0.25">
      <c r="T199" s="102"/>
      <c r="U199" s="102"/>
      <c r="V199" s="102"/>
      <c r="W199" s="102"/>
      <c r="X199" s="331"/>
    </row>
    <row r="200" spans="1:24" x14ac:dyDescent="0.25">
      <c r="T200" s="102"/>
      <c r="U200" s="102"/>
      <c r="V200" s="102"/>
      <c r="W200" s="102"/>
      <c r="X200" s="331"/>
    </row>
    <row r="201" spans="1:24" x14ac:dyDescent="0.25">
      <c r="T201" s="102"/>
      <c r="U201" s="102"/>
      <c r="V201" s="102"/>
      <c r="W201" s="102"/>
      <c r="X201" s="331"/>
    </row>
    <row r="204" spans="1:24" x14ac:dyDescent="0.25">
      <c r="A204" s="65" t="s">
        <v>53</v>
      </c>
    </row>
  </sheetData>
  <sheetProtection algorithmName="SHA-512" hashValue="vcTEaykR+sRairyuD6scm5lrc9TmosTalwjiQ/06voRnkE4hzUFYJVH50a+S83HmcoR2omd8RTbINbkPgBs9mQ==" saltValue="MUwS97cSpAlugNLk60up3g==" spinCount="100000" sheet="1" objects="1" scenarios="1" formatCells="0" sort="0" autoFilter="0"/>
  <mergeCells count="3">
    <mergeCell ref="B43:H43"/>
    <mergeCell ref="A1:V2"/>
    <mergeCell ref="A8:AW8"/>
  </mergeCells>
  <conditionalFormatting sqref="B45:D195">
    <cfRule type="expression" dxfId="42" priority="13">
      <formula>MOD($B45,2)=0</formula>
    </cfRule>
    <cfRule type="expression" dxfId="41" priority="14">
      <formula>MOD($B45,2)=1</formula>
    </cfRule>
  </conditionalFormatting>
  <conditionalFormatting sqref="C10:D40">
    <cfRule type="expression" dxfId="40" priority="11">
      <formula>AND($D10&lt;&gt;"",$C10&lt;&gt;"")</formula>
    </cfRule>
  </conditionalFormatting>
  <conditionalFormatting sqref="AW10:AW14 A10:AU14">
    <cfRule type="expression" dxfId="39" priority="7">
      <formula>$AF10:$AF41="[Record ID]"</formula>
    </cfRule>
  </conditionalFormatting>
  <conditionalFormatting sqref="B94:H195 B91:D93 F91:H93 B45:H85 B86:D88 F86:H88 B89:H90">
    <cfRule type="expression" dxfId="38" priority="6">
      <formula>$N45:$N196="[Record ID]"</formula>
    </cfRule>
  </conditionalFormatting>
  <conditionalFormatting sqref="A10:AU41">
    <cfRule type="expression" dxfId="37" priority="5">
      <formula>$J10="Yes"</formula>
    </cfRule>
  </conditionalFormatting>
  <conditionalFormatting sqref="AW10:AW40">
    <cfRule type="expression" dxfId="36" priority="3">
      <formula>$J10="Yes"</formula>
    </cfRule>
  </conditionalFormatting>
  <conditionalFormatting sqref="A15:AU40 AW15:AW40">
    <cfRule type="expression" dxfId="35" priority="39">
      <formula>$AF15:$AF196="[Record ID]"</formula>
    </cfRule>
  </conditionalFormatting>
  <conditionalFormatting sqref="E91:E93">
    <cfRule type="expression" dxfId="34" priority="49">
      <formula>$N86:$N237="[Record ID]"</formula>
    </cfRule>
  </conditionalFormatting>
  <conditionalFormatting sqref="E86:E88">
    <cfRule type="expression" dxfId="33" priority="1">
      <formula>$N86:$N237="[Record ID]"</formula>
    </cfRule>
  </conditionalFormatting>
  <dataValidations xWindow="1067" yWindow="421" count="18">
    <dataValidation type="list" allowBlank="1" showInputMessage="1" showErrorMessage="1" sqref="R10:R40">
      <formula1>Subset</formula1>
    </dataValidation>
    <dataValidation type="custom" allowBlank="1" showInputMessage="1" showErrorMessage="1" errorTitle="Coverage Indicators" error="Cannot have a Standard Indicator and Custom Indicator on same line" sqref="D10:D40">
      <formula1>C10=""</formula1>
    </dataValidation>
    <dataValidation type="list" allowBlank="1" showInputMessage="1" showErrorMessage="1" sqref="B10:B40">
      <formula1>Coverage_Module</formula1>
    </dataValidation>
    <dataValidation type="list" allowBlank="1" showInputMessage="1" showErrorMessage="1" sqref="C10:C40">
      <formula1>OFFSET(CoverageStart,MATCH(X10,CoverageColumn,0)-1,2,COUNTIF(CoverageColumn,X10),1)</formula1>
    </dataValidation>
    <dataValidation type="list" allowBlank="1" showInputMessage="1" showErrorMessage="1" sqref="S10:S40">
      <formula1>ResponsiblePR</formula1>
    </dataValidation>
    <dataValidation type="list" allowBlank="1" showInputMessage="1" showErrorMessage="1" sqref="T10:T40">
      <formula1>Country</formula1>
    </dataValidation>
    <dataValidation allowBlank="1" showInputMessage="1" showErrorMessage="1" prompt="Please include the geographic area in the comments box" sqref="W10:W40"/>
    <dataValidation allowBlank="1" showInputMessage="1" showErrorMessage="1" prompt="To ensure data consistency please ensure that all thousands are separated with a comma and all decimals are separated with a decimal. (e.g. 1,000,000.96)" sqref="E10:G40 F45:G195 E45:E85 E89:E195"/>
    <dataValidation type="decimal" allowBlank="1" showInputMessage="1" showErrorMessage="1" errorTitle="X-Author for Excel" error="Please enter a valid numeric value. Valid range for Coverage Indicator Number is -1E+18 to 1E+18." promptTitle="X-Author for Excel" sqref="A10:A40 B45:B195">
      <formula1>-1000000000000000000</formula1>
      <formula2>1000000000000000000</formula2>
    </dataValidation>
    <dataValidation type="list" allowBlank="1" showInputMessage="1" showErrorMessage="1" errorTitle="X-Author for Excel" error="Please select a value from the drop-down." promptTitle="X-Author for Excel" sqref="H10:H40">
      <formula1>IF(IFERROR(ROWS(INDIRECT(SUBSTITUTE("AIM_Coverage_Indicator__c.AIM_Year__c"," ","_"))),-1) &lt; 0, XAuthorInvalidPicklistData,INDIRECT(SUBSTITUTE("AIM_Coverage_Indicator__c.AIM_Year__c"," ","_")))</formula1>
    </dataValidation>
    <dataValidation type="list" allowBlank="1" showInputMessage="1" showErrorMessage="1" errorTitle="X-Author for Excel" error="Please select a value from the drop-down." promptTitle="X-Author for Excel" sqref="V10:V40">
      <formula1>IF(IFERROR(ROWS(INDIRECT(SUBSTITUTE("AIM_Coverage_Indicator__c.AIM_Rating_Cumulation_Type__c"," ","_"))),-1) &lt; 0, XAuthorInvalidPicklistData,INDIRECT(SUBSTITUTE("AIM_Coverage_Indicator__c.AIM_Rating_Cumulation_Type__c"," ","_")))</formula1>
    </dataValidation>
    <dataValidation type="list" allowBlank="1" showInputMessage="1" showErrorMessage="1" errorTitle="X-Author for Excel" error="Please select either TRUE or FALSE from the dropdown." promptTitle="X-Author for Excel" sqref="AC10:AC40 L45:M195">
      <formula1>"TRUE,FALSE"</formula1>
    </dataValidation>
    <dataValidation type="custom" allowBlank="1" showInputMessage="1" showErrorMessage="1" errorTitle="X-Author for Excel" error="Id and Lookup fields are not editable." promptTitle="X-Author for Excel" sqref="AV10:AV40 AE10:AH40 N45:N195 J45:J195">
      <formula1>""</formula1>
    </dataValidation>
    <dataValidation type="decimal" allowBlank="1" showInputMessage="1" showErrorMessage="1" errorTitle="X-Author for Excel" error="Please enter a valid numeric value. Valid range for Baseline % is -99999.99 to 99999.99." promptTitle="X-Author for Excel" sqref="AL10:AL40">
      <formula1>-99999.99</formula1>
      <formula2>99999.99</formula2>
    </dataValidation>
    <dataValidation type="list" allowBlank="1" showInputMessage="1" showErrorMessage="1" errorTitle="X-Author for Excel" error="Please select a value from the drop-down." promptTitle="X-Author for Excel" sqref="AP10:AP40">
      <formula1>IF(IFERROR(ROWS(INDIRECT(SUBSTITUTE("AIM_Coverage_Indicator__c.AIM_Geographic_Coverage__c"," ","_"))),-1) &lt; 0, XAuthorInvalidPicklistData,INDIRECT(SUBSTITUTE("AIM_Coverage_Indicator__c.AIM_Geographic_Coverage__c"," ","_")))</formula1>
    </dataValidation>
    <dataValidation type="list" allowBlank="1" showInputMessage="1" showErrorMessage="1" errorTitle="X-Author for Excel" error="Please select a value from the drop-down." promptTitle="X-Author for Excel" sqref="AW10:AW40">
      <formula1>IF(IFERROR(ROWS(INDIRECT(SUBSTITUTE("AIM_Coverage_Indicator__c.AIM_Deactivate_Indicator__c"," ","_"))),-1) &lt; 0, XAuthorInvalidPicklistData,INDIRECT(SUBSTITUTE("AIM_Coverage_Indicator__c.AIM_Deactivate_Indicator__c"," ","_")))</formula1>
    </dataValidation>
    <dataValidation type="list" allowBlank="1" showInputMessage="1" showErrorMessage="1" errorTitle="X-Author for Excel" error="Please select a value from the drop-down." promptTitle="X-Author for Excel" sqref="H45:H195">
      <formula1>IF(IFERROR(ROWS(INDIRECT(SUBSTITUTE("AIM_Coverage_Indicator_Targets_Results__c.AIM_Mark_if_target_is_TBD__c"," ","_"))),-1) &lt; 0, XAuthorInvalidPicklistData,INDIRECT(SUBSTITUTE("AIM_Coverage_Indicator_Targets_Results__c.AIM_Mark_if_target_is_TBD__c"," ","_")))</formula1>
    </dataValidation>
    <dataValidation type="decimal" allowBlank="1" showInputMessage="1" showErrorMessage="1" errorTitle="X-Author for Excel" error="Please enter a valid numeric value. Valid range for Target % is -99999.9 to 99999.9." promptTitle="X-Author for Excel" sqref="K45:K195">
      <formula1>-99999.9</formula1>
      <formula2>99999.9</formula2>
    </dataValidation>
  </dataValidations>
  <hyperlinks>
    <hyperlink ref="A204" location="'Coverage Indicators - Section D'!A4" display="'Coverage Indicators - Section D'!A4"/>
    <hyperlink ref="B4" location="_fba43122_7879_4bc6_ab59_ece879d4dafd" display="Coverage Indicators"/>
    <hyperlink ref="C4" location="_779b0207_1267_4760_b2e2_850e0608884a" display="Coverage Indicator Targets"/>
  </hyperlinks>
  <pageMargins left="0.7" right="0.7" top="0.75" bottom="0.75" header="0.3" footer="0.3"/>
  <pageSetup paperSize="8" scale="32" fitToHeight="0" orientation="landscape" r:id="rId1"/>
  <colBreaks count="1" manualBreakCount="1">
    <brk id="25" max="1048575" man="1"/>
  </colBreaks>
  <extLst>
    <ext xmlns:x14="http://schemas.microsoft.com/office/spreadsheetml/2009/9/main" uri="{78C0D931-6437-407d-A8EE-F0AAD7539E65}">
      <x14:conditionalFormattings>
        <x14:conditionalFormatting xmlns:xm="http://schemas.microsoft.com/office/excel/2006/main">
          <x14:cfRule type="expression" priority="12" id="{0B2CCBC0-1F1D-4D86-B497-1C748EC8E20D}">
            <xm:f>INDEX('Overview - Section A'!$E$36:$E$37,MATCH($J45,'Overview - Section A'!$I$36:$I$37,0))&gt;'Overview - Section A'!$E$8</xm:f>
            <x14:dxf>
              <font>
                <color theme="0" tint="-0.24994659260841701"/>
              </font>
              <fill>
                <patternFill>
                  <bgColor theme="0" tint="-0.24994659260841701"/>
                </patternFill>
              </fill>
            </x14:dxf>
          </x14:cfRule>
          <xm:sqref>B196:H196 H45:H195 B94:F195 B91:D93 F91:F93 B45:F85 B86:D88 F86:F88 B89:F90</xm:sqref>
        </x14:conditionalFormatting>
        <x14:conditionalFormatting xmlns:xm="http://schemas.microsoft.com/office/excel/2006/main">
          <x14:cfRule type="expression" priority="10" id="{069419CD-2F1B-40A1-B75F-C0ADD7C1C706}">
            <xm:f>INDEX('Overview - Section A'!$E$36:$E$37,MATCH($J45,'Overview - Section A'!$I$36:$I$37,0))&gt;'Overview - Section A'!$E$8</xm:f>
            <x14:dxf>
              <font>
                <color theme="0" tint="-0.24994659260841701"/>
              </font>
              <fill>
                <patternFill>
                  <bgColor theme="0" tint="-0.24994659260841701"/>
                </patternFill>
              </fill>
            </x14:dxf>
          </x14:cfRule>
          <xm:sqref>G45:G195</xm:sqref>
        </x14:conditionalFormatting>
        <x14:conditionalFormatting xmlns:xm="http://schemas.microsoft.com/office/excel/2006/main">
          <x14:cfRule type="expression" priority="9" id="{D9AA6774-401A-400F-8247-E43514CF4FC8}">
            <xm:f>INDEX('Overview - Section A'!$E$36:$E$37,MATCH($J10,'Overview - Section A'!$I$36:$I$37,0))&gt;'Overview - Section A'!$E$8</xm:f>
            <x14:dxf>
              <font>
                <color theme="0" tint="-0.24994659260841701"/>
              </font>
              <fill>
                <patternFill>
                  <bgColor theme="0" tint="-0.24994659260841701"/>
                </patternFill>
              </fill>
            </x14:dxf>
          </x14:cfRule>
          <xm:sqref>G10:G40</xm:sqref>
        </x14:conditionalFormatting>
        <x14:conditionalFormatting xmlns:xm="http://schemas.microsoft.com/office/excel/2006/main">
          <x14:cfRule type="expression" priority="8" id="{04AAFA15-D3CA-41BE-98A9-8DA47183B4D4}">
            <xm:f>OR('Overview - Section A'!$AN$5="Grant Making", 'Overview - Section A'!$AN$5="Grant Revision")</xm:f>
            <x14:dxf>
              <font>
                <color theme="0" tint="-0.24994659260841701"/>
              </font>
              <fill>
                <patternFill>
                  <bgColor theme="0" tint="-0.24994659260841701"/>
                </patternFill>
              </fill>
              <border>
                <left/>
                <right/>
                <top/>
                <bottom/>
              </border>
            </x14:dxf>
          </x14:cfRule>
          <xm:sqref>S9:S40</xm:sqref>
        </x14:conditionalFormatting>
        <x14:conditionalFormatting xmlns:xm="http://schemas.microsoft.com/office/excel/2006/main">
          <x14:cfRule type="expression" priority="51" id="{0B2CCBC0-1F1D-4D86-B497-1C748EC8E20D}">
            <xm:f>INDEX('Overview - Section A'!$E$36:$E$37,MATCH($J86,'Overview - Section A'!$I$36:$I$37,0))&gt;'Overview - Section A'!$E$8</xm:f>
            <x14:dxf>
              <font>
                <color theme="0" tint="-0.24994659260841701"/>
              </font>
              <fill>
                <patternFill>
                  <bgColor theme="0" tint="-0.24994659260841701"/>
                </patternFill>
              </fill>
            </x14:dxf>
          </x14:cfRule>
          <xm:sqref>E91:E93</xm:sqref>
        </x14:conditionalFormatting>
        <x14:conditionalFormatting xmlns:xm="http://schemas.microsoft.com/office/excel/2006/main">
          <x14:cfRule type="expression" priority="2" id="{B42A05D8-E143-411B-BB79-5F851C60DF35}">
            <xm:f>INDEX('Overview - Section A'!$E$36:$E$37,MATCH($J86,'Overview - Section A'!$I$36:$I$37,0))&gt;'Overview - Section A'!$E$8</xm:f>
            <x14:dxf>
              <font>
                <color theme="0" tint="-0.24994659260841701"/>
              </font>
              <fill>
                <patternFill>
                  <bgColor theme="0" tint="-0.24994659260841701"/>
                </patternFill>
              </fill>
            </x14:dxf>
          </x14:cfRule>
          <xm:sqref>E86:E88</xm:sqref>
        </x14:conditionalFormatting>
      </x14:conditionalFormattings>
    </ext>
    <ext xmlns:x14="http://schemas.microsoft.com/office/spreadsheetml/2009/9/main" uri="{CCE6A557-97BC-4b89-ADB6-D9C93CAAB3DF}">
      <x14:dataValidations xmlns:xm="http://schemas.microsoft.com/office/excel/2006/main" xWindow="1067" yWindow="421" count="1">
        <x14:dataValidation type="list" allowBlank="1" showInputMessage="1" showErrorMessage="1">
          <x14:formula1>
            <xm:f>'Picklist Mapping'!$A$3:$A$4</xm:f>
          </x14:formula1>
          <xm:sqref>U10:U40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R631"/>
  <sheetViews>
    <sheetView showGridLines="0" view="pageBreakPreview" topLeftCell="A336" zoomScale="75" zoomScaleNormal="50" zoomScaleSheetLayoutView="75" workbookViewId="0">
      <selection activeCell="H345" sqref="H345"/>
    </sheetView>
  </sheetViews>
  <sheetFormatPr defaultColWidth="11" defaultRowHeight="15.75" x14ac:dyDescent="0.25"/>
  <cols>
    <col min="1" max="1" width="16.125" style="6" customWidth="1"/>
    <col min="2" max="2" width="30.625" style="6" customWidth="1"/>
    <col min="3" max="4" width="20.625" style="6" customWidth="1"/>
    <col min="5" max="6" width="12.125" style="6" customWidth="1"/>
    <col min="7" max="7" width="20.625" style="6" customWidth="1"/>
    <col min="8" max="8" width="56.125" style="6" customWidth="1"/>
    <col min="9" max="9" width="26.625" style="6" customWidth="1"/>
    <col min="10" max="10" width="50.125" style="6" customWidth="1"/>
    <col min="11" max="11" width="31.125" style="6" hidden="1" customWidth="1"/>
    <col min="12" max="12" width="21.875" style="6" hidden="1" customWidth="1"/>
    <col min="13" max="13" width="22.125" style="6" hidden="1" customWidth="1"/>
    <col min="14" max="14" width="10.625" style="6" hidden="1" customWidth="1"/>
    <col min="15" max="15" width="8.125" style="6" hidden="1" customWidth="1"/>
    <col min="16" max="16" width="20.625" style="6" hidden="1" customWidth="1"/>
    <col min="17" max="17" width="13.875" style="6" hidden="1" customWidth="1"/>
    <col min="18" max="18" width="0.375" style="6" customWidth="1"/>
    <col min="19" max="19" width="26.875" style="6" hidden="1" customWidth="1"/>
    <col min="20" max="20" width="0.625" style="6" customWidth="1"/>
    <col min="21" max="21" width="25.625" style="6" customWidth="1"/>
    <col min="22" max="22" width="44.375" style="6" customWidth="1"/>
    <col min="23" max="30" width="19.625" style="6" hidden="1" customWidth="1"/>
    <col min="31" max="31" width="22.375" style="6" hidden="1" customWidth="1"/>
    <col min="32" max="32" width="27.5" style="6" customWidth="1"/>
    <col min="33" max="33" width="88.625" style="6" customWidth="1"/>
    <col min="34" max="34" width="26.625" style="6" customWidth="1"/>
    <col min="35" max="35" width="20.375" style="6" customWidth="1"/>
    <col min="36" max="36" width="10.375" style="6" customWidth="1"/>
    <col min="37" max="37" width="4" style="6" customWidth="1"/>
    <col min="38" max="38" width="11" style="9" customWidth="1"/>
    <col min="39" max="39" width="28.625" style="9" customWidth="1"/>
    <col min="40" max="44" width="11" style="9"/>
    <col min="45" max="16384" width="11" style="6"/>
  </cols>
  <sheetData>
    <row r="1" spans="1:39" ht="21" x14ac:dyDescent="0.35">
      <c r="A1" s="589" t="s">
        <v>323</v>
      </c>
      <c r="B1" s="590"/>
      <c r="C1" s="590"/>
      <c r="D1" s="590"/>
      <c r="E1" s="590"/>
      <c r="F1" s="590"/>
      <c r="G1" s="590"/>
      <c r="H1" s="590"/>
      <c r="I1" s="590"/>
      <c r="J1" s="591"/>
      <c r="K1" s="379"/>
      <c r="L1" s="379"/>
      <c r="M1" s="379"/>
      <c r="N1" s="379"/>
      <c r="O1" s="379"/>
      <c r="P1" s="379"/>
      <c r="Q1" s="379"/>
      <c r="R1" s="379"/>
      <c r="S1" s="379"/>
      <c r="T1" s="379"/>
      <c r="W1" s="324"/>
      <c r="X1" s="324"/>
      <c r="Y1" s="324"/>
      <c r="Z1" s="324"/>
      <c r="AA1" s="324"/>
      <c r="AB1" s="324"/>
      <c r="AC1" s="326"/>
      <c r="AD1" s="369"/>
    </row>
    <row r="2" spans="1:39" ht="21.75" thickBot="1" x14ac:dyDescent="0.4">
      <c r="A2" s="592"/>
      <c r="B2" s="593"/>
      <c r="C2" s="593"/>
      <c r="D2" s="593"/>
      <c r="E2" s="593"/>
      <c r="F2" s="593"/>
      <c r="G2" s="593"/>
      <c r="H2" s="593"/>
      <c r="I2" s="593"/>
      <c r="J2" s="594"/>
      <c r="K2" s="379"/>
      <c r="L2" s="379"/>
      <c r="M2" s="379"/>
      <c r="N2" s="379"/>
      <c r="O2" s="379"/>
      <c r="P2" s="379"/>
      <c r="Q2" s="379"/>
      <c r="R2" s="379"/>
      <c r="S2" s="379"/>
      <c r="T2" s="379"/>
      <c r="W2" s="125"/>
      <c r="X2" s="125"/>
      <c r="Y2" s="125"/>
      <c r="Z2" s="125"/>
      <c r="AA2" s="125"/>
      <c r="AB2" s="125"/>
      <c r="AC2" s="125"/>
      <c r="AD2" s="125"/>
    </row>
    <row r="3" spans="1:39" ht="16.5" thickBot="1" x14ac:dyDescent="0.3"/>
    <row r="4" spans="1:39" ht="44.25" customHeight="1" thickBot="1" x14ac:dyDescent="0.3">
      <c r="A4" s="42" t="s">
        <v>11</v>
      </c>
      <c r="B4" s="32" t="s">
        <v>10</v>
      </c>
      <c r="C4" s="354" t="s">
        <v>297</v>
      </c>
      <c r="D4" s="354" t="s">
        <v>298</v>
      </c>
    </row>
    <row r="5" spans="1:39" ht="35.25" customHeight="1" thickBot="1" x14ac:dyDescent="0.3"/>
    <row r="6" spans="1:39" ht="30.75" customHeight="1" thickBot="1" x14ac:dyDescent="0.3">
      <c r="A6" s="597" t="s">
        <v>298</v>
      </c>
      <c r="B6" s="598"/>
      <c r="C6" s="598"/>
      <c r="D6" s="598"/>
      <c r="E6" s="598"/>
      <c r="F6" s="598"/>
      <c r="G6" s="598"/>
      <c r="H6" s="598"/>
      <c r="I6" s="118"/>
      <c r="J6" s="118"/>
      <c r="K6" s="118"/>
      <c r="L6" s="118"/>
      <c r="M6" s="118"/>
      <c r="N6" s="118"/>
      <c r="O6" s="106"/>
      <c r="P6" s="328"/>
      <c r="Q6" s="328"/>
      <c r="R6" s="48"/>
    </row>
    <row r="7" spans="1:39" ht="49.5" customHeight="1" x14ac:dyDescent="0.25">
      <c r="A7" s="402" t="s">
        <v>262</v>
      </c>
      <c r="B7" s="404" t="s">
        <v>299</v>
      </c>
      <c r="C7" s="404" t="s">
        <v>300</v>
      </c>
      <c r="D7" s="404" t="s">
        <v>301</v>
      </c>
      <c r="E7" s="402" t="s">
        <v>265</v>
      </c>
      <c r="F7" s="402" t="s">
        <v>266</v>
      </c>
      <c r="G7" s="402" t="s">
        <v>267</v>
      </c>
      <c r="H7" s="402" t="s">
        <v>270</v>
      </c>
      <c r="I7" s="404" t="s">
        <v>218</v>
      </c>
      <c r="J7" s="404" t="s">
        <v>219</v>
      </c>
      <c r="K7" s="521">
        <v>0</v>
      </c>
      <c r="L7" s="521" t="s">
        <v>72</v>
      </c>
      <c r="M7" s="426" t="s">
        <v>153</v>
      </c>
      <c r="N7" s="426" t="s">
        <v>28</v>
      </c>
      <c r="O7" s="426" t="s">
        <v>30</v>
      </c>
      <c r="P7" s="426" t="s">
        <v>171</v>
      </c>
      <c r="Q7" s="508" t="s">
        <v>319</v>
      </c>
      <c r="R7" s="382"/>
      <c r="AM7" s="119"/>
    </row>
    <row r="8" spans="1:39" ht="47.1" hidden="1" customHeight="1" x14ac:dyDescent="0.25">
      <c r="A8" s="409" t="s">
        <v>49</v>
      </c>
      <c r="B8" s="427" t="str">
        <f>IFERROR(VLOOKUP(A8,'Impact Indicators - Section B'!$A$9:$S$27,19,FALSE),"")</f>
        <v/>
      </c>
      <c r="C8" s="522" t="str">
        <f t="array" ref="C8">IFERROR(IF(INDEX('Disaggregation Records'!$E$3:$E$56,MATCH(LEFT(L8,255),LEFT('Disaggregation Records'!$D$3:$D$56,255),0))=0,"",INDEX('Disaggregation Records'!$E$3:$E$56,MATCH(LEFT(L8,255),LEFT('Disaggregation Records'!$D$3:$D$56,255),0))),"")</f>
        <v/>
      </c>
      <c r="D8" s="522" t="str">
        <f t="array" ref="D8">IFERROR(IF(INDEX('Disaggregation Records'!$F$3:$F$56,MATCH(LEFT(L8,255),LEFT('Disaggregation Records'!$D$3:$D$56,255),0))=0,"",INDEX('Disaggregation Records'!$F$3:$F$56,MATCH(LEFT(L8,255),LEFT('Disaggregation Records'!$D$3:$D$56,255),0))),"")</f>
        <v/>
      </c>
      <c r="E8" s="412" t="str">
        <f t="array" ref="E8">IFERROR(IF(INDEX('Disaggregation Data'!$K$3:$K$154,MATCH(LEFT(M8,255),LEFT('Disaggregation Data'!$J$3:$J$154,255),0))=0,"",INDEX('Disaggregation Data'!$K$3:$K$154,MATCH(LEFT(M8,255),LEFT('Disaggregation Data'!$J$3:$J$154,255),0))),"")</f>
        <v/>
      </c>
      <c r="F8" s="412" t="str">
        <f t="array" ref="F8">IFERROR(IF(INDEX('Disaggregation Data'!$L$3:$L$154,MATCH(LEFT(M8,255),LEFT('Disaggregation Data'!$J$3:$J$154,255),0))=0,"",INDEX('Disaggregation Data'!$L$3:$L$154,MATCH(LEFT(M8,255),LEFT('Disaggregation Data'!$J$3:$J$154,255),0))),"")</f>
        <v/>
      </c>
      <c r="G8" s="412" t="str">
        <f t="array" ref="G8">IFERROR(IF(INDEX('Disaggregation Data'!$O$3:$O$154,MATCH(LEFT(M8,255),LEFT('Disaggregation Data'!$J$3:$J$154,255),0))=0,"",INDEX('Disaggregation Data'!$O$3:$O$154,MATCH(LEFT(M8,255),LEFT('Disaggregation Data'!$J$3:$J$154,255),0))),"")</f>
        <v/>
      </c>
      <c r="H8" s="411" t="str">
        <f t="array" ref="H8">IFERROR(IF(INDEX('Disaggregation Data'!$P$3:$P$154,MATCH(LEFT(M8,255),LEFT('Disaggregation Data'!$J$3:$J$154,255),0))=0,"",INDEX('Disaggregation Data'!$P$3:$P$154,MATCH(LEFT(M8,255),LEFT('Disaggregation Data'!$J$3:$J$154,255),0))),"")</f>
        <v/>
      </c>
      <c r="I8" s="412" t="str">
        <f t="array" ref="I8">IFERROR(IF(INDEX('Disaggregation Data'!$M$3:$M$154,MATCH(LEFT(M8,255),LEFT('Disaggregation Data'!$J$3:$J$154,255),0))=0,"",INDEX('Disaggregation Data'!$M$3:$M$154,MATCH(LEFT(M8,255),LEFT('Disaggregation Data'!$J$3:$J$154,255),0))),"")</f>
        <v/>
      </c>
      <c r="J8" s="411" t="str">
        <f t="array" ref="J8">IFERROR(IF(INDEX('Disaggregation Data'!$N$3:$N$154,MATCH(LEFT(M8,255),LEFT('Disaggregation Data'!$J$3:$J$154,255),0))=0,"",INDEX('Disaggregation Data'!$N$3:$N$154,MATCH(LEFT(M8,255),LEFT('Disaggregation Data'!$J$3:$J$154,255),0))),"")</f>
        <v/>
      </c>
      <c r="K8" s="503">
        <f>IF(B8=B7,K7+1,0)</f>
        <v>0</v>
      </c>
      <c r="L8" s="503" t="str">
        <f>IF(B8&lt;&gt;"",B8&amp;"-"&amp;K8,"")</f>
        <v/>
      </c>
      <c r="M8" s="503" t="str">
        <f>IF(B8&lt;&gt;"",B8&amp;C8&amp;D8,"")</f>
        <v/>
      </c>
      <c r="N8" s="481" t="b">
        <f>IFERROR(IF(B8&lt;&gt;"",TRUE,FALSE),"")</f>
        <v>0</v>
      </c>
      <c r="O8" s="486" t="s">
        <v>29</v>
      </c>
      <c r="P8" s="523" t="str">
        <f t="array" ref="P8">IFERROR(IF(INDEX('Disaggregation Records'!$G$3:$G$56,MATCH(LEFT(L8,255),LEFT('Disaggregation Records'!$D$3:$D$56,255),0))=0,"",INDEX('Disaggregation Records'!$G$3:$G$56,MATCH(LEFT(L8,255),LEFT('Disaggregation Records'!$D$3:$D$56,255),0))),"")</f>
        <v/>
      </c>
      <c r="Q8" s="524" t="s">
        <v>29</v>
      </c>
      <c r="R8" s="382"/>
    </row>
    <row r="9" spans="1:39" ht="47.1" customHeight="1" x14ac:dyDescent="0.25">
      <c r="A9" s="409">
        <v>1</v>
      </c>
      <c r="B9" s="427" t="str">
        <f>IFERROR(VLOOKUP(A9,'Impact Indicators - Section B'!$A$9:$S$27,19,FALSE),"")</f>
        <v/>
      </c>
      <c r="C9" s="522" t="str">
        <f t="array" ref="C9">IFERROR(IF(INDEX('Disaggregation Records'!$E$3:$E$56,MATCH(LEFT(L9,255),LEFT('Disaggregation Records'!$D$3:$D$56,255),0))=0,"",INDEX('Disaggregation Records'!$E$3:$E$56,MATCH(LEFT(L9,255),LEFT('Disaggregation Records'!$D$3:$D$56,255),0))),"")</f>
        <v/>
      </c>
      <c r="D9" s="522" t="str">
        <f t="array" ref="D9">IFERROR(IF(INDEX('Disaggregation Records'!$F$3:$F$56,MATCH(LEFT(L9,255),LEFT('Disaggregation Records'!$D$3:$D$56,255),0))=0,"",INDEX('Disaggregation Records'!$F$3:$F$56,MATCH(LEFT(L9,255),LEFT('Disaggregation Records'!$D$3:$D$56,255),0))),"")</f>
        <v/>
      </c>
      <c r="E9" s="412" t="str">
        <f t="array" ref="E9">IFERROR(IF(INDEX('Disaggregation Data'!$K$3:$K$154,MATCH(LEFT(M9,255),LEFT('Disaggregation Data'!$J$3:$J$154,255),0))=0,"",INDEX('Disaggregation Data'!$K$3:$K$154,MATCH(LEFT(M9,255),LEFT('Disaggregation Data'!$J$3:$J$154,255),0))),"")</f>
        <v/>
      </c>
      <c r="F9" s="412" t="str">
        <f t="array" ref="F9">IFERROR(IF(INDEX('Disaggregation Data'!$L$3:$L$154,MATCH(LEFT(M9,255),LEFT('Disaggregation Data'!$J$3:$J$154,255),0))=0,"",INDEX('Disaggregation Data'!$L$3:$L$154,MATCH(LEFT(M9,255),LEFT('Disaggregation Data'!$J$3:$J$154,255),0))),"")</f>
        <v/>
      </c>
      <c r="G9" s="412" t="str">
        <f t="array" ref="G9">IFERROR(IF(INDEX('Disaggregation Data'!$O$3:$O$154,MATCH(LEFT(M9,255),LEFT('Disaggregation Data'!$J$3:$J$154,255),0))=0,"",INDEX('Disaggregation Data'!$O$3:$O$154,MATCH(LEFT(M9,255),LEFT('Disaggregation Data'!$J$3:$J$154,255),0))),"")</f>
        <v/>
      </c>
      <c r="H9" s="411" t="str">
        <f t="array" ref="H9">IFERROR(IF(INDEX('Disaggregation Data'!$P$3:$P$154,MATCH(LEFT(M9,255),LEFT('Disaggregation Data'!$J$3:$J$154,255),0))=0,"",INDEX('Disaggregation Data'!$P$3:$P$154,MATCH(LEFT(M9,255),LEFT('Disaggregation Data'!$J$3:$J$154,255),0))),"")</f>
        <v/>
      </c>
      <c r="I9" s="412" t="str">
        <f t="array" ref="I9">IFERROR(IF(INDEX('Disaggregation Data'!$M$3:$M$154,MATCH(LEFT(M9,255),LEFT('Disaggregation Data'!$J$3:$J$154,255),0))=0,"",INDEX('Disaggregation Data'!$M$3:$M$154,MATCH(LEFT(M9,255),LEFT('Disaggregation Data'!$J$3:$J$154,255),0))),"")</f>
        <v/>
      </c>
      <c r="J9" s="411" t="str">
        <f t="array" ref="J9">IFERROR(IF(INDEX('Disaggregation Data'!$N$3:$N$154,MATCH(LEFT(M9,255),LEFT('Disaggregation Data'!$J$3:$J$154,255),0))=0,"",INDEX('Disaggregation Data'!$N$3:$N$154,MATCH(LEFT(M9,255),LEFT('Disaggregation Data'!$J$3:$J$154,255),0))),"")</f>
        <v/>
      </c>
      <c r="K9" s="503">
        <f t="shared" ref="K9:K72" si="0">IF(B9=B8,K8+1,0)</f>
        <v>1</v>
      </c>
      <c r="L9" s="503" t="str">
        <f t="shared" ref="L9:L72" si="1">IF(B9&lt;&gt;"",B9&amp;"-"&amp;K9,"")</f>
        <v/>
      </c>
      <c r="M9" s="503" t="str">
        <f t="shared" ref="M9:M72" si="2">IF(B9&lt;&gt;"",B9&amp;C9&amp;D9,"")</f>
        <v/>
      </c>
      <c r="N9" s="481" t="b">
        <f t="shared" ref="N9:N72" si="3">IFERROR(IF(B9&lt;&gt;"",TRUE,FALSE),"")</f>
        <v>0</v>
      </c>
      <c r="O9" s="486" t="s">
        <v>1631</v>
      </c>
      <c r="P9" s="523" t="str">
        <f t="array" ref="P9">IFERROR(IF(INDEX('Disaggregation Records'!$G$3:$G$56,MATCH(LEFT(L9,255),LEFT('Disaggregation Records'!$D$3:$D$56,255),0))=0,"",INDEX('Disaggregation Records'!$G$3:$G$56,MATCH(LEFT(L9,255),LEFT('Disaggregation Records'!$D$3:$D$56,255),0))),"")</f>
        <v/>
      </c>
      <c r="Q9" s="524" t="s">
        <v>436</v>
      </c>
      <c r="R9" s="382"/>
    </row>
    <row r="10" spans="1:39" ht="47.1" customHeight="1" x14ac:dyDescent="0.25">
      <c r="A10" s="409">
        <v>1</v>
      </c>
      <c r="B10" s="427" t="str">
        <f>IFERROR(VLOOKUP(A10,'Impact Indicators - Section B'!$A$9:$S$27,19,FALSE),"")</f>
        <v/>
      </c>
      <c r="C10" s="522" t="str">
        <f t="array" ref="C10">IFERROR(IF(INDEX('Disaggregation Records'!$E$3:$E$56,MATCH(LEFT(L10,255),LEFT('Disaggregation Records'!$D$3:$D$56,255),0))=0,"",INDEX('Disaggregation Records'!$E$3:$E$56,MATCH(LEFT(L10,255),LEFT('Disaggregation Records'!$D$3:$D$56,255),0))),"")</f>
        <v/>
      </c>
      <c r="D10" s="522" t="str">
        <f t="array" ref="D10">IFERROR(IF(INDEX('Disaggregation Records'!$F$3:$F$56,MATCH(LEFT(L10,255),LEFT('Disaggregation Records'!$D$3:$D$56,255),0))=0,"",INDEX('Disaggregation Records'!$F$3:$F$56,MATCH(LEFT(L10,255),LEFT('Disaggregation Records'!$D$3:$D$56,255),0))),"")</f>
        <v/>
      </c>
      <c r="E10" s="412" t="str">
        <f t="array" ref="E10">IFERROR(IF(INDEX('Disaggregation Data'!$K$3:$K$154,MATCH(LEFT(M10,255),LEFT('Disaggregation Data'!$J$3:$J$154,255),0))=0,"",INDEX('Disaggregation Data'!$K$3:$K$154,MATCH(LEFT(M10,255),LEFT('Disaggregation Data'!$J$3:$J$154,255),0))),"")</f>
        <v/>
      </c>
      <c r="F10" s="412" t="str">
        <f t="array" ref="F10">IFERROR(IF(INDEX('Disaggregation Data'!$L$3:$L$154,MATCH(LEFT(M10,255),LEFT('Disaggregation Data'!$J$3:$J$154,255),0))=0,"",INDEX('Disaggregation Data'!$L$3:$L$154,MATCH(LEFT(M10,255),LEFT('Disaggregation Data'!$J$3:$J$154,255),0))),"")</f>
        <v/>
      </c>
      <c r="G10" s="412" t="str">
        <f t="array" ref="G10">IFERROR(IF(INDEX('Disaggregation Data'!$O$3:$O$154,MATCH(LEFT(M10,255),LEFT('Disaggregation Data'!$J$3:$J$154,255),0))=0,"",INDEX('Disaggregation Data'!$O$3:$O$154,MATCH(LEFT(M10,255),LEFT('Disaggregation Data'!$J$3:$J$154,255),0))),"")</f>
        <v/>
      </c>
      <c r="H10" s="411" t="str">
        <f t="array" ref="H10">IFERROR(IF(INDEX('Disaggregation Data'!$P$3:$P$154,MATCH(LEFT(M10,255),LEFT('Disaggregation Data'!$J$3:$J$154,255),0))=0,"",INDEX('Disaggregation Data'!$P$3:$P$154,MATCH(LEFT(M10,255),LEFT('Disaggregation Data'!$J$3:$J$154,255),0))),"")</f>
        <v/>
      </c>
      <c r="I10" s="412" t="str">
        <f t="array" ref="I10">IFERROR(IF(INDEX('Disaggregation Data'!$M$3:$M$154,MATCH(LEFT(M10,255),LEFT('Disaggregation Data'!$J$3:$J$154,255),0))=0,"",INDEX('Disaggregation Data'!$M$3:$M$154,MATCH(LEFT(M10,255),LEFT('Disaggregation Data'!$J$3:$J$154,255),0))),"")</f>
        <v/>
      </c>
      <c r="J10" s="411" t="str">
        <f t="array" ref="J10">IFERROR(IF(INDEX('Disaggregation Data'!$N$3:$N$154,MATCH(LEFT(M10,255),LEFT('Disaggregation Data'!$J$3:$J$154,255),0))=0,"",INDEX('Disaggregation Data'!$N$3:$N$154,MATCH(LEFT(M10,255),LEFT('Disaggregation Data'!$J$3:$J$154,255),0))),"")</f>
        <v/>
      </c>
      <c r="K10" s="503">
        <f t="shared" si="0"/>
        <v>2</v>
      </c>
      <c r="L10" s="503" t="str">
        <f t="shared" si="1"/>
        <v/>
      </c>
      <c r="M10" s="503" t="str">
        <f t="shared" si="2"/>
        <v/>
      </c>
      <c r="N10" s="481" t="b">
        <f t="shared" si="3"/>
        <v>0</v>
      </c>
      <c r="O10" s="486" t="s">
        <v>1632</v>
      </c>
      <c r="P10" s="523" t="str">
        <f t="array" ref="P10">IFERROR(IF(INDEX('Disaggregation Records'!$G$3:$G$56,MATCH(LEFT(L10,255),LEFT('Disaggregation Records'!$D$3:$D$56,255),0))=0,"",INDEX('Disaggregation Records'!$G$3:$G$56,MATCH(LEFT(L10,255),LEFT('Disaggregation Records'!$D$3:$D$56,255),0))),"")</f>
        <v/>
      </c>
      <c r="Q10" s="524" t="s">
        <v>436</v>
      </c>
      <c r="R10" s="382"/>
    </row>
    <row r="11" spans="1:39" ht="47.1" customHeight="1" x14ac:dyDescent="0.25">
      <c r="A11" s="409">
        <v>1</v>
      </c>
      <c r="B11" s="427" t="str">
        <f>IFERROR(VLOOKUP(A11,'Impact Indicators - Section B'!$A$9:$S$27,19,FALSE),"")</f>
        <v/>
      </c>
      <c r="C11" s="522" t="str">
        <f t="array" ref="C11">IFERROR(IF(INDEX('Disaggregation Records'!$E$3:$E$56,MATCH(LEFT(L11,255),LEFT('Disaggregation Records'!$D$3:$D$56,255),0))=0,"",INDEX('Disaggregation Records'!$E$3:$E$56,MATCH(LEFT(L11,255),LEFT('Disaggregation Records'!$D$3:$D$56,255),0))),"")</f>
        <v/>
      </c>
      <c r="D11" s="522" t="str">
        <f t="array" ref="D11">IFERROR(IF(INDEX('Disaggregation Records'!$F$3:$F$56,MATCH(LEFT(L11,255),LEFT('Disaggregation Records'!$D$3:$D$56,255),0))=0,"",INDEX('Disaggregation Records'!$F$3:$F$56,MATCH(LEFT(L11,255),LEFT('Disaggregation Records'!$D$3:$D$56,255),0))),"")</f>
        <v/>
      </c>
      <c r="E11" s="412" t="str">
        <f t="array" ref="E11">IFERROR(IF(INDEX('Disaggregation Data'!$K$3:$K$154,MATCH(LEFT(M11,255),LEFT('Disaggregation Data'!$J$3:$J$154,255),0))=0,"",INDEX('Disaggregation Data'!$K$3:$K$154,MATCH(LEFT(M11,255),LEFT('Disaggregation Data'!$J$3:$J$154,255),0))),"")</f>
        <v/>
      </c>
      <c r="F11" s="412" t="str">
        <f t="array" ref="F11">IFERROR(IF(INDEX('Disaggregation Data'!$L$3:$L$154,MATCH(LEFT(M11,255),LEFT('Disaggregation Data'!$J$3:$J$154,255),0))=0,"",INDEX('Disaggregation Data'!$L$3:$L$154,MATCH(LEFT(M11,255),LEFT('Disaggregation Data'!$J$3:$J$154,255),0))),"")</f>
        <v/>
      </c>
      <c r="G11" s="412" t="str">
        <f t="array" ref="G11">IFERROR(IF(INDEX('Disaggregation Data'!$O$3:$O$154,MATCH(LEFT(M11,255),LEFT('Disaggregation Data'!$J$3:$J$154,255),0))=0,"",INDEX('Disaggregation Data'!$O$3:$O$154,MATCH(LEFT(M11,255),LEFT('Disaggregation Data'!$J$3:$J$154,255),0))),"")</f>
        <v/>
      </c>
      <c r="H11" s="411" t="str">
        <f t="array" ref="H11">IFERROR(IF(INDEX('Disaggregation Data'!$P$3:$P$154,MATCH(LEFT(M11,255),LEFT('Disaggregation Data'!$J$3:$J$154,255),0))=0,"",INDEX('Disaggregation Data'!$P$3:$P$154,MATCH(LEFT(M11,255),LEFT('Disaggregation Data'!$J$3:$J$154,255),0))),"")</f>
        <v/>
      </c>
      <c r="I11" s="412" t="str">
        <f t="array" ref="I11">IFERROR(IF(INDEX('Disaggregation Data'!$M$3:$M$154,MATCH(LEFT(M11,255),LEFT('Disaggregation Data'!$J$3:$J$154,255),0))=0,"",INDEX('Disaggregation Data'!$M$3:$M$154,MATCH(LEFT(M11,255),LEFT('Disaggregation Data'!$J$3:$J$154,255),0))),"")</f>
        <v/>
      </c>
      <c r="J11" s="411" t="str">
        <f t="array" ref="J11">IFERROR(IF(INDEX('Disaggregation Data'!$N$3:$N$154,MATCH(LEFT(M11,255),LEFT('Disaggregation Data'!$J$3:$J$154,255),0))=0,"",INDEX('Disaggregation Data'!$N$3:$N$154,MATCH(LEFT(M11,255),LEFT('Disaggregation Data'!$J$3:$J$154,255),0))),"")</f>
        <v/>
      </c>
      <c r="K11" s="503">
        <f t="shared" si="0"/>
        <v>3</v>
      </c>
      <c r="L11" s="503" t="str">
        <f t="shared" si="1"/>
        <v/>
      </c>
      <c r="M11" s="503" t="str">
        <f t="shared" si="2"/>
        <v/>
      </c>
      <c r="N11" s="481" t="b">
        <f t="shared" si="3"/>
        <v>0</v>
      </c>
      <c r="O11" s="486" t="s">
        <v>1633</v>
      </c>
      <c r="P11" s="523" t="str">
        <f t="array" ref="P11">IFERROR(IF(INDEX('Disaggregation Records'!$G$3:$G$56,MATCH(LEFT(L11,255),LEFT('Disaggregation Records'!$D$3:$D$56,255),0))=0,"",INDEX('Disaggregation Records'!$G$3:$G$56,MATCH(LEFT(L11,255),LEFT('Disaggregation Records'!$D$3:$D$56,255),0))),"")</f>
        <v/>
      </c>
      <c r="Q11" s="524" t="s">
        <v>436</v>
      </c>
      <c r="R11" s="382"/>
    </row>
    <row r="12" spans="1:39" ht="47.1" customHeight="1" x14ac:dyDescent="0.25">
      <c r="A12" s="409">
        <v>1</v>
      </c>
      <c r="B12" s="427" t="str">
        <f>IFERROR(VLOOKUP(A12,'Impact Indicators - Section B'!$A$9:$S$27,19,FALSE),"")</f>
        <v/>
      </c>
      <c r="C12" s="522" t="str">
        <f t="array" ref="C12">IFERROR(IF(INDEX('Disaggregation Records'!$E$3:$E$56,MATCH(LEFT(L12,255),LEFT('Disaggregation Records'!$D$3:$D$56,255),0))=0,"",INDEX('Disaggregation Records'!$E$3:$E$56,MATCH(LEFT(L12,255),LEFT('Disaggregation Records'!$D$3:$D$56,255),0))),"")</f>
        <v/>
      </c>
      <c r="D12" s="522" t="str">
        <f t="array" ref="D12">IFERROR(IF(INDEX('Disaggregation Records'!$F$3:$F$56,MATCH(LEFT(L12,255),LEFT('Disaggregation Records'!$D$3:$D$56,255),0))=0,"",INDEX('Disaggregation Records'!$F$3:$F$56,MATCH(LEFT(L12,255),LEFT('Disaggregation Records'!$D$3:$D$56,255),0))),"")</f>
        <v/>
      </c>
      <c r="E12" s="412" t="str">
        <f t="array" ref="E12">IFERROR(IF(INDEX('Disaggregation Data'!$K$3:$K$154,MATCH(LEFT(M12,255),LEFT('Disaggregation Data'!$J$3:$J$154,255),0))=0,"",INDEX('Disaggregation Data'!$K$3:$K$154,MATCH(LEFT(M12,255),LEFT('Disaggregation Data'!$J$3:$J$154,255),0))),"")</f>
        <v/>
      </c>
      <c r="F12" s="412" t="str">
        <f t="array" ref="F12">IFERROR(IF(INDEX('Disaggregation Data'!$L$3:$L$154,MATCH(LEFT(M12,255),LEFT('Disaggregation Data'!$J$3:$J$154,255),0))=0,"",INDEX('Disaggregation Data'!$L$3:$L$154,MATCH(LEFT(M12,255),LEFT('Disaggregation Data'!$J$3:$J$154,255),0))),"")</f>
        <v/>
      </c>
      <c r="G12" s="412" t="str">
        <f t="array" ref="G12">IFERROR(IF(INDEX('Disaggregation Data'!$O$3:$O$154,MATCH(LEFT(M12,255),LEFT('Disaggregation Data'!$J$3:$J$154,255),0))=0,"",INDEX('Disaggregation Data'!$O$3:$O$154,MATCH(LEFT(M12,255),LEFT('Disaggregation Data'!$J$3:$J$154,255),0))),"")</f>
        <v/>
      </c>
      <c r="H12" s="411" t="str">
        <f t="array" ref="H12">IFERROR(IF(INDEX('Disaggregation Data'!$P$3:$P$154,MATCH(LEFT(M12,255),LEFT('Disaggregation Data'!$J$3:$J$154,255),0))=0,"",INDEX('Disaggregation Data'!$P$3:$P$154,MATCH(LEFT(M12,255),LEFT('Disaggregation Data'!$J$3:$J$154,255),0))),"")</f>
        <v/>
      </c>
      <c r="I12" s="412" t="str">
        <f t="array" ref="I12">IFERROR(IF(INDEX('Disaggregation Data'!$M$3:$M$154,MATCH(LEFT(M12,255),LEFT('Disaggregation Data'!$J$3:$J$154,255),0))=0,"",INDEX('Disaggregation Data'!$M$3:$M$154,MATCH(LEFT(M12,255),LEFT('Disaggregation Data'!$J$3:$J$154,255),0))),"")</f>
        <v/>
      </c>
      <c r="J12" s="411" t="str">
        <f t="array" ref="J12">IFERROR(IF(INDEX('Disaggregation Data'!$N$3:$N$154,MATCH(LEFT(M12,255),LEFT('Disaggregation Data'!$J$3:$J$154,255),0))=0,"",INDEX('Disaggregation Data'!$N$3:$N$154,MATCH(LEFT(M12,255),LEFT('Disaggregation Data'!$J$3:$J$154,255),0))),"")</f>
        <v/>
      </c>
      <c r="K12" s="503">
        <f t="shared" si="0"/>
        <v>4</v>
      </c>
      <c r="L12" s="503" t="str">
        <f t="shared" si="1"/>
        <v/>
      </c>
      <c r="M12" s="503" t="str">
        <f t="shared" si="2"/>
        <v/>
      </c>
      <c r="N12" s="481" t="b">
        <f t="shared" si="3"/>
        <v>0</v>
      </c>
      <c r="O12" s="486" t="s">
        <v>1634</v>
      </c>
      <c r="P12" s="523" t="str">
        <f t="array" ref="P12">IFERROR(IF(INDEX('Disaggregation Records'!$G$3:$G$56,MATCH(LEFT(L12,255),LEFT('Disaggregation Records'!$D$3:$D$56,255),0))=0,"",INDEX('Disaggregation Records'!$G$3:$G$56,MATCH(LEFT(L12,255),LEFT('Disaggregation Records'!$D$3:$D$56,255),0))),"")</f>
        <v/>
      </c>
      <c r="Q12" s="524" t="s">
        <v>436</v>
      </c>
      <c r="R12" s="382"/>
    </row>
    <row r="13" spans="1:39" ht="47.1" customHeight="1" x14ac:dyDescent="0.25">
      <c r="A13" s="409">
        <v>1</v>
      </c>
      <c r="B13" s="427" t="str">
        <f>IFERROR(VLOOKUP(A13,'Impact Indicators - Section B'!$A$9:$S$27,19,FALSE),"")</f>
        <v/>
      </c>
      <c r="C13" s="522" t="str">
        <f t="array" ref="C13">IFERROR(IF(INDEX('Disaggregation Records'!$E$3:$E$56,MATCH(LEFT(L13,255),LEFT('Disaggregation Records'!$D$3:$D$56,255),0))=0,"",INDEX('Disaggregation Records'!$E$3:$E$56,MATCH(LEFT(L13,255),LEFT('Disaggregation Records'!$D$3:$D$56,255),0))),"")</f>
        <v/>
      </c>
      <c r="D13" s="522" t="str">
        <f t="array" ref="D13">IFERROR(IF(INDEX('Disaggregation Records'!$F$3:$F$56,MATCH(LEFT(L13,255),LEFT('Disaggregation Records'!$D$3:$D$56,255),0))=0,"",INDEX('Disaggregation Records'!$F$3:$F$56,MATCH(LEFT(L13,255),LEFT('Disaggregation Records'!$D$3:$D$56,255),0))),"")</f>
        <v/>
      </c>
      <c r="E13" s="412" t="str">
        <f t="array" ref="E13">IFERROR(IF(INDEX('Disaggregation Data'!$K$3:$K$154,MATCH(LEFT(M13,255),LEFT('Disaggregation Data'!$J$3:$J$154,255),0))=0,"",INDEX('Disaggregation Data'!$K$3:$K$154,MATCH(LEFT(M13,255),LEFT('Disaggregation Data'!$J$3:$J$154,255),0))),"")</f>
        <v/>
      </c>
      <c r="F13" s="412" t="str">
        <f t="array" ref="F13">IFERROR(IF(INDEX('Disaggregation Data'!$L$3:$L$154,MATCH(LEFT(M13,255),LEFT('Disaggregation Data'!$J$3:$J$154,255),0))=0,"",INDEX('Disaggregation Data'!$L$3:$L$154,MATCH(LEFT(M13,255),LEFT('Disaggregation Data'!$J$3:$J$154,255),0))),"")</f>
        <v/>
      </c>
      <c r="G13" s="412" t="str">
        <f t="array" ref="G13">IFERROR(IF(INDEX('Disaggregation Data'!$O$3:$O$154,MATCH(LEFT(M13,255),LEFT('Disaggregation Data'!$J$3:$J$154,255),0))=0,"",INDEX('Disaggregation Data'!$O$3:$O$154,MATCH(LEFT(M13,255),LEFT('Disaggregation Data'!$J$3:$J$154,255),0))),"")</f>
        <v/>
      </c>
      <c r="H13" s="411" t="str">
        <f t="array" ref="H13">IFERROR(IF(INDEX('Disaggregation Data'!$P$3:$P$154,MATCH(LEFT(M13,255),LEFT('Disaggregation Data'!$J$3:$J$154,255),0))=0,"",INDEX('Disaggregation Data'!$P$3:$P$154,MATCH(LEFT(M13,255),LEFT('Disaggregation Data'!$J$3:$J$154,255),0))),"")</f>
        <v/>
      </c>
      <c r="I13" s="412" t="str">
        <f t="array" ref="I13">IFERROR(IF(INDEX('Disaggregation Data'!$M$3:$M$154,MATCH(LEFT(M13,255),LEFT('Disaggregation Data'!$J$3:$J$154,255),0))=0,"",INDEX('Disaggregation Data'!$M$3:$M$154,MATCH(LEFT(M13,255),LEFT('Disaggregation Data'!$J$3:$J$154,255),0))),"")</f>
        <v/>
      </c>
      <c r="J13" s="411" t="str">
        <f t="array" ref="J13">IFERROR(IF(INDEX('Disaggregation Data'!$N$3:$N$154,MATCH(LEFT(M13,255),LEFT('Disaggregation Data'!$J$3:$J$154,255),0))=0,"",INDEX('Disaggregation Data'!$N$3:$N$154,MATCH(LEFT(M13,255),LEFT('Disaggregation Data'!$J$3:$J$154,255),0))),"")</f>
        <v/>
      </c>
      <c r="K13" s="503">
        <f t="shared" si="0"/>
        <v>5</v>
      </c>
      <c r="L13" s="503" t="str">
        <f t="shared" si="1"/>
        <v/>
      </c>
      <c r="M13" s="503" t="str">
        <f t="shared" si="2"/>
        <v/>
      </c>
      <c r="N13" s="481" t="b">
        <f t="shared" si="3"/>
        <v>0</v>
      </c>
      <c r="O13" s="486" t="s">
        <v>1635</v>
      </c>
      <c r="P13" s="523" t="str">
        <f t="array" ref="P13">IFERROR(IF(INDEX('Disaggregation Records'!$G$3:$G$56,MATCH(LEFT(L13,255),LEFT('Disaggregation Records'!$D$3:$D$56,255),0))=0,"",INDEX('Disaggregation Records'!$G$3:$G$56,MATCH(LEFT(L13,255),LEFT('Disaggregation Records'!$D$3:$D$56,255),0))),"")</f>
        <v/>
      </c>
      <c r="Q13" s="524" t="s">
        <v>436</v>
      </c>
      <c r="R13" s="382"/>
    </row>
    <row r="14" spans="1:39" ht="47.1" customHeight="1" x14ac:dyDescent="0.25">
      <c r="A14" s="409">
        <v>1</v>
      </c>
      <c r="B14" s="427" t="str">
        <f>IFERROR(VLOOKUP(A14,'Impact Indicators - Section B'!$A$9:$S$27,19,FALSE),"")</f>
        <v/>
      </c>
      <c r="C14" s="522" t="str">
        <f t="array" ref="C14">IFERROR(IF(INDEX('Disaggregation Records'!$E$3:$E$56,MATCH(LEFT(L14,255),LEFT('Disaggregation Records'!$D$3:$D$56,255),0))=0,"",INDEX('Disaggregation Records'!$E$3:$E$56,MATCH(LEFT(L14,255),LEFT('Disaggregation Records'!$D$3:$D$56,255),0))),"")</f>
        <v/>
      </c>
      <c r="D14" s="522" t="str">
        <f t="array" ref="D14">IFERROR(IF(INDEX('Disaggregation Records'!$F$3:$F$56,MATCH(LEFT(L14,255),LEFT('Disaggregation Records'!$D$3:$D$56,255),0))=0,"",INDEX('Disaggregation Records'!$F$3:$F$56,MATCH(LEFT(L14,255),LEFT('Disaggregation Records'!$D$3:$D$56,255),0))),"")</f>
        <v/>
      </c>
      <c r="E14" s="412" t="str">
        <f t="array" ref="E14">IFERROR(IF(INDEX('Disaggregation Data'!$K$3:$K$154,MATCH(LEFT(M14,255),LEFT('Disaggregation Data'!$J$3:$J$154,255),0))=0,"",INDEX('Disaggregation Data'!$K$3:$K$154,MATCH(LEFT(M14,255),LEFT('Disaggregation Data'!$J$3:$J$154,255),0))),"")</f>
        <v/>
      </c>
      <c r="F14" s="412" t="str">
        <f t="array" ref="F14">IFERROR(IF(INDEX('Disaggregation Data'!$L$3:$L$154,MATCH(LEFT(M14,255),LEFT('Disaggregation Data'!$J$3:$J$154,255),0))=0,"",INDEX('Disaggregation Data'!$L$3:$L$154,MATCH(LEFT(M14,255),LEFT('Disaggregation Data'!$J$3:$J$154,255),0))),"")</f>
        <v/>
      </c>
      <c r="G14" s="412" t="str">
        <f t="array" ref="G14">IFERROR(IF(INDEX('Disaggregation Data'!$O$3:$O$154,MATCH(LEFT(M14,255),LEFT('Disaggregation Data'!$J$3:$J$154,255),0))=0,"",INDEX('Disaggregation Data'!$O$3:$O$154,MATCH(LEFT(M14,255),LEFT('Disaggregation Data'!$J$3:$J$154,255),0))),"")</f>
        <v/>
      </c>
      <c r="H14" s="411" t="str">
        <f t="array" ref="H14">IFERROR(IF(INDEX('Disaggregation Data'!$P$3:$P$154,MATCH(LEFT(M14,255),LEFT('Disaggregation Data'!$J$3:$J$154,255),0))=0,"",INDEX('Disaggregation Data'!$P$3:$P$154,MATCH(LEFT(M14,255),LEFT('Disaggregation Data'!$J$3:$J$154,255),0))),"")</f>
        <v/>
      </c>
      <c r="I14" s="412" t="str">
        <f t="array" ref="I14">IFERROR(IF(INDEX('Disaggregation Data'!$M$3:$M$154,MATCH(LEFT(M14,255),LEFT('Disaggregation Data'!$J$3:$J$154,255),0))=0,"",INDEX('Disaggregation Data'!$M$3:$M$154,MATCH(LEFT(M14,255),LEFT('Disaggregation Data'!$J$3:$J$154,255),0))),"")</f>
        <v/>
      </c>
      <c r="J14" s="411" t="str">
        <f t="array" ref="J14">IFERROR(IF(INDEX('Disaggregation Data'!$N$3:$N$154,MATCH(LEFT(M14,255),LEFT('Disaggregation Data'!$J$3:$J$154,255),0))=0,"",INDEX('Disaggregation Data'!$N$3:$N$154,MATCH(LEFT(M14,255),LEFT('Disaggregation Data'!$J$3:$J$154,255),0))),"")</f>
        <v/>
      </c>
      <c r="K14" s="503">
        <f t="shared" si="0"/>
        <v>6</v>
      </c>
      <c r="L14" s="503" t="str">
        <f t="shared" si="1"/>
        <v/>
      </c>
      <c r="M14" s="503" t="str">
        <f t="shared" si="2"/>
        <v/>
      </c>
      <c r="N14" s="481" t="b">
        <f t="shared" si="3"/>
        <v>0</v>
      </c>
      <c r="O14" s="486" t="s">
        <v>1636</v>
      </c>
      <c r="P14" s="523" t="str">
        <f t="array" ref="P14">IFERROR(IF(INDEX('Disaggregation Records'!$G$3:$G$56,MATCH(LEFT(L14,255),LEFT('Disaggregation Records'!$D$3:$D$56,255),0))=0,"",INDEX('Disaggregation Records'!$G$3:$G$56,MATCH(LEFT(L14,255),LEFT('Disaggregation Records'!$D$3:$D$56,255),0))),"")</f>
        <v/>
      </c>
      <c r="Q14" s="524" t="s">
        <v>436</v>
      </c>
      <c r="R14" s="382"/>
    </row>
    <row r="15" spans="1:39" ht="47.1" customHeight="1" x14ac:dyDescent="0.25">
      <c r="A15" s="409">
        <v>1</v>
      </c>
      <c r="B15" s="427" t="str">
        <f>IFERROR(VLOOKUP(A15,'Impact Indicators - Section B'!$A$9:$S$27,19,FALSE),"")</f>
        <v/>
      </c>
      <c r="C15" s="522" t="str">
        <f t="array" ref="C15">IFERROR(IF(INDEX('Disaggregation Records'!$E$3:$E$56,MATCH(LEFT(L15,255),LEFT('Disaggregation Records'!$D$3:$D$56,255),0))=0,"",INDEX('Disaggregation Records'!$E$3:$E$56,MATCH(LEFT(L15,255),LEFT('Disaggregation Records'!$D$3:$D$56,255),0))),"")</f>
        <v/>
      </c>
      <c r="D15" s="522" t="str">
        <f t="array" ref="D15">IFERROR(IF(INDEX('Disaggregation Records'!$F$3:$F$56,MATCH(LEFT(L15,255),LEFT('Disaggregation Records'!$D$3:$D$56,255),0))=0,"",INDEX('Disaggregation Records'!$F$3:$F$56,MATCH(LEFT(L15,255),LEFT('Disaggregation Records'!$D$3:$D$56,255),0))),"")</f>
        <v/>
      </c>
      <c r="E15" s="412" t="str">
        <f t="array" ref="E15">IFERROR(IF(INDEX('Disaggregation Data'!$K$3:$K$154,MATCH(LEFT(M15,255),LEFT('Disaggregation Data'!$J$3:$J$154,255),0))=0,"",INDEX('Disaggregation Data'!$K$3:$K$154,MATCH(LEFT(M15,255),LEFT('Disaggregation Data'!$J$3:$J$154,255),0))),"")</f>
        <v/>
      </c>
      <c r="F15" s="412" t="str">
        <f t="array" ref="F15">IFERROR(IF(INDEX('Disaggregation Data'!$L$3:$L$154,MATCH(LEFT(M15,255),LEFT('Disaggregation Data'!$J$3:$J$154,255),0))=0,"",INDEX('Disaggregation Data'!$L$3:$L$154,MATCH(LEFT(M15,255),LEFT('Disaggregation Data'!$J$3:$J$154,255),0))),"")</f>
        <v/>
      </c>
      <c r="G15" s="412" t="str">
        <f t="array" ref="G15">IFERROR(IF(INDEX('Disaggregation Data'!$O$3:$O$154,MATCH(LEFT(M15,255),LEFT('Disaggregation Data'!$J$3:$J$154,255),0))=0,"",INDEX('Disaggregation Data'!$O$3:$O$154,MATCH(LEFT(M15,255),LEFT('Disaggregation Data'!$J$3:$J$154,255),0))),"")</f>
        <v/>
      </c>
      <c r="H15" s="411" t="str">
        <f t="array" ref="H15">IFERROR(IF(INDEX('Disaggregation Data'!$P$3:$P$154,MATCH(LEFT(M15,255),LEFT('Disaggregation Data'!$J$3:$J$154,255),0))=0,"",INDEX('Disaggregation Data'!$P$3:$P$154,MATCH(LEFT(M15,255),LEFT('Disaggregation Data'!$J$3:$J$154,255),0))),"")</f>
        <v/>
      </c>
      <c r="I15" s="412" t="str">
        <f t="array" ref="I15">IFERROR(IF(INDEX('Disaggregation Data'!$M$3:$M$154,MATCH(LEFT(M15,255),LEFT('Disaggregation Data'!$J$3:$J$154,255),0))=0,"",INDEX('Disaggregation Data'!$M$3:$M$154,MATCH(LEFT(M15,255),LEFT('Disaggregation Data'!$J$3:$J$154,255),0))),"")</f>
        <v/>
      </c>
      <c r="J15" s="411" t="str">
        <f t="array" ref="J15">IFERROR(IF(INDEX('Disaggregation Data'!$N$3:$N$154,MATCH(LEFT(M15,255),LEFT('Disaggregation Data'!$J$3:$J$154,255),0))=0,"",INDEX('Disaggregation Data'!$N$3:$N$154,MATCH(LEFT(M15,255),LEFT('Disaggregation Data'!$J$3:$J$154,255),0))),"")</f>
        <v/>
      </c>
      <c r="K15" s="503">
        <f t="shared" si="0"/>
        <v>7</v>
      </c>
      <c r="L15" s="503" t="str">
        <f t="shared" si="1"/>
        <v/>
      </c>
      <c r="M15" s="503" t="str">
        <f t="shared" si="2"/>
        <v/>
      </c>
      <c r="N15" s="481" t="b">
        <f t="shared" si="3"/>
        <v>0</v>
      </c>
      <c r="O15" s="486" t="s">
        <v>1637</v>
      </c>
      <c r="P15" s="523" t="str">
        <f t="array" ref="P15">IFERROR(IF(INDEX('Disaggregation Records'!$G$3:$G$56,MATCH(LEFT(L15,255),LEFT('Disaggregation Records'!$D$3:$D$56,255),0))=0,"",INDEX('Disaggregation Records'!$G$3:$G$56,MATCH(LEFT(L15,255),LEFT('Disaggregation Records'!$D$3:$D$56,255),0))),"")</f>
        <v/>
      </c>
      <c r="Q15" s="524" t="s">
        <v>436</v>
      </c>
      <c r="R15" s="382"/>
    </row>
    <row r="16" spans="1:39" ht="47.1" customHeight="1" x14ac:dyDescent="0.25">
      <c r="A16" s="409">
        <v>1</v>
      </c>
      <c r="B16" s="427" t="str">
        <f>IFERROR(VLOOKUP(A16,'Impact Indicators - Section B'!$A$9:$S$27,19,FALSE),"")</f>
        <v/>
      </c>
      <c r="C16" s="522" t="str">
        <f t="array" ref="C16">IFERROR(IF(INDEX('Disaggregation Records'!$E$3:$E$56,MATCH(LEFT(L16,255),LEFT('Disaggregation Records'!$D$3:$D$56,255),0))=0,"",INDEX('Disaggregation Records'!$E$3:$E$56,MATCH(LEFT(L16,255),LEFT('Disaggregation Records'!$D$3:$D$56,255),0))),"")</f>
        <v/>
      </c>
      <c r="D16" s="522" t="str">
        <f t="array" ref="D16">IFERROR(IF(INDEX('Disaggregation Records'!$F$3:$F$56,MATCH(LEFT(L16,255),LEFT('Disaggregation Records'!$D$3:$D$56,255),0))=0,"",INDEX('Disaggregation Records'!$F$3:$F$56,MATCH(LEFT(L16,255),LEFT('Disaggregation Records'!$D$3:$D$56,255),0))),"")</f>
        <v/>
      </c>
      <c r="E16" s="412" t="str">
        <f t="array" ref="E16">IFERROR(IF(INDEX('Disaggregation Data'!$K$3:$K$154,MATCH(LEFT(M16,255),LEFT('Disaggregation Data'!$J$3:$J$154,255),0))=0,"",INDEX('Disaggregation Data'!$K$3:$K$154,MATCH(LEFT(M16,255),LEFT('Disaggregation Data'!$J$3:$J$154,255),0))),"")</f>
        <v/>
      </c>
      <c r="F16" s="412" t="str">
        <f t="array" ref="F16">IFERROR(IF(INDEX('Disaggregation Data'!$L$3:$L$154,MATCH(LEFT(M16,255),LEFT('Disaggregation Data'!$J$3:$J$154,255),0))=0,"",INDEX('Disaggregation Data'!$L$3:$L$154,MATCH(LEFT(M16,255),LEFT('Disaggregation Data'!$J$3:$J$154,255),0))),"")</f>
        <v/>
      </c>
      <c r="G16" s="412" t="str">
        <f t="array" ref="G16">IFERROR(IF(INDEX('Disaggregation Data'!$O$3:$O$154,MATCH(LEFT(M16,255),LEFT('Disaggregation Data'!$J$3:$J$154,255),0))=0,"",INDEX('Disaggregation Data'!$O$3:$O$154,MATCH(LEFT(M16,255),LEFT('Disaggregation Data'!$J$3:$J$154,255),0))),"")</f>
        <v/>
      </c>
      <c r="H16" s="411" t="str">
        <f t="array" ref="H16">IFERROR(IF(INDEX('Disaggregation Data'!$P$3:$P$154,MATCH(LEFT(M16,255),LEFT('Disaggregation Data'!$J$3:$J$154,255),0))=0,"",INDEX('Disaggregation Data'!$P$3:$P$154,MATCH(LEFT(M16,255),LEFT('Disaggregation Data'!$J$3:$J$154,255),0))),"")</f>
        <v/>
      </c>
      <c r="I16" s="412" t="str">
        <f t="array" ref="I16">IFERROR(IF(INDEX('Disaggregation Data'!$M$3:$M$154,MATCH(LEFT(M16,255),LEFT('Disaggregation Data'!$J$3:$J$154,255),0))=0,"",INDEX('Disaggregation Data'!$M$3:$M$154,MATCH(LEFT(M16,255),LEFT('Disaggregation Data'!$J$3:$J$154,255),0))),"")</f>
        <v/>
      </c>
      <c r="J16" s="411" t="str">
        <f t="array" ref="J16">IFERROR(IF(INDEX('Disaggregation Data'!$N$3:$N$154,MATCH(LEFT(M16,255),LEFT('Disaggregation Data'!$J$3:$J$154,255),0))=0,"",INDEX('Disaggregation Data'!$N$3:$N$154,MATCH(LEFT(M16,255),LEFT('Disaggregation Data'!$J$3:$J$154,255),0))),"")</f>
        <v/>
      </c>
      <c r="K16" s="503">
        <f t="shared" si="0"/>
        <v>8</v>
      </c>
      <c r="L16" s="503" t="str">
        <f t="shared" si="1"/>
        <v/>
      </c>
      <c r="M16" s="503" t="str">
        <f t="shared" si="2"/>
        <v/>
      </c>
      <c r="N16" s="481" t="b">
        <f t="shared" si="3"/>
        <v>0</v>
      </c>
      <c r="O16" s="486" t="s">
        <v>1638</v>
      </c>
      <c r="P16" s="523" t="str">
        <f t="array" ref="P16">IFERROR(IF(INDEX('Disaggregation Records'!$G$3:$G$56,MATCH(LEFT(L16,255),LEFT('Disaggregation Records'!$D$3:$D$56,255),0))=0,"",INDEX('Disaggregation Records'!$G$3:$G$56,MATCH(LEFT(L16,255),LEFT('Disaggregation Records'!$D$3:$D$56,255),0))),"")</f>
        <v/>
      </c>
      <c r="Q16" s="524" t="s">
        <v>436</v>
      </c>
      <c r="R16" s="382"/>
    </row>
    <row r="17" spans="1:18" ht="47.1" customHeight="1" x14ac:dyDescent="0.25">
      <c r="A17" s="409">
        <v>1</v>
      </c>
      <c r="B17" s="427" t="str">
        <f>IFERROR(VLOOKUP(A17,'Impact Indicators - Section B'!$A$9:$S$27,19,FALSE),"")</f>
        <v/>
      </c>
      <c r="C17" s="522" t="str">
        <f t="array" ref="C17">IFERROR(IF(INDEX('Disaggregation Records'!$E$3:$E$56,MATCH(LEFT(L17,255),LEFT('Disaggregation Records'!$D$3:$D$56,255),0))=0,"",INDEX('Disaggregation Records'!$E$3:$E$56,MATCH(LEFT(L17,255),LEFT('Disaggregation Records'!$D$3:$D$56,255),0))),"")</f>
        <v/>
      </c>
      <c r="D17" s="522" t="str">
        <f t="array" ref="D17">IFERROR(IF(INDEX('Disaggregation Records'!$F$3:$F$56,MATCH(LEFT(L17,255),LEFT('Disaggregation Records'!$D$3:$D$56,255),0))=0,"",INDEX('Disaggregation Records'!$F$3:$F$56,MATCH(LEFT(L17,255),LEFT('Disaggregation Records'!$D$3:$D$56,255),0))),"")</f>
        <v/>
      </c>
      <c r="E17" s="412" t="str">
        <f t="array" ref="E17">IFERROR(IF(INDEX('Disaggregation Data'!$K$3:$K$154,MATCH(LEFT(M17,255),LEFT('Disaggregation Data'!$J$3:$J$154,255),0))=0,"",INDEX('Disaggregation Data'!$K$3:$K$154,MATCH(LEFT(M17,255),LEFT('Disaggregation Data'!$J$3:$J$154,255),0))),"")</f>
        <v/>
      </c>
      <c r="F17" s="412" t="str">
        <f t="array" ref="F17">IFERROR(IF(INDEX('Disaggregation Data'!$L$3:$L$154,MATCH(LEFT(M17,255),LEFT('Disaggregation Data'!$J$3:$J$154,255),0))=0,"",INDEX('Disaggregation Data'!$L$3:$L$154,MATCH(LEFT(M17,255),LEFT('Disaggregation Data'!$J$3:$J$154,255),0))),"")</f>
        <v/>
      </c>
      <c r="G17" s="412" t="str">
        <f t="array" ref="G17">IFERROR(IF(INDEX('Disaggregation Data'!$O$3:$O$154,MATCH(LEFT(M17,255),LEFT('Disaggregation Data'!$J$3:$J$154,255),0))=0,"",INDEX('Disaggregation Data'!$O$3:$O$154,MATCH(LEFT(M17,255),LEFT('Disaggregation Data'!$J$3:$J$154,255),0))),"")</f>
        <v/>
      </c>
      <c r="H17" s="411" t="str">
        <f t="array" ref="H17">IFERROR(IF(INDEX('Disaggregation Data'!$P$3:$P$154,MATCH(LEFT(M17,255),LEFT('Disaggregation Data'!$J$3:$J$154,255),0))=0,"",INDEX('Disaggregation Data'!$P$3:$P$154,MATCH(LEFT(M17,255),LEFT('Disaggregation Data'!$J$3:$J$154,255),0))),"")</f>
        <v/>
      </c>
      <c r="I17" s="412" t="str">
        <f t="array" ref="I17">IFERROR(IF(INDEX('Disaggregation Data'!$M$3:$M$154,MATCH(LEFT(M17,255),LEFT('Disaggregation Data'!$J$3:$J$154,255),0))=0,"",INDEX('Disaggregation Data'!$M$3:$M$154,MATCH(LEFT(M17,255),LEFT('Disaggregation Data'!$J$3:$J$154,255),0))),"")</f>
        <v/>
      </c>
      <c r="J17" s="411" t="str">
        <f t="array" ref="J17">IFERROR(IF(INDEX('Disaggregation Data'!$N$3:$N$154,MATCH(LEFT(M17,255),LEFT('Disaggregation Data'!$J$3:$J$154,255),0))=0,"",INDEX('Disaggregation Data'!$N$3:$N$154,MATCH(LEFT(M17,255),LEFT('Disaggregation Data'!$J$3:$J$154,255),0))),"")</f>
        <v/>
      </c>
      <c r="K17" s="503">
        <f t="shared" si="0"/>
        <v>9</v>
      </c>
      <c r="L17" s="503" t="str">
        <f t="shared" si="1"/>
        <v/>
      </c>
      <c r="M17" s="503" t="str">
        <f t="shared" si="2"/>
        <v/>
      </c>
      <c r="N17" s="481" t="b">
        <f t="shared" si="3"/>
        <v>0</v>
      </c>
      <c r="O17" s="486" t="s">
        <v>1639</v>
      </c>
      <c r="P17" s="523" t="str">
        <f t="array" ref="P17">IFERROR(IF(INDEX('Disaggregation Records'!$G$3:$G$56,MATCH(LEFT(L17,255),LEFT('Disaggregation Records'!$D$3:$D$56,255),0))=0,"",INDEX('Disaggregation Records'!$G$3:$G$56,MATCH(LEFT(L17,255),LEFT('Disaggregation Records'!$D$3:$D$56,255),0))),"")</f>
        <v/>
      </c>
      <c r="Q17" s="524" t="s">
        <v>436</v>
      </c>
      <c r="R17" s="382"/>
    </row>
    <row r="18" spans="1:18" ht="47.1" customHeight="1" x14ac:dyDescent="0.25">
      <c r="A18" s="409">
        <v>1</v>
      </c>
      <c r="B18" s="427" t="str">
        <f>IFERROR(VLOOKUP(A18,'Impact Indicators - Section B'!$A$9:$S$27,19,FALSE),"")</f>
        <v/>
      </c>
      <c r="C18" s="522" t="str">
        <f t="array" ref="C18">IFERROR(IF(INDEX('Disaggregation Records'!$E$3:$E$56,MATCH(LEFT(L18,255),LEFT('Disaggregation Records'!$D$3:$D$56,255),0))=0,"",INDEX('Disaggregation Records'!$E$3:$E$56,MATCH(LEFT(L18,255),LEFT('Disaggregation Records'!$D$3:$D$56,255),0))),"")</f>
        <v/>
      </c>
      <c r="D18" s="522" t="str">
        <f t="array" ref="D18">IFERROR(IF(INDEX('Disaggregation Records'!$F$3:$F$56,MATCH(LEFT(L18,255),LEFT('Disaggregation Records'!$D$3:$D$56,255),0))=0,"",INDEX('Disaggregation Records'!$F$3:$F$56,MATCH(LEFT(L18,255),LEFT('Disaggregation Records'!$D$3:$D$56,255),0))),"")</f>
        <v/>
      </c>
      <c r="E18" s="412" t="str">
        <f t="array" ref="E18">IFERROR(IF(INDEX('Disaggregation Data'!$K$3:$K$154,MATCH(LEFT(M18,255),LEFT('Disaggregation Data'!$J$3:$J$154,255),0))=0,"",INDEX('Disaggregation Data'!$K$3:$K$154,MATCH(LEFT(M18,255),LEFT('Disaggregation Data'!$J$3:$J$154,255),0))),"")</f>
        <v/>
      </c>
      <c r="F18" s="412" t="str">
        <f t="array" ref="F18">IFERROR(IF(INDEX('Disaggregation Data'!$L$3:$L$154,MATCH(LEFT(M18,255),LEFT('Disaggregation Data'!$J$3:$J$154,255),0))=0,"",INDEX('Disaggregation Data'!$L$3:$L$154,MATCH(LEFT(M18,255),LEFT('Disaggregation Data'!$J$3:$J$154,255),0))),"")</f>
        <v/>
      </c>
      <c r="G18" s="412" t="str">
        <f t="array" ref="G18">IFERROR(IF(INDEX('Disaggregation Data'!$O$3:$O$154,MATCH(LEFT(M18,255),LEFT('Disaggregation Data'!$J$3:$J$154,255),0))=0,"",INDEX('Disaggregation Data'!$O$3:$O$154,MATCH(LEFT(M18,255),LEFT('Disaggregation Data'!$J$3:$J$154,255),0))),"")</f>
        <v/>
      </c>
      <c r="H18" s="411" t="str">
        <f t="array" ref="H18">IFERROR(IF(INDEX('Disaggregation Data'!$P$3:$P$154,MATCH(LEFT(M18,255),LEFT('Disaggregation Data'!$J$3:$J$154,255),0))=0,"",INDEX('Disaggregation Data'!$P$3:$P$154,MATCH(LEFT(M18,255),LEFT('Disaggregation Data'!$J$3:$J$154,255),0))),"")</f>
        <v/>
      </c>
      <c r="I18" s="412" t="str">
        <f t="array" ref="I18">IFERROR(IF(INDEX('Disaggregation Data'!$M$3:$M$154,MATCH(LEFT(M18,255),LEFT('Disaggregation Data'!$J$3:$J$154,255),0))=0,"",INDEX('Disaggregation Data'!$M$3:$M$154,MATCH(LEFT(M18,255),LEFT('Disaggregation Data'!$J$3:$J$154,255),0))),"")</f>
        <v/>
      </c>
      <c r="J18" s="411" t="str">
        <f t="array" ref="J18">IFERROR(IF(INDEX('Disaggregation Data'!$N$3:$N$154,MATCH(LEFT(M18,255),LEFT('Disaggregation Data'!$J$3:$J$154,255),0))=0,"",INDEX('Disaggregation Data'!$N$3:$N$154,MATCH(LEFT(M18,255),LEFT('Disaggregation Data'!$J$3:$J$154,255),0))),"")</f>
        <v/>
      </c>
      <c r="K18" s="503">
        <f t="shared" si="0"/>
        <v>10</v>
      </c>
      <c r="L18" s="503" t="str">
        <f t="shared" si="1"/>
        <v/>
      </c>
      <c r="M18" s="503" t="str">
        <f t="shared" si="2"/>
        <v/>
      </c>
      <c r="N18" s="481" t="b">
        <f t="shared" si="3"/>
        <v>0</v>
      </c>
      <c r="O18" s="486" t="s">
        <v>1640</v>
      </c>
      <c r="P18" s="523" t="str">
        <f t="array" ref="P18">IFERROR(IF(INDEX('Disaggregation Records'!$G$3:$G$56,MATCH(LEFT(L18,255),LEFT('Disaggregation Records'!$D$3:$D$56,255),0))=0,"",INDEX('Disaggregation Records'!$G$3:$G$56,MATCH(LEFT(L18,255),LEFT('Disaggregation Records'!$D$3:$D$56,255),0))),"")</f>
        <v/>
      </c>
      <c r="Q18" s="524" t="s">
        <v>436</v>
      </c>
      <c r="R18" s="382"/>
    </row>
    <row r="19" spans="1:18" ht="47.1" customHeight="1" x14ac:dyDescent="0.25">
      <c r="A19" s="409">
        <v>2</v>
      </c>
      <c r="B19" s="427" t="str">
        <f>IFERROR(VLOOKUP(A19,'Impact Indicators - Section B'!$A$9:$S$27,19,FALSE),"")</f>
        <v/>
      </c>
      <c r="C19" s="522" t="str">
        <f t="array" ref="C19">IFERROR(IF(INDEX('Disaggregation Records'!$E$3:$E$56,MATCH(LEFT(L19,255),LEFT('Disaggregation Records'!$D$3:$D$56,255),0))=0,"",INDEX('Disaggregation Records'!$E$3:$E$56,MATCH(LEFT(L19,255),LEFT('Disaggregation Records'!$D$3:$D$56,255),0))),"")</f>
        <v/>
      </c>
      <c r="D19" s="522" t="str">
        <f t="array" ref="D19">IFERROR(IF(INDEX('Disaggregation Records'!$F$3:$F$56,MATCH(LEFT(L19,255),LEFT('Disaggregation Records'!$D$3:$D$56,255),0))=0,"",INDEX('Disaggregation Records'!$F$3:$F$56,MATCH(LEFT(L19,255),LEFT('Disaggregation Records'!$D$3:$D$56,255),0))),"")</f>
        <v/>
      </c>
      <c r="E19" s="412" t="str">
        <f t="array" ref="E19">IFERROR(IF(INDEX('Disaggregation Data'!$K$3:$K$154,MATCH(LEFT(M19,255),LEFT('Disaggregation Data'!$J$3:$J$154,255),0))=0,"",INDEX('Disaggregation Data'!$K$3:$K$154,MATCH(LEFT(M19,255),LEFT('Disaggregation Data'!$J$3:$J$154,255),0))),"")</f>
        <v/>
      </c>
      <c r="F19" s="412" t="str">
        <f t="array" ref="F19">IFERROR(IF(INDEX('Disaggregation Data'!$L$3:$L$154,MATCH(LEFT(M19,255),LEFT('Disaggregation Data'!$J$3:$J$154,255),0))=0,"",INDEX('Disaggregation Data'!$L$3:$L$154,MATCH(LEFT(M19,255),LEFT('Disaggregation Data'!$J$3:$J$154,255),0))),"")</f>
        <v/>
      </c>
      <c r="G19" s="412" t="str">
        <f t="array" ref="G19">IFERROR(IF(INDEX('Disaggregation Data'!$O$3:$O$154,MATCH(LEFT(M19,255),LEFT('Disaggregation Data'!$J$3:$J$154,255),0))=0,"",INDEX('Disaggregation Data'!$O$3:$O$154,MATCH(LEFT(M19,255),LEFT('Disaggregation Data'!$J$3:$J$154,255),0))),"")</f>
        <v/>
      </c>
      <c r="H19" s="411" t="str">
        <f t="array" ref="H19">IFERROR(IF(INDEX('Disaggregation Data'!$P$3:$P$154,MATCH(LEFT(M19,255),LEFT('Disaggregation Data'!$J$3:$J$154,255),0))=0,"",INDEX('Disaggregation Data'!$P$3:$P$154,MATCH(LEFT(M19,255),LEFT('Disaggregation Data'!$J$3:$J$154,255),0))),"")</f>
        <v/>
      </c>
      <c r="I19" s="412" t="str">
        <f t="array" ref="I19">IFERROR(IF(INDEX('Disaggregation Data'!$M$3:$M$154,MATCH(LEFT(M19,255),LEFT('Disaggregation Data'!$J$3:$J$154,255),0))=0,"",INDEX('Disaggregation Data'!$M$3:$M$154,MATCH(LEFT(M19,255),LEFT('Disaggregation Data'!$J$3:$J$154,255),0))),"")</f>
        <v/>
      </c>
      <c r="J19" s="411" t="str">
        <f t="array" ref="J19">IFERROR(IF(INDEX('Disaggregation Data'!$N$3:$N$154,MATCH(LEFT(M19,255),LEFT('Disaggregation Data'!$J$3:$J$154,255),0))=0,"",INDEX('Disaggregation Data'!$N$3:$N$154,MATCH(LEFT(M19,255),LEFT('Disaggregation Data'!$J$3:$J$154,255),0))),"")</f>
        <v/>
      </c>
      <c r="K19" s="503">
        <f t="shared" si="0"/>
        <v>11</v>
      </c>
      <c r="L19" s="503" t="str">
        <f t="shared" si="1"/>
        <v/>
      </c>
      <c r="M19" s="503" t="str">
        <f t="shared" si="2"/>
        <v/>
      </c>
      <c r="N19" s="481" t="b">
        <f t="shared" si="3"/>
        <v>0</v>
      </c>
      <c r="O19" s="486" t="s">
        <v>1641</v>
      </c>
      <c r="P19" s="523" t="str">
        <f t="array" ref="P19">IFERROR(IF(INDEX('Disaggregation Records'!$G$3:$G$56,MATCH(LEFT(L19,255),LEFT('Disaggregation Records'!$D$3:$D$56,255),0))=0,"",INDEX('Disaggregation Records'!$G$3:$G$56,MATCH(LEFT(L19,255),LEFT('Disaggregation Records'!$D$3:$D$56,255),0))),"")</f>
        <v/>
      </c>
      <c r="Q19" s="524" t="s">
        <v>441</v>
      </c>
      <c r="R19" s="382"/>
    </row>
    <row r="20" spans="1:18" ht="47.1" customHeight="1" x14ac:dyDescent="0.25">
      <c r="A20" s="409">
        <v>2</v>
      </c>
      <c r="B20" s="427" t="str">
        <f>IFERROR(VLOOKUP(A20,'Impact Indicators - Section B'!$A$9:$S$27,19,FALSE),"")</f>
        <v/>
      </c>
      <c r="C20" s="522" t="str">
        <f t="array" ref="C20">IFERROR(IF(INDEX('Disaggregation Records'!$E$3:$E$56,MATCH(LEFT(L20,255),LEFT('Disaggregation Records'!$D$3:$D$56,255),0))=0,"",INDEX('Disaggregation Records'!$E$3:$E$56,MATCH(LEFT(L20,255),LEFT('Disaggregation Records'!$D$3:$D$56,255),0))),"")</f>
        <v/>
      </c>
      <c r="D20" s="522" t="str">
        <f t="array" ref="D20">IFERROR(IF(INDEX('Disaggregation Records'!$F$3:$F$56,MATCH(LEFT(L20,255),LEFT('Disaggregation Records'!$D$3:$D$56,255),0))=0,"",INDEX('Disaggregation Records'!$F$3:$F$56,MATCH(LEFT(L20,255),LEFT('Disaggregation Records'!$D$3:$D$56,255),0))),"")</f>
        <v/>
      </c>
      <c r="E20" s="412" t="str">
        <f t="array" ref="E20">IFERROR(IF(INDEX('Disaggregation Data'!$K$3:$K$154,MATCH(LEFT(M20,255),LEFT('Disaggregation Data'!$J$3:$J$154,255),0))=0,"",INDEX('Disaggregation Data'!$K$3:$K$154,MATCH(LEFT(M20,255),LEFT('Disaggregation Data'!$J$3:$J$154,255),0))),"")</f>
        <v/>
      </c>
      <c r="F20" s="412" t="str">
        <f t="array" ref="F20">IFERROR(IF(INDEX('Disaggregation Data'!$L$3:$L$154,MATCH(LEFT(M20,255),LEFT('Disaggregation Data'!$J$3:$J$154,255),0))=0,"",INDEX('Disaggregation Data'!$L$3:$L$154,MATCH(LEFT(M20,255),LEFT('Disaggregation Data'!$J$3:$J$154,255),0))),"")</f>
        <v/>
      </c>
      <c r="G20" s="412" t="str">
        <f t="array" ref="G20">IFERROR(IF(INDEX('Disaggregation Data'!$O$3:$O$154,MATCH(LEFT(M20,255),LEFT('Disaggregation Data'!$J$3:$J$154,255),0))=0,"",INDEX('Disaggregation Data'!$O$3:$O$154,MATCH(LEFT(M20,255),LEFT('Disaggregation Data'!$J$3:$J$154,255),0))),"")</f>
        <v/>
      </c>
      <c r="H20" s="411" t="str">
        <f t="array" ref="H20">IFERROR(IF(INDEX('Disaggregation Data'!$P$3:$P$154,MATCH(LEFT(M20,255),LEFT('Disaggregation Data'!$J$3:$J$154,255),0))=0,"",INDEX('Disaggregation Data'!$P$3:$P$154,MATCH(LEFT(M20,255),LEFT('Disaggregation Data'!$J$3:$J$154,255),0))),"")</f>
        <v/>
      </c>
      <c r="I20" s="412" t="str">
        <f t="array" ref="I20">IFERROR(IF(INDEX('Disaggregation Data'!$M$3:$M$154,MATCH(LEFT(M20,255),LEFT('Disaggregation Data'!$J$3:$J$154,255),0))=0,"",INDEX('Disaggregation Data'!$M$3:$M$154,MATCH(LEFT(M20,255),LEFT('Disaggregation Data'!$J$3:$J$154,255),0))),"")</f>
        <v/>
      </c>
      <c r="J20" s="411" t="str">
        <f t="array" ref="J20">IFERROR(IF(INDEX('Disaggregation Data'!$N$3:$N$154,MATCH(LEFT(M20,255),LEFT('Disaggregation Data'!$J$3:$J$154,255),0))=0,"",INDEX('Disaggregation Data'!$N$3:$N$154,MATCH(LEFT(M20,255),LEFT('Disaggregation Data'!$J$3:$J$154,255),0))),"")</f>
        <v/>
      </c>
      <c r="K20" s="503">
        <f t="shared" si="0"/>
        <v>12</v>
      </c>
      <c r="L20" s="503" t="str">
        <f t="shared" si="1"/>
        <v/>
      </c>
      <c r="M20" s="503" t="str">
        <f t="shared" si="2"/>
        <v/>
      </c>
      <c r="N20" s="481" t="b">
        <f t="shared" si="3"/>
        <v>0</v>
      </c>
      <c r="O20" s="486" t="s">
        <v>1642</v>
      </c>
      <c r="P20" s="523" t="str">
        <f t="array" ref="P20">IFERROR(IF(INDEX('Disaggregation Records'!$G$3:$G$56,MATCH(LEFT(L20,255),LEFT('Disaggregation Records'!$D$3:$D$56,255),0))=0,"",INDEX('Disaggregation Records'!$G$3:$G$56,MATCH(LEFT(L20,255),LEFT('Disaggregation Records'!$D$3:$D$56,255),0))),"")</f>
        <v/>
      </c>
      <c r="Q20" s="524" t="s">
        <v>441</v>
      </c>
      <c r="R20" s="382"/>
    </row>
    <row r="21" spans="1:18" ht="47.1" customHeight="1" x14ac:dyDescent="0.25">
      <c r="A21" s="409">
        <v>2</v>
      </c>
      <c r="B21" s="427" t="str">
        <f>IFERROR(VLOOKUP(A21,'Impact Indicators - Section B'!$A$9:$S$27,19,FALSE),"")</f>
        <v/>
      </c>
      <c r="C21" s="522" t="str">
        <f t="array" ref="C21">IFERROR(IF(INDEX('Disaggregation Records'!$E$3:$E$56,MATCH(LEFT(L21,255),LEFT('Disaggregation Records'!$D$3:$D$56,255),0))=0,"",INDEX('Disaggregation Records'!$E$3:$E$56,MATCH(LEFT(L21,255),LEFT('Disaggregation Records'!$D$3:$D$56,255),0))),"")</f>
        <v/>
      </c>
      <c r="D21" s="522" t="str">
        <f t="array" ref="D21">IFERROR(IF(INDEX('Disaggregation Records'!$F$3:$F$56,MATCH(LEFT(L21,255),LEFT('Disaggregation Records'!$D$3:$D$56,255),0))=0,"",INDEX('Disaggregation Records'!$F$3:$F$56,MATCH(LEFT(L21,255),LEFT('Disaggregation Records'!$D$3:$D$56,255),0))),"")</f>
        <v/>
      </c>
      <c r="E21" s="412" t="str">
        <f t="array" ref="E21">IFERROR(IF(INDEX('Disaggregation Data'!$K$3:$K$154,MATCH(LEFT(M21,255),LEFT('Disaggregation Data'!$J$3:$J$154,255),0))=0,"",INDEX('Disaggregation Data'!$K$3:$K$154,MATCH(LEFT(M21,255),LEFT('Disaggregation Data'!$J$3:$J$154,255),0))),"")</f>
        <v/>
      </c>
      <c r="F21" s="412" t="str">
        <f t="array" ref="F21">IFERROR(IF(INDEX('Disaggregation Data'!$L$3:$L$154,MATCH(LEFT(M21,255),LEFT('Disaggregation Data'!$J$3:$J$154,255),0))=0,"",INDEX('Disaggregation Data'!$L$3:$L$154,MATCH(LEFT(M21,255),LEFT('Disaggregation Data'!$J$3:$J$154,255),0))),"")</f>
        <v/>
      </c>
      <c r="G21" s="412" t="str">
        <f t="array" ref="G21">IFERROR(IF(INDEX('Disaggregation Data'!$O$3:$O$154,MATCH(LEFT(M21,255),LEFT('Disaggregation Data'!$J$3:$J$154,255),0))=0,"",INDEX('Disaggregation Data'!$O$3:$O$154,MATCH(LEFT(M21,255),LEFT('Disaggregation Data'!$J$3:$J$154,255),0))),"")</f>
        <v/>
      </c>
      <c r="H21" s="411" t="str">
        <f t="array" ref="H21">IFERROR(IF(INDEX('Disaggregation Data'!$P$3:$P$154,MATCH(LEFT(M21,255),LEFT('Disaggregation Data'!$J$3:$J$154,255),0))=0,"",INDEX('Disaggregation Data'!$P$3:$P$154,MATCH(LEFT(M21,255),LEFT('Disaggregation Data'!$J$3:$J$154,255),0))),"")</f>
        <v/>
      </c>
      <c r="I21" s="412" t="str">
        <f t="array" ref="I21">IFERROR(IF(INDEX('Disaggregation Data'!$M$3:$M$154,MATCH(LEFT(M21,255),LEFT('Disaggregation Data'!$J$3:$J$154,255),0))=0,"",INDEX('Disaggregation Data'!$M$3:$M$154,MATCH(LEFT(M21,255),LEFT('Disaggregation Data'!$J$3:$J$154,255),0))),"")</f>
        <v/>
      </c>
      <c r="J21" s="411" t="str">
        <f t="array" ref="J21">IFERROR(IF(INDEX('Disaggregation Data'!$N$3:$N$154,MATCH(LEFT(M21,255),LEFT('Disaggregation Data'!$J$3:$J$154,255),0))=0,"",INDEX('Disaggregation Data'!$N$3:$N$154,MATCH(LEFT(M21,255),LEFT('Disaggregation Data'!$J$3:$J$154,255),0))),"")</f>
        <v/>
      </c>
      <c r="K21" s="503">
        <f t="shared" si="0"/>
        <v>13</v>
      </c>
      <c r="L21" s="503" t="str">
        <f t="shared" si="1"/>
        <v/>
      </c>
      <c r="M21" s="503" t="str">
        <f t="shared" si="2"/>
        <v/>
      </c>
      <c r="N21" s="481" t="b">
        <f t="shared" si="3"/>
        <v>0</v>
      </c>
      <c r="O21" s="486" t="s">
        <v>1643</v>
      </c>
      <c r="P21" s="523" t="str">
        <f t="array" ref="P21">IFERROR(IF(INDEX('Disaggregation Records'!$G$3:$G$56,MATCH(LEFT(L21,255),LEFT('Disaggregation Records'!$D$3:$D$56,255),0))=0,"",INDEX('Disaggregation Records'!$G$3:$G$56,MATCH(LEFT(L21,255),LEFT('Disaggregation Records'!$D$3:$D$56,255),0))),"")</f>
        <v/>
      </c>
      <c r="Q21" s="524" t="s">
        <v>441</v>
      </c>
      <c r="R21" s="382"/>
    </row>
    <row r="22" spans="1:18" ht="47.1" customHeight="1" x14ac:dyDescent="0.25">
      <c r="A22" s="409">
        <v>2</v>
      </c>
      <c r="B22" s="427" t="str">
        <f>IFERROR(VLOOKUP(A22,'Impact Indicators - Section B'!$A$9:$S$27,19,FALSE),"")</f>
        <v/>
      </c>
      <c r="C22" s="522" t="str">
        <f t="array" ref="C22">IFERROR(IF(INDEX('Disaggregation Records'!$E$3:$E$56,MATCH(LEFT(L22,255),LEFT('Disaggregation Records'!$D$3:$D$56,255),0))=0,"",INDEX('Disaggregation Records'!$E$3:$E$56,MATCH(LEFT(L22,255),LEFT('Disaggregation Records'!$D$3:$D$56,255),0))),"")</f>
        <v/>
      </c>
      <c r="D22" s="522" t="str">
        <f t="array" ref="D22">IFERROR(IF(INDEX('Disaggregation Records'!$F$3:$F$56,MATCH(LEFT(L22,255),LEFT('Disaggregation Records'!$D$3:$D$56,255),0))=0,"",INDEX('Disaggregation Records'!$F$3:$F$56,MATCH(LEFT(L22,255),LEFT('Disaggregation Records'!$D$3:$D$56,255),0))),"")</f>
        <v/>
      </c>
      <c r="E22" s="412" t="str">
        <f t="array" ref="E22">IFERROR(IF(INDEX('Disaggregation Data'!$K$3:$K$154,MATCH(LEFT(M22,255),LEFT('Disaggregation Data'!$J$3:$J$154,255),0))=0,"",INDEX('Disaggregation Data'!$K$3:$K$154,MATCH(LEFT(M22,255),LEFT('Disaggregation Data'!$J$3:$J$154,255),0))),"")</f>
        <v/>
      </c>
      <c r="F22" s="412" t="str">
        <f t="array" ref="F22">IFERROR(IF(INDEX('Disaggregation Data'!$L$3:$L$154,MATCH(LEFT(M22,255),LEFT('Disaggregation Data'!$J$3:$J$154,255),0))=0,"",INDEX('Disaggregation Data'!$L$3:$L$154,MATCH(LEFT(M22,255),LEFT('Disaggregation Data'!$J$3:$J$154,255),0))),"")</f>
        <v/>
      </c>
      <c r="G22" s="412" t="str">
        <f t="array" ref="G22">IFERROR(IF(INDEX('Disaggregation Data'!$O$3:$O$154,MATCH(LEFT(M22,255),LEFT('Disaggregation Data'!$J$3:$J$154,255),0))=0,"",INDEX('Disaggregation Data'!$O$3:$O$154,MATCH(LEFT(M22,255),LEFT('Disaggregation Data'!$J$3:$J$154,255),0))),"")</f>
        <v/>
      </c>
      <c r="H22" s="411" t="str">
        <f t="array" ref="H22">IFERROR(IF(INDEX('Disaggregation Data'!$P$3:$P$154,MATCH(LEFT(M22,255),LEFT('Disaggregation Data'!$J$3:$J$154,255),0))=0,"",INDEX('Disaggregation Data'!$P$3:$P$154,MATCH(LEFT(M22,255),LEFT('Disaggregation Data'!$J$3:$J$154,255),0))),"")</f>
        <v/>
      </c>
      <c r="I22" s="412" t="str">
        <f t="array" ref="I22">IFERROR(IF(INDEX('Disaggregation Data'!$M$3:$M$154,MATCH(LEFT(M22,255),LEFT('Disaggregation Data'!$J$3:$J$154,255),0))=0,"",INDEX('Disaggregation Data'!$M$3:$M$154,MATCH(LEFT(M22,255),LEFT('Disaggregation Data'!$J$3:$J$154,255),0))),"")</f>
        <v/>
      </c>
      <c r="J22" s="411" t="str">
        <f t="array" ref="J22">IFERROR(IF(INDEX('Disaggregation Data'!$N$3:$N$154,MATCH(LEFT(M22,255),LEFT('Disaggregation Data'!$J$3:$J$154,255),0))=0,"",INDEX('Disaggregation Data'!$N$3:$N$154,MATCH(LEFT(M22,255),LEFT('Disaggregation Data'!$J$3:$J$154,255),0))),"")</f>
        <v/>
      </c>
      <c r="K22" s="503">
        <f t="shared" si="0"/>
        <v>14</v>
      </c>
      <c r="L22" s="503" t="str">
        <f t="shared" si="1"/>
        <v/>
      </c>
      <c r="M22" s="503" t="str">
        <f t="shared" si="2"/>
        <v/>
      </c>
      <c r="N22" s="481" t="b">
        <f t="shared" si="3"/>
        <v>0</v>
      </c>
      <c r="O22" s="486" t="s">
        <v>1644</v>
      </c>
      <c r="P22" s="523" t="str">
        <f t="array" ref="P22">IFERROR(IF(INDEX('Disaggregation Records'!$G$3:$G$56,MATCH(LEFT(L22,255),LEFT('Disaggregation Records'!$D$3:$D$56,255),0))=0,"",INDEX('Disaggregation Records'!$G$3:$G$56,MATCH(LEFT(L22,255),LEFT('Disaggregation Records'!$D$3:$D$56,255),0))),"")</f>
        <v/>
      </c>
      <c r="Q22" s="524" t="s">
        <v>441</v>
      </c>
      <c r="R22" s="382"/>
    </row>
    <row r="23" spans="1:18" ht="47.1" customHeight="1" x14ac:dyDescent="0.25">
      <c r="A23" s="409">
        <v>2</v>
      </c>
      <c r="B23" s="427" t="str">
        <f>IFERROR(VLOOKUP(A23,'Impact Indicators - Section B'!$A$9:$S$27,19,FALSE),"")</f>
        <v/>
      </c>
      <c r="C23" s="522" t="str">
        <f t="array" ref="C23">IFERROR(IF(INDEX('Disaggregation Records'!$E$3:$E$56,MATCH(LEFT(L23,255),LEFT('Disaggregation Records'!$D$3:$D$56,255),0))=0,"",INDEX('Disaggregation Records'!$E$3:$E$56,MATCH(LEFT(L23,255),LEFT('Disaggregation Records'!$D$3:$D$56,255),0))),"")</f>
        <v/>
      </c>
      <c r="D23" s="522" t="str">
        <f t="array" ref="D23">IFERROR(IF(INDEX('Disaggregation Records'!$F$3:$F$56,MATCH(LEFT(L23,255),LEFT('Disaggregation Records'!$D$3:$D$56,255),0))=0,"",INDEX('Disaggregation Records'!$F$3:$F$56,MATCH(LEFT(L23,255),LEFT('Disaggregation Records'!$D$3:$D$56,255),0))),"")</f>
        <v/>
      </c>
      <c r="E23" s="412" t="str">
        <f t="array" ref="E23">IFERROR(IF(INDEX('Disaggregation Data'!$K$3:$K$154,MATCH(LEFT(M23,255),LEFT('Disaggregation Data'!$J$3:$J$154,255),0))=0,"",INDEX('Disaggregation Data'!$K$3:$K$154,MATCH(LEFT(M23,255),LEFT('Disaggregation Data'!$J$3:$J$154,255),0))),"")</f>
        <v/>
      </c>
      <c r="F23" s="412" t="str">
        <f t="array" ref="F23">IFERROR(IF(INDEX('Disaggregation Data'!$L$3:$L$154,MATCH(LEFT(M23,255),LEFT('Disaggregation Data'!$J$3:$J$154,255),0))=0,"",INDEX('Disaggregation Data'!$L$3:$L$154,MATCH(LEFT(M23,255),LEFT('Disaggregation Data'!$J$3:$J$154,255),0))),"")</f>
        <v/>
      </c>
      <c r="G23" s="412" t="str">
        <f t="array" ref="G23">IFERROR(IF(INDEX('Disaggregation Data'!$O$3:$O$154,MATCH(LEFT(M23,255),LEFT('Disaggregation Data'!$J$3:$J$154,255),0))=0,"",INDEX('Disaggregation Data'!$O$3:$O$154,MATCH(LEFT(M23,255),LEFT('Disaggregation Data'!$J$3:$J$154,255),0))),"")</f>
        <v/>
      </c>
      <c r="H23" s="411" t="str">
        <f t="array" ref="H23">IFERROR(IF(INDEX('Disaggregation Data'!$P$3:$P$154,MATCH(LEFT(M23,255),LEFT('Disaggregation Data'!$J$3:$J$154,255),0))=0,"",INDEX('Disaggregation Data'!$P$3:$P$154,MATCH(LEFT(M23,255),LEFT('Disaggregation Data'!$J$3:$J$154,255),0))),"")</f>
        <v/>
      </c>
      <c r="I23" s="412" t="str">
        <f t="array" ref="I23">IFERROR(IF(INDEX('Disaggregation Data'!$M$3:$M$154,MATCH(LEFT(M23,255),LEFT('Disaggregation Data'!$J$3:$J$154,255),0))=0,"",INDEX('Disaggregation Data'!$M$3:$M$154,MATCH(LEFT(M23,255),LEFT('Disaggregation Data'!$J$3:$J$154,255),0))),"")</f>
        <v/>
      </c>
      <c r="J23" s="411" t="str">
        <f t="array" ref="J23">IFERROR(IF(INDEX('Disaggregation Data'!$N$3:$N$154,MATCH(LEFT(M23,255),LEFT('Disaggregation Data'!$J$3:$J$154,255),0))=0,"",INDEX('Disaggregation Data'!$N$3:$N$154,MATCH(LEFT(M23,255),LEFT('Disaggregation Data'!$J$3:$J$154,255),0))),"")</f>
        <v/>
      </c>
      <c r="K23" s="503">
        <f t="shared" si="0"/>
        <v>15</v>
      </c>
      <c r="L23" s="503" t="str">
        <f t="shared" si="1"/>
        <v/>
      </c>
      <c r="M23" s="503" t="str">
        <f t="shared" si="2"/>
        <v/>
      </c>
      <c r="N23" s="481" t="b">
        <f t="shared" si="3"/>
        <v>0</v>
      </c>
      <c r="O23" s="486" t="s">
        <v>1645</v>
      </c>
      <c r="P23" s="523" t="str">
        <f t="array" ref="P23">IFERROR(IF(INDEX('Disaggregation Records'!$G$3:$G$56,MATCH(LEFT(L23,255),LEFT('Disaggregation Records'!$D$3:$D$56,255),0))=0,"",INDEX('Disaggregation Records'!$G$3:$G$56,MATCH(LEFT(L23,255),LEFT('Disaggregation Records'!$D$3:$D$56,255),0))),"")</f>
        <v/>
      </c>
      <c r="Q23" s="524" t="s">
        <v>441</v>
      </c>
      <c r="R23" s="382"/>
    </row>
    <row r="24" spans="1:18" ht="47.1" customHeight="1" x14ac:dyDescent="0.25">
      <c r="A24" s="409">
        <v>2</v>
      </c>
      <c r="B24" s="427" t="str">
        <f>IFERROR(VLOOKUP(A24,'Impact Indicators - Section B'!$A$9:$S$27,19,FALSE),"")</f>
        <v/>
      </c>
      <c r="C24" s="522" t="str">
        <f t="array" ref="C24">IFERROR(IF(INDEX('Disaggregation Records'!$E$3:$E$56,MATCH(LEFT(L24,255),LEFT('Disaggregation Records'!$D$3:$D$56,255),0))=0,"",INDEX('Disaggregation Records'!$E$3:$E$56,MATCH(LEFT(L24,255),LEFT('Disaggregation Records'!$D$3:$D$56,255),0))),"")</f>
        <v/>
      </c>
      <c r="D24" s="522" t="str">
        <f t="array" ref="D24">IFERROR(IF(INDEX('Disaggregation Records'!$F$3:$F$56,MATCH(LEFT(L24,255),LEFT('Disaggregation Records'!$D$3:$D$56,255),0))=0,"",INDEX('Disaggregation Records'!$F$3:$F$56,MATCH(LEFT(L24,255),LEFT('Disaggregation Records'!$D$3:$D$56,255),0))),"")</f>
        <v/>
      </c>
      <c r="E24" s="412" t="str">
        <f t="array" ref="E24">IFERROR(IF(INDEX('Disaggregation Data'!$K$3:$K$154,MATCH(LEFT(M24,255),LEFT('Disaggregation Data'!$J$3:$J$154,255),0))=0,"",INDEX('Disaggregation Data'!$K$3:$K$154,MATCH(LEFT(M24,255),LEFT('Disaggregation Data'!$J$3:$J$154,255),0))),"")</f>
        <v/>
      </c>
      <c r="F24" s="412" t="str">
        <f t="array" ref="F24">IFERROR(IF(INDEX('Disaggregation Data'!$L$3:$L$154,MATCH(LEFT(M24,255),LEFT('Disaggregation Data'!$J$3:$J$154,255),0))=0,"",INDEX('Disaggregation Data'!$L$3:$L$154,MATCH(LEFT(M24,255),LEFT('Disaggregation Data'!$J$3:$J$154,255),0))),"")</f>
        <v/>
      </c>
      <c r="G24" s="412" t="str">
        <f t="array" ref="G24">IFERROR(IF(INDEX('Disaggregation Data'!$O$3:$O$154,MATCH(LEFT(M24,255),LEFT('Disaggregation Data'!$J$3:$J$154,255),0))=0,"",INDEX('Disaggregation Data'!$O$3:$O$154,MATCH(LEFT(M24,255),LEFT('Disaggregation Data'!$J$3:$J$154,255),0))),"")</f>
        <v/>
      </c>
      <c r="H24" s="411" t="str">
        <f t="array" ref="H24">IFERROR(IF(INDEX('Disaggregation Data'!$P$3:$P$154,MATCH(LEFT(M24,255),LEFT('Disaggregation Data'!$J$3:$J$154,255),0))=0,"",INDEX('Disaggregation Data'!$P$3:$P$154,MATCH(LEFT(M24,255),LEFT('Disaggregation Data'!$J$3:$J$154,255),0))),"")</f>
        <v/>
      </c>
      <c r="I24" s="412" t="str">
        <f t="array" ref="I24">IFERROR(IF(INDEX('Disaggregation Data'!$M$3:$M$154,MATCH(LEFT(M24,255),LEFT('Disaggregation Data'!$J$3:$J$154,255),0))=0,"",INDEX('Disaggregation Data'!$M$3:$M$154,MATCH(LEFT(M24,255),LEFT('Disaggregation Data'!$J$3:$J$154,255),0))),"")</f>
        <v/>
      </c>
      <c r="J24" s="411" t="str">
        <f t="array" ref="J24">IFERROR(IF(INDEX('Disaggregation Data'!$N$3:$N$154,MATCH(LEFT(M24,255),LEFT('Disaggregation Data'!$J$3:$J$154,255),0))=0,"",INDEX('Disaggregation Data'!$N$3:$N$154,MATCH(LEFT(M24,255),LEFT('Disaggregation Data'!$J$3:$J$154,255),0))),"")</f>
        <v/>
      </c>
      <c r="K24" s="503">
        <f t="shared" si="0"/>
        <v>16</v>
      </c>
      <c r="L24" s="503" t="str">
        <f t="shared" si="1"/>
        <v/>
      </c>
      <c r="M24" s="503" t="str">
        <f t="shared" si="2"/>
        <v/>
      </c>
      <c r="N24" s="481" t="b">
        <f t="shared" si="3"/>
        <v>0</v>
      </c>
      <c r="O24" s="486" t="s">
        <v>1646</v>
      </c>
      <c r="P24" s="523" t="str">
        <f t="array" ref="P24">IFERROR(IF(INDEX('Disaggregation Records'!$G$3:$G$56,MATCH(LEFT(L24,255),LEFT('Disaggregation Records'!$D$3:$D$56,255),0))=0,"",INDEX('Disaggregation Records'!$G$3:$G$56,MATCH(LEFT(L24,255),LEFT('Disaggregation Records'!$D$3:$D$56,255),0))),"")</f>
        <v/>
      </c>
      <c r="Q24" s="524" t="s">
        <v>441</v>
      </c>
      <c r="R24" s="382"/>
    </row>
    <row r="25" spans="1:18" ht="47.1" customHeight="1" x14ac:dyDescent="0.25">
      <c r="A25" s="409">
        <v>2</v>
      </c>
      <c r="B25" s="427" t="str">
        <f>IFERROR(VLOOKUP(A25,'Impact Indicators - Section B'!$A$9:$S$27,19,FALSE),"")</f>
        <v/>
      </c>
      <c r="C25" s="522" t="str">
        <f t="array" ref="C25">IFERROR(IF(INDEX('Disaggregation Records'!$E$3:$E$56,MATCH(LEFT(L25,255),LEFT('Disaggregation Records'!$D$3:$D$56,255),0))=0,"",INDEX('Disaggregation Records'!$E$3:$E$56,MATCH(LEFT(L25,255),LEFT('Disaggregation Records'!$D$3:$D$56,255),0))),"")</f>
        <v/>
      </c>
      <c r="D25" s="522" t="str">
        <f t="array" ref="D25">IFERROR(IF(INDEX('Disaggregation Records'!$F$3:$F$56,MATCH(LEFT(L25,255),LEFT('Disaggregation Records'!$D$3:$D$56,255),0))=0,"",INDEX('Disaggregation Records'!$F$3:$F$56,MATCH(LEFT(L25,255),LEFT('Disaggregation Records'!$D$3:$D$56,255),0))),"")</f>
        <v/>
      </c>
      <c r="E25" s="412" t="str">
        <f t="array" ref="E25">IFERROR(IF(INDEX('Disaggregation Data'!$K$3:$K$154,MATCH(LEFT(M25,255),LEFT('Disaggregation Data'!$J$3:$J$154,255),0))=0,"",INDEX('Disaggregation Data'!$K$3:$K$154,MATCH(LEFT(M25,255),LEFT('Disaggregation Data'!$J$3:$J$154,255),0))),"")</f>
        <v/>
      </c>
      <c r="F25" s="412" t="str">
        <f t="array" ref="F25">IFERROR(IF(INDEX('Disaggregation Data'!$L$3:$L$154,MATCH(LEFT(M25,255),LEFT('Disaggregation Data'!$J$3:$J$154,255),0))=0,"",INDEX('Disaggregation Data'!$L$3:$L$154,MATCH(LEFT(M25,255),LEFT('Disaggregation Data'!$J$3:$J$154,255),0))),"")</f>
        <v/>
      </c>
      <c r="G25" s="412" t="str">
        <f t="array" ref="G25">IFERROR(IF(INDEX('Disaggregation Data'!$O$3:$O$154,MATCH(LEFT(M25,255),LEFT('Disaggregation Data'!$J$3:$J$154,255),0))=0,"",INDEX('Disaggregation Data'!$O$3:$O$154,MATCH(LEFT(M25,255),LEFT('Disaggregation Data'!$J$3:$J$154,255),0))),"")</f>
        <v/>
      </c>
      <c r="H25" s="411" t="str">
        <f t="array" ref="H25">IFERROR(IF(INDEX('Disaggregation Data'!$P$3:$P$154,MATCH(LEFT(M25,255),LEFT('Disaggregation Data'!$J$3:$J$154,255),0))=0,"",INDEX('Disaggregation Data'!$P$3:$P$154,MATCH(LEFT(M25,255),LEFT('Disaggregation Data'!$J$3:$J$154,255),0))),"")</f>
        <v/>
      </c>
      <c r="I25" s="412" t="str">
        <f t="array" ref="I25">IFERROR(IF(INDEX('Disaggregation Data'!$M$3:$M$154,MATCH(LEFT(M25,255),LEFT('Disaggregation Data'!$J$3:$J$154,255),0))=0,"",INDEX('Disaggregation Data'!$M$3:$M$154,MATCH(LEFT(M25,255),LEFT('Disaggregation Data'!$J$3:$J$154,255),0))),"")</f>
        <v/>
      </c>
      <c r="J25" s="411" t="str">
        <f t="array" ref="J25">IFERROR(IF(INDEX('Disaggregation Data'!$N$3:$N$154,MATCH(LEFT(M25,255),LEFT('Disaggregation Data'!$J$3:$J$154,255),0))=0,"",INDEX('Disaggregation Data'!$N$3:$N$154,MATCH(LEFT(M25,255),LEFT('Disaggregation Data'!$J$3:$J$154,255),0))),"")</f>
        <v/>
      </c>
      <c r="K25" s="503">
        <f t="shared" si="0"/>
        <v>17</v>
      </c>
      <c r="L25" s="503" t="str">
        <f t="shared" si="1"/>
        <v/>
      </c>
      <c r="M25" s="503" t="str">
        <f t="shared" si="2"/>
        <v/>
      </c>
      <c r="N25" s="481" t="b">
        <f t="shared" si="3"/>
        <v>0</v>
      </c>
      <c r="O25" s="486" t="s">
        <v>1647</v>
      </c>
      <c r="P25" s="523" t="str">
        <f t="array" ref="P25">IFERROR(IF(INDEX('Disaggregation Records'!$G$3:$G$56,MATCH(LEFT(L25,255),LEFT('Disaggregation Records'!$D$3:$D$56,255),0))=0,"",INDEX('Disaggregation Records'!$G$3:$G$56,MATCH(LEFT(L25,255),LEFT('Disaggregation Records'!$D$3:$D$56,255),0))),"")</f>
        <v/>
      </c>
      <c r="Q25" s="524" t="s">
        <v>441</v>
      </c>
      <c r="R25" s="382"/>
    </row>
    <row r="26" spans="1:18" ht="47.1" customHeight="1" x14ac:dyDescent="0.25">
      <c r="A26" s="409">
        <v>2</v>
      </c>
      <c r="B26" s="427" t="str">
        <f>IFERROR(VLOOKUP(A26,'Impact Indicators - Section B'!$A$9:$S$27,19,FALSE),"")</f>
        <v/>
      </c>
      <c r="C26" s="522" t="str">
        <f t="array" ref="C26">IFERROR(IF(INDEX('Disaggregation Records'!$E$3:$E$56,MATCH(LEFT(L26,255),LEFT('Disaggregation Records'!$D$3:$D$56,255),0))=0,"",INDEX('Disaggregation Records'!$E$3:$E$56,MATCH(LEFT(L26,255),LEFT('Disaggregation Records'!$D$3:$D$56,255),0))),"")</f>
        <v/>
      </c>
      <c r="D26" s="522" t="str">
        <f t="array" ref="D26">IFERROR(IF(INDEX('Disaggregation Records'!$F$3:$F$56,MATCH(LEFT(L26,255),LEFT('Disaggregation Records'!$D$3:$D$56,255),0))=0,"",INDEX('Disaggregation Records'!$F$3:$F$56,MATCH(LEFT(L26,255),LEFT('Disaggregation Records'!$D$3:$D$56,255),0))),"")</f>
        <v/>
      </c>
      <c r="E26" s="412" t="str">
        <f t="array" ref="E26">IFERROR(IF(INDEX('Disaggregation Data'!$K$3:$K$154,MATCH(LEFT(M26,255),LEFT('Disaggregation Data'!$J$3:$J$154,255),0))=0,"",INDEX('Disaggregation Data'!$K$3:$K$154,MATCH(LEFT(M26,255),LEFT('Disaggregation Data'!$J$3:$J$154,255),0))),"")</f>
        <v/>
      </c>
      <c r="F26" s="412" t="str">
        <f t="array" ref="F26">IFERROR(IF(INDEX('Disaggregation Data'!$L$3:$L$154,MATCH(LEFT(M26,255),LEFT('Disaggregation Data'!$J$3:$J$154,255),0))=0,"",INDEX('Disaggregation Data'!$L$3:$L$154,MATCH(LEFT(M26,255),LEFT('Disaggregation Data'!$J$3:$J$154,255),0))),"")</f>
        <v/>
      </c>
      <c r="G26" s="412" t="str">
        <f t="array" ref="G26">IFERROR(IF(INDEX('Disaggregation Data'!$O$3:$O$154,MATCH(LEFT(M26,255),LEFT('Disaggregation Data'!$J$3:$J$154,255),0))=0,"",INDEX('Disaggregation Data'!$O$3:$O$154,MATCH(LEFT(M26,255),LEFT('Disaggregation Data'!$J$3:$J$154,255),0))),"")</f>
        <v/>
      </c>
      <c r="H26" s="411" t="str">
        <f t="array" ref="H26">IFERROR(IF(INDEX('Disaggregation Data'!$P$3:$P$154,MATCH(LEFT(M26,255),LEFT('Disaggregation Data'!$J$3:$J$154,255),0))=0,"",INDEX('Disaggregation Data'!$P$3:$P$154,MATCH(LEFT(M26,255),LEFT('Disaggregation Data'!$J$3:$J$154,255),0))),"")</f>
        <v/>
      </c>
      <c r="I26" s="412" t="str">
        <f t="array" ref="I26">IFERROR(IF(INDEX('Disaggregation Data'!$M$3:$M$154,MATCH(LEFT(M26,255),LEFT('Disaggregation Data'!$J$3:$J$154,255),0))=0,"",INDEX('Disaggregation Data'!$M$3:$M$154,MATCH(LEFT(M26,255),LEFT('Disaggregation Data'!$J$3:$J$154,255),0))),"")</f>
        <v/>
      </c>
      <c r="J26" s="411" t="str">
        <f t="array" ref="J26">IFERROR(IF(INDEX('Disaggregation Data'!$N$3:$N$154,MATCH(LEFT(M26,255),LEFT('Disaggregation Data'!$J$3:$J$154,255),0))=0,"",INDEX('Disaggregation Data'!$N$3:$N$154,MATCH(LEFT(M26,255),LEFT('Disaggregation Data'!$J$3:$J$154,255),0))),"")</f>
        <v/>
      </c>
      <c r="K26" s="503">
        <f t="shared" si="0"/>
        <v>18</v>
      </c>
      <c r="L26" s="503" t="str">
        <f t="shared" si="1"/>
        <v/>
      </c>
      <c r="M26" s="503" t="str">
        <f t="shared" si="2"/>
        <v/>
      </c>
      <c r="N26" s="481" t="b">
        <f t="shared" si="3"/>
        <v>0</v>
      </c>
      <c r="O26" s="486" t="s">
        <v>1648</v>
      </c>
      <c r="P26" s="523" t="str">
        <f t="array" ref="P26">IFERROR(IF(INDEX('Disaggregation Records'!$G$3:$G$56,MATCH(LEFT(L26,255),LEFT('Disaggregation Records'!$D$3:$D$56,255),0))=0,"",INDEX('Disaggregation Records'!$G$3:$G$56,MATCH(LEFT(L26,255),LEFT('Disaggregation Records'!$D$3:$D$56,255),0))),"")</f>
        <v/>
      </c>
      <c r="Q26" s="524" t="s">
        <v>441</v>
      </c>
      <c r="R26" s="382"/>
    </row>
    <row r="27" spans="1:18" ht="47.1" customHeight="1" x14ac:dyDescent="0.25">
      <c r="A27" s="409">
        <v>2</v>
      </c>
      <c r="B27" s="427" t="str">
        <f>IFERROR(VLOOKUP(A27,'Impact Indicators - Section B'!$A$9:$S$27,19,FALSE),"")</f>
        <v/>
      </c>
      <c r="C27" s="522" t="str">
        <f t="array" ref="C27">IFERROR(IF(INDEX('Disaggregation Records'!$E$3:$E$56,MATCH(LEFT(L27,255),LEFT('Disaggregation Records'!$D$3:$D$56,255),0))=0,"",INDEX('Disaggregation Records'!$E$3:$E$56,MATCH(LEFT(L27,255),LEFT('Disaggregation Records'!$D$3:$D$56,255),0))),"")</f>
        <v/>
      </c>
      <c r="D27" s="522" t="str">
        <f t="array" ref="D27">IFERROR(IF(INDEX('Disaggregation Records'!$F$3:$F$56,MATCH(LEFT(L27,255),LEFT('Disaggregation Records'!$D$3:$D$56,255),0))=0,"",INDEX('Disaggregation Records'!$F$3:$F$56,MATCH(LEFT(L27,255),LEFT('Disaggregation Records'!$D$3:$D$56,255),0))),"")</f>
        <v/>
      </c>
      <c r="E27" s="412" t="str">
        <f t="array" ref="E27">IFERROR(IF(INDEX('Disaggregation Data'!$K$3:$K$154,MATCH(LEFT(M27,255),LEFT('Disaggregation Data'!$J$3:$J$154,255),0))=0,"",INDEX('Disaggregation Data'!$K$3:$K$154,MATCH(LEFT(M27,255),LEFT('Disaggregation Data'!$J$3:$J$154,255),0))),"")</f>
        <v/>
      </c>
      <c r="F27" s="412" t="str">
        <f t="array" ref="F27">IFERROR(IF(INDEX('Disaggregation Data'!$L$3:$L$154,MATCH(LEFT(M27,255),LEFT('Disaggregation Data'!$J$3:$J$154,255),0))=0,"",INDEX('Disaggregation Data'!$L$3:$L$154,MATCH(LEFT(M27,255),LEFT('Disaggregation Data'!$J$3:$J$154,255),0))),"")</f>
        <v/>
      </c>
      <c r="G27" s="412" t="str">
        <f t="array" ref="G27">IFERROR(IF(INDEX('Disaggregation Data'!$O$3:$O$154,MATCH(LEFT(M27,255),LEFT('Disaggregation Data'!$J$3:$J$154,255),0))=0,"",INDEX('Disaggregation Data'!$O$3:$O$154,MATCH(LEFT(M27,255),LEFT('Disaggregation Data'!$J$3:$J$154,255),0))),"")</f>
        <v/>
      </c>
      <c r="H27" s="411" t="str">
        <f t="array" ref="H27">IFERROR(IF(INDEX('Disaggregation Data'!$P$3:$P$154,MATCH(LEFT(M27,255),LEFT('Disaggregation Data'!$J$3:$J$154,255),0))=0,"",INDEX('Disaggregation Data'!$P$3:$P$154,MATCH(LEFT(M27,255),LEFT('Disaggregation Data'!$J$3:$J$154,255),0))),"")</f>
        <v/>
      </c>
      <c r="I27" s="412" t="str">
        <f t="array" ref="I27">IFERROR(IF(INDEX('Disaggregation Data'!$M$3:$M$154,MATCH(LEFT(M27,255),LEFT('Disaggregation Data'!$J$3:$J$154,255),0))=0,"",INDEX('Disaggregation Data'!$M$3:$M$154,MATCH(LEFT(M27,255),LEFT('Disaggregation Data'!$J$3:$J$154,255),0))),"")</f>
        <v/>
      </c>
      <c r="J27" s="411" t="str">
        <f t="array" ref="J27">IFERROR(IF(INDEX('Disaggregation Data'!$N$3:$N$154,MATCH(LEFT(M27,255),LEFT('Disaggregation Data'!$J$3:$J$154,255),0))=0,"",INDEX('Disaggregation Data'!$N$3:$N$154,MATCH(LEFT(M27,255),LEFT('Disaggregation Data'!$J$3:$J$154,255),0))),"")</f>
        <v/>
      </c>
      <c r="K27" s="503">
        <f t="shared" si="0"/>
        <v>19</v>
      </c>
      <c r="L27" s="503" t="str">
        <f t="shared" si="1"/>
        <v/>
      </c>
      <c r="M27" s="503" t="str">
        <f t="shared" si="2"/>
        <v/>
      </c>
      <c r="N27" s="481" t="b">
        <f t="shared" si="3"/>
        <v>0</v>
      </c>
      <c r="O27" s="486" t="s">
        <v>1649</v>
      </c>
      <c r="P27" s="523" t="str">
        <f t="array" ref="P27">IFERROR(IF(INDEX('Disaggregation Records'!$G$3:$G$56,MATCH(LEFT(L27,255),LEFT('Disaggregation Records'!$D$3:$D$56,255),0))=0,"",INDEX('Disaggregation Records'!$G$3:$G$56,MATCH(LEFT(L27,255),LEFT('Disaggregation Records'!$D$3:$D$56,255),0))),"")</f>
        <v/>
      </c>
      <c r="Q27" s="524" t="s">
        <v>441</v>
      </c>
      <c r="R27" s="382"/>
    </row>
    <row r="28" spans="1:18" ht="47.1" customHeight="1" x14ac:dyDescent="0.25">
      <c r="A28" s="409">
        <v>2</v>
      </c>
      <c r="B28" s="427" t="str">
        <f>IFERROR(VLOOKUP(A28,'Impact Indicators - Section B'!$A$9:$S$27,19,FALSE),"")</f>
        <v/>
      </c>
      <c r="C28" s="522" t="str">
        <f t="array" ref="C28">IFERROR(IF(INDEX('Disaggregation Records'!$E$3:$E$56,MATCH(LEFT(L28,255),LEFT('Disaggregation Records'!$D$3:$D$56,255),0))=0,"",INDEX('Disaggregation Records'!$E$3:$E$56,MATCH(LEFT(L28,255),LEFT('Disaggregation Records'!$D$3:$D$56,255),0))),"")</f>
        <v/>
      </c>
      <c r="D28" s="522" t="str">
        <f t="array" ref="D28">IFERROR(IF(INDEX('Disaggregation Records'!$F$3:$F$56,MATCH(LEFT(L28,255),LEFT('Disaggregation Records'!$D$3:$D$56,255),0))=0,"",INDEX('Disaggregation Records'!$F$3:$F$56,MATCH(LEFT(L28,255),LEFT('Disaggregation Records'!$D$3:$D$56,255),0))),"")</f>
        <v/>
      </c>
      <c r="E28" s="412" t="str">
        <f t="array" ref="E28">IFERROR(IF(INDEX('Disaggregation Data'!$K$3:$K$154,MATCH(LEFT(M28,255),LEFT('Disaggregation Data'!$J$3:$J$154,255),0))=0,"",INDEX('Disaggregation Data'!$K$3:$K$154,MATCH(LEFT(M28,255),LEFT('Disaggregation Data'!$J$3:$J$154,255),0))),"")</f>
        <v/>
      </c>
      <c r="F28" s="412" t="str">
        <f t="array" ref="F28">IFERROR(IF(INDEX('Disaggregation Data'!$L$3:$L$154,MATCH(LEFT(M28,255),LEFT('Disaggregation Data'!$J$3:$J$154,255),0))=0,"",INDEX('Disaggregation Data'!$L$3:$L$154,MATCH(LEFT(M28,255),LEFT('Disaggregation Data'!$J$3:$J$154,255),0))),"")</f>
        <v/>
      </c>
      <c r="G28" s="412" t="str">
        <f t="array" ref="G28">IFERROR(IF(INDEX('Disaggregation Data'!$O$3:$O$154,MATCH(LEFT(M28,255),LEFT('Disaggregation Data'!$J$3:$J$154,255),0))=0,"",INDEX('Disaggregation Data'!$O$3:$O$154,MATCH(LEFT(M28,255),LEFT('Disaggregation Data'!$J$3:$J$154,255),0))),"")</f>
        <v/>
      </c>
      <c r="H28" s="411" t="str">
        <f t="array" ref="H28">IFERROR(IF(INDEX('Disaggregation Data'!$P$3:$P$154,MATCH(LEFT(M28,255),LEFT('Disaggregation Data'!$J$3:$J$154,255),0))=0,"",INDEX('Disaggregation Data'!$P$3:$P$154,MATCH(LEFT(M28,255),LEFT('Disaggregation Data'!$J$3:$J$154,255),0))),"")</f>
        <v/>
      </c>
      <c r="I28" s="412" t="str">
        <f t="array" ref="I28">IFERROR(IF(INDEX('Disaggregation Data'!$M$3:$M$154,MATCH(LEFT(M28,255),LEFT('Disaggregation Data'!$J$3:$J$154,255),0))=0,"",INDEX('Disaggregation Data'!$M$3:$M$154,MATCH(LEFT(M28,255),LEFT('Disaggregation Data'!$J$3:$J$154,255),0))),"")</f>
        <v/>
      </c>
      <c r="J28" s="411" t="str">
        <f t="array" ref="J28">IFERROR(IF(INDEX('Disaggregation Data'!$N$3:$N$154,MATCH(LEFT(M28,255),LEFT('Disaggregation Data'!$J$3:$J$154,255),0))=0,"",INDEX('Disaggregation Data'!$N$3:$N$154,MATCH(LEFT(M28,255),LEFT('Disaggregation Data'!$J$3:$J$154,255),0))),"")</f>
        <v/>
      </c>
      <c r="K28" s="503">
        <f t="shared" si="0"/>
        <v>20</v>
      </c>
      <c r="L28" s="503" t="str">
        <f t="shared" si="1"/>
        <v/>
      </c>
      <c r="M28" s="503" t="str">
        <f t="shared" si="2"/>
        <v/>
      </c>
      <c r="N28" s="481" t="b">
        <f t="shared" si="3"/>
        <v>0</v>
      </c>
      <c r="O28" s="486" t="s">
        <v>1650</v>
      </c>
      <c r="P28" s="523" t="str">
        <f t="array" ref="P28">IFERROR(IF(INDEX('Disaggregation Records'!$G$3:$G$56,MATCH(LEFT(L28,255),LEFT('Disaggregation Records'!$D$3:$D$56,255),0))=0,"",INDEX('Disaggregation Records'!$G$3:$G$56,MATCH(LEFT(L28,255),LEFT('Disaggregation Records'!$D$3:$D$56,255),0))),"")</f>
        <v/>
      </c>
      <c r="Q28" s="524" t="s">
        <v>441</v>
      </c>
      <c r="R28" s="382"/>
    </row>
    <row r="29" spans="1:18" ht="47.1" customHeight="1" x14ac:dyDescent="0.25">
      <c r="A29" s="409">
        <v>3</v>
      </c>
      <c r="B29" s="427" t="str">
        <f>IFERROR(VLOOKUP(A29,'Impact Indicators - Section B'!$A$9:$S$27,19,FALSE),"")</f>
        <v/>
      </c>
      <c r="C29" s="522" t="str">
        <f t="array" ref="C29">IFERROR(IF(INDEX('Disaggregation Records'!$E$3:$E$56,MATCH(LEFT(L29,255),LEFT('Disaggregation Records'!$D$3:$D$56,255),0))=0,"",INDEX('Disaggregation Records'!$E$3:$E$56,MATCH(LEFT(L29,255),LEFT('Disaggregation Records'!$D$3:$D$56,255),0))),"")</f>
        <v/>
      </c>
      <c r="D29" s="522" t="str">
        <f t="array" ref="D29">IFERROR(IF(INDEX('Disaggregation Records'!$F$3:$F$56,MATCH(LEFT(L29,255),LEFT('Disaggregation Records'!$D$3:$D$56,255),0))=0,"",INDEX('Disaggregation Records'!$F$3:$F$56,MATCH(LEFT(L29,255),LEFT('Disaggregation Records'!$D$3:$D$56,255),0))),"")</f>
        <v/>
      </c>
      <c r="E29" s="412" t="str">
        <f t="array" ref="E29">IFERROR(IF(INDEX('Disaggregation Data'!$K$3:$K$154,MATCH(LEFT(M29,255),LEFT('Disaggregation Data'!$J$3:$J$154,255),0))=0,"",INDEX('Disaggregation Data'!$K$3:$K$154,MATCH(LEFT(M29,255),LEFT('Disaggregation Data'!$J$3:$J$154,255),0))),"")</f>
        <v/>
      </c>
      <c r="F29" s="412" t="str">
        <f t="array" ref="F29">IFERROR(IF(INDEX('Disaggregation Data'!$L$3:$L$154,MATCH(LEFT(M29,255),LEFT('Disaggregation Data'!$J$3:$J$154,255),0))=0,"",INDEX('Disaggregation Data'!$L$3:$L$154,MATCH(LEFT(M29,255),LEFT('Disaggregation Data'!$J$3:$J$154,255),0))),"")</f>
        <v/>
      </c>
      <c r="G29" s="412" t="str">
        <f t="array" ref="G29">IFERROR(IF(INDEX('Disaggregation Data'!$O$3:$O$154,MATCH(LEFT(M29,255),LEFT('Disaggregation Data'!$J$3:$J$154,255),0))=0,"",INDEX('Disaggregation Data'!$O$3:$O$154,MATCH(LEFT(M29,255),LEFT('Disaggregation Data'!$J$3:$J$154,255),0))),"")</f>
        <v/>
      </c>
      <c r="H29" s="411" t="str">
        <f t="array" ref="H29">IFERROR(IF(INDEX('Disaggregation Data'!$P$3:$P$154,MATCH(LEFT(M29,255),LEFT('Disaggregation Data'!$J$3:$J$154,255),0))=0,"",INDEX('Disaggregation Data'!$P$3:$P$154,MATCH(LEFT(M29,255),LEFT('Disaggregation Data'!$J$3:$J$154,255),0))),"")</f>
        <v/>
      </c>
      <c r="I29" s="412" t="str">
        <f t="array" ref="I29">IFERROR(IF(INDEX('Disaggregation Data'!$M$3:$M$154,MATCH(LEFT(M29,255),LEFT('Disaggregation Data'!$J$3:$J$154,255),0))=0,"",INDEX('Disaggregation Data'!$M$3:$M$154,MATCH(LEFT(M29,255),LEFT('Disaggregation Data'!$J$3:$J$154,255),0))),"")</f>
        <v/>
      </c>
      <c r="J29" s="411" t="str">
        <f t="array" ref="J29">IFERROR(IF(INDEX('Disaggregation Data'!$N$3:$N$154,MATCH(LEFT(M29,255),LEFT('Disaggregation Data'!$J$3:$J$154,255),0))=0,"",INDEX('Disaggregation Data'!$N$3:$N$154,MATCH(LEFT(M29,255),LEFT('Disaggregation Data'!$J$3:$J$154,255),0))),"")</f>
        <v/>
      </c>
      <c r="K29" s="503">
        <f t="shared" si="0"/>
        <v>21</v>
      </c>
      <c r="L29" s="503" t="str">
        <f t="shared" si="1"/>
        <v/>
      </c>
      <c r="M29" s="503" t="str">
        <f t="shared" si="2"/>
        <v/>
      </c>
      <c r="N29" s="481" t="b">
        <f t="shared" si="3"/>
        <v>0</v>
      </c>
      <c r="O29" s="486" t="s">
        <v>1651</v>
      </c>
      <c r="P29" s="523" t="str">
        <f t="array" ref="P29">IFERROR(IF(INDEX('Disaggregation Records'!$G$3:$G$56,MATCH(LEFT(L29,255),LEFT('Disaggregation Records'!$D$3:$D$56,255),0))=0,"",INDEX('Disaggregation Records'!$G$3:$G$56,MATCH(LEFT(L29,255),LEFT('Disaggregation Records'!$D$3:$D$56,255),0))),"")</f>
        <v/>
      </c>
      <c r="Q29" s="524" t="s">
        <v>446</v>
      </c>
      <c r="R29" s="382"/>
    </row>
    <row r="30" spans="1:18" ht="47.1" customHeight="1" x14ac:dyDescent="0.25">
      <c r="A30" s="409">
        <v>3</v>
      </c>
      <c r="B30" s="427" t="str">
        <f>IFERROR(VLOOKUP(A30,'Impact Indicators - Section B'!$A$9:$S$27,19,FALSE),"")</f>
        <v/>
      </c>
      <c r="C30" s="522" t="str">
        <f t="array" ref="C30">IFERROR(IF(INDEX('Disaggregation Records'!$E$3:$E$56,MATCH(LEFT(L30,255),LEFT('Disaggregation Records'!$D$3:$D$56,255),0))=0,"",INDEX('Disaggregation Records'!$E$3:$E$56,MATCH(LEFT(L30,255),LEFT('Disaggregation Records'!$D$3:$D$56,255),0))),"")</f>
        <v/>
      </c>
      <c r="D30" s="522" t="str">
        <f t="array" ref="D30">IFERROR(IF(INDEX('Disaggregation Records'!$F$3:$F$56,MATCH(LEFT(L30,255),LEFT('Disaggregation Records'!$D$3:$D$56,255),0))=0,"",INDEX('Disaggregation Records'!$F$3:$F$56,MATCH(LEFT(L30,255),LEFT('Disaggregation Records'!$D$3:$D$56,255),0))),"")</f>
        <v/>
      </c>
      <c r="E30" s="412" t="str">
        <f t="array" ref="E30">IFERROR(IF(INDEX('Disaggregation Data'!$K$3:$K$154,MATCH(LEFT(M30,255),LEFT('Disaggregation Data'!$J$3:$J$154,255),0))=0,"",INDEX('Disaggregation Data'!$K$3:$K$154,MATCH(LEFT(M30,255),LEFT('Disaggregation Data'!$J$3:$J$154,255),0))),"")</f>
        <v/>
      </c>
      <c r="F30" s="412" t="str">
        <f t="array" ref="F30">IFERROR(IF(INDEX('Disaggregation Data'!$L$3:$L$154,MATCH(LEFT(M30,255),LEFT('Disaggregation Data'!$J$3:$J$154,255),0))=0,"",INDEX('Disaggregation Data'!$L$3:$L$154,MATCH(LEFT(M30,255),LEFT('Disaggregation Data'!$J$3:$J$154,255),0))),"")</f>
        <v/>
      </c>
      <c r="G30" s="412" t="str">
        <f t="array" ref="G30">IFERROR(IF(INDEX('Disaggregation Data'!$O$3:$O$154,MATCH(LEFT(M30,255),LEFT('Disaggregation Data'!$J$3:$J$154,255),0))=0,"",INDEX('Disaggregation Data'!$O$3:$O$154,MATCH(LEFT(M30,255),LEFT('Disaggregation Data'!$J$3:$J$154,255),0))),"")</f>
        <v/>
      </c>
      <c r="H30" s="411" t="str">
        <f t="array" ref="H30">IFERROR(IF(INDEX('Disaggregation Data'!$P$3:$P$154,MATCH(LEFT(M30,255),LEFT('Disaggregation Data'!$J$3:$J$154,255),0))=0,"",INDEX('Disaggregation Data'!$P$3:$P$154,MATCH(LEFT(M30,255),LEFT('Disaggregation Data'!$J$3:$J$154,255),0))),"")</f>
        <v/>
      </c>
      <c r="I30" s="412" t="str">
        <f t="array" ref="I30">IFERROR(IF(INDEX('Disaggregation Data'!$M$3:$M$154,MATCH(LEFT(M30,255),LEFT('Disaggregation Data'!$J$3:$J$154,255),0))=0,"",INDEX('Disaggregation Data'!$M$3:$M$154,MATCH(LEFT(M30,255),LEFT('Disaggregation Data'!$J$3:$J$154,255),0))),"")</f>
        <v/>
      </c>
      <c r="J30" s="411" t="str">
        <f t="array" ref="J30">IFERROR(IF(INDEX('Disaggregation Data'!$N$3:$N$154,MATCH(LEFT(M30,255),LEFT('Disaggregation Data'!$J$3:$J$154,255),0))=0,"",INDEX('Disaggregation Data'!$N$3:$N$154,MATCH(LEFT(M30,255),LEFT('Disaggregation Data'!$J$3:$J$154,255),0))),"")</f>
        <v/>
      </c>
      <c r="K30" s="503">
        <f t="shared" si="0"/>
        <v>22</v>
      </c>
      <c r="L30" s="503" t="str">
        <f t="shared" si="1"/>
        <v/>
      </c>
      <c r="M30" s="503" t="str">
        <f t="shared" si="2"/>
        <v/>
      </c>
      <c r="N30" s="481" t="b">
        <f t="shared" si="3"/>
        <v>0</v>
      </c>
      <c r="O30" s="486" t="s">
        <v>1652</v>
      </c>
      <c r="P30" s="523" t="str">
        <f t="array" ref="P30">IFERROR(IF(INDEX('Disaggregation Records'!$G$3:$G$56,MATCH(LEFT(L30,255),LEFT('Disaggregation Records'!$D$3:$D$56,255),0))=0,"",INDEX('Disaggregation Records'!$G$3:$G$56,MATCH(LEFT(L30,255),LEFT('Disaggregation Records'!$D$3:$D$56,255),0))),"")</f>
        <v/>
      </c>
      <c r="Q30" s="524" t="s">
        <v>446</v>
      </c>
      <c r="R30" s="382"/>
    </row>
    <row r="31" spans="1:18" ht="47.1" customHeight="1" x14ac:dyDescent="0.25">
      <c r="A31" s="409">
        <v>3</v>
      </c>
      <c r="B31" s="427" t="str">
        <f>IFERROR(VLOOKUP(A31,'Impact Indicators - Section B'!$A$9:$S$27,19,FALSE),"")</f>
        <v/>
      </c>
      <c r="C31" s="522" t="str">
        <f t="array" ref="C31">IFERROR(IF(INDEX('Disaggregation Records'!$E$3:$E$56,MATCH(LEFT(L31,255),LEFT('Disaggregation Records'!$D$3:$D$56,255),0))=0,"",INDEX('Disaggregation Records'!$E$3:$E$56,MATCH(LEFT(L31,255),LEFT('Disaggregation Records'!$D$3:$D$56,255),0))),"")</f>
        <v/>
      </c>
      <c r="D31" s="522" t="str">
        <f t="array" ref="D31">IFERROR(IF(INDEX('Disaggregation Records'!$F$3:$F$56,MATCH(LEFT(L31,255),LEFT('Disaggregation Records'!$D$3:$D$56,255),0))=0,"",INDEX('Disaggregation Records'!$F$3:$F$56,MATCH(LEFT(L31,255),LEFT('Disaggregation Records'!$D$3:$D$56,255),0))),"")</f>
        <v/>
      </c>
      <c r="E31" s="412" t="str">
        <f t="array" ref="E31">IFERROR(IF(INDEX('Disaggregation Data'!$K$3:$K$154,MATCH(LEFT(M31,255),LEFT('Disaggregation Data'!$J$3:$J$154,255),0))=0,"",INDEX('Disaggregation Data'!$K$3:$K$154,MATCH(LEFT(M31,255),LEFT('Disaggregation Data'!$J$3:$J$154,255),0))),"")</f>
        <v/>
      </c>
      <c r="F31" s="412" t="str">
        <f t="array" ref="F31">IFERROR(IF(INDEX('Disaggregation Data'!$L$3:$L$154,MATCH(LEFT(M31,255),LEFT('Disaggregation Data'!$J$3:$J$154,255),0))=0,"",INDEX('Disaggregation Data'!$L$3:$L$154,MATCH(LEFT(M31,255),LEFT('Disaggregation Data'!$J$3:$J$154,255),0))),"")</f>
        <v/>
      </c>
      <c r="G31" s="412" t="str">
        <f t="array" ref="G31">IFERROR(IF(INDEX('Disaggregation Data'!$O$3:$O$154,MATCH(LEFT(M31,255),LEFT('Disaggregation Data'!$J$3:$J$154,255),0))=0,"",INDEX('Disaggregation Data'!$O$3:$O$154,MATCH(LEFT(M31,255),LEFT('Disaggregation Data'!$J$3:$J$154,255),0))),"")</f>
        <v/>
      </c>
      <c r="H31" s="411" t="str">
        <f t="array" ref="H31">IFERROR(IF(INDEX('Disaggregation Data'!$P$3:$P$154,MATCH(LEFT(M31,255),LEFT('Disaggregation Data'!$J$3:$J$154,255),0))=0,"",INDEX('Disaggregation Data'!$P$3:$P$154,MATCH(LEFT(M31,255),LEFT('Disaggregation Data'!$J$3:$J$154,255),0))),"")</f>
        <v/>
      </c>
      <c r="I31" s="412" t="str">
        <f t="array" ref="I31">IFERROR(IF(INDEX('Disaggregation Data'!$M$3:$M$154,MATCH(LEFT(M31,255),LEFT('Disaggregation Data'!$J$3:$J$154,255),0))=0,"",INDEX('Disaggregation Data'!$M$3:$M$154,MATCH(LEFT(M31,255),LEFT('Disaggregation Data'!$J$3:$J$154,255),0))),"")</f>
        <v/>
      </c>
      <c r="J31" s="411" t="str">
        <f t="array" ref="J31">IFERROR(IF(INDEX('Disaggregation Data'!$N$3:$N$154,MATCH(LEFT(M31,255),LEFT('Disaggregation Data'!$J$3:$J$154,255),0))=0,"",INDEX('Disaggregation Data'!$N$3:$N$154,MATCH(LEFT(M31,255),LEFT('Disaggregation Data'!$J$3:$J$154,255),0))),"")</f>
        <v/>
      </c>
      <c r="K31" s="503">
        <f t="shared" si="0"/>
        <v>23</v>
      </c>
      <c r="L31" s="503" t="str">
        <f t="shared" si="1"/>
        <v/>
      </c>
      <c r="M31" s="503" t="str">
        <f t="shared" si="2"/>
        <v/>
      </c>
      <c r="N31" s="481" t="b">
        <f t="shared" si="3"/>
        <v>0</v>
      </c>
      <c r="O31" s="486" t="s">
        <v>1653</v>
      </c>
      <c r="P31" s="523" t="str">
        <f t="array" ref="P31">IFERROR(IF(INDEX('Disaggregation Records'!$G$3:$G$56,MATCH(LEFT(L31,255),LEFT('Disaggregation Records'!$D$3:$D$56,255),0))=0,"",INDEX('Disaggregation Records'!$G$3:$G$56,MATCH(LEFT(L31,255),LEFT('Disaggregation Records'!$D$3:$D$56,255),0))),"")</f>
        <v/>
      </c>
      <c r="Q31" s="524" t="s">
        <v>446</v>
      </c>
      <c r="R31" s="382"/>
    </row>
    <row r="32" spans="1:18" ht="47.1" customHeight="1" x14ac:dyDescent="0.25">
      <c r="A32" s="409">
        <v>3</v>
      </c>
      <c r="B32" s="427" t="str">
        <f>IFERROR(VLOOKUP(A32,'Impact Indicators - Section B'!$A$9:$S$27,19,FALSE),"")</f>
        <v/>
      </c>
      <c r="C32" s="522" t="str">
        <f t="array" ref="C32">IFERROR(IF(INDEX('Disaggregation Records'!$E$3:$E$56,MATCH(LEFT(L32,255),LEFT('Disaggregation Records'!$D$3:$D$56,255),0))=0,"",INDEX('Disaggregation Records'!$E$3:$E$56,MATCH(LEFT(L32,255),LEFT('Disaggregation Records'!$D$3:$D$56,255),0))),"")</f>
        <v/>
      </c>
      <c r="D32" s="522" t="str">
        <f t="array" ref="D32">IFERROR(IF(INDEX('Disaggregation Records'!$F$3:$F$56,MATCH(LEFT(L32,255),LEFT('Disaggregation Records'!$D$3:$D$56,255),0))=0,"",INDEX('Disaggregation Records'!$F$3:$F$56,MATCH(LEFT(L32,255),LEFT('Disaggregation Records'!$D$3:$D$56,255),0))),"")</f>
        <v/>
      </c>
      <c r="E32" s="412" t="str">
        <f t="array" ref="E32">IFERROR(IF(INDEX('Disaggregation Data'!$K$3:$K$154,MATCH(LEFT(M32,255),LEFT('Disaggregation Data'!$J$3:$J$154,255),0))=0,"",INDEX('Disaggregation Data'!$K$3:$K$154,MATCH(LEFT(M32,255),LEFT('Disaggregation Data'!$J$3:$J$154,255),0))),"")</f>
        <v/>
      </c>
      <c r="F32" s="412" t="str">
        <f t="array" ref="F32">IFERROR(IF(INDEX('Disaggregation Data'!$L$3:$L$154,MATCH(LEFT(M32,255),LEFT('Disaggregation Data'!$J$3:$J$154,255),0))=0,"",INDEX('Disaggregation Data'!$L$3:$L$154,MATCH(LEFT(M32,255),LEFT('Disaggregation Data'!$J$3:$J$154,255),0))),"")</f>
        <v/>
      </c>
      <c r="G32" s="412" t="str">
        <f t="array" ref="G32">IFERROR(IF(INDEX('Disaggregation Data'!$O$3:$O$154,MATCH(LEFT(M32,255),LEFT('Disaggregation Data'!$J$3:$J$154,255),0))=0,"",INDEX('Disaggregation Data'!$O$3:$O$154,MATCH(LEFT(M32,255),LEFT('Disaggregation Data'!$J$3:$J$154,255),0))),"")</f>
        <v/>
      </c>
      <c r="H32" s="411" t="str">
        <f t="array" ref="H32">IFERROR(IF(INDEX('Disaggregation Data'!$P$3:$P$154,MATCH(LEFT(M32,255),LEFT('Disaggregation Data'!$J$3:$J$154,255),0))=0,"",INDEX('Disaggregation Data'!$P$3:$P$154,MATCH(LEFT(M32,255),LEFT('Disaggregation Data'!$J$3:$J$154,255),0))),"")</f>
        <v/>
      </c>
      <c r="I32" s="412" t="str">
        <f t="array" ref="I32">IFERROR(IF(INDEX('Disaggregation Data'!$M$3:$M$154,MATCH(LEFT(M32,255),LEFT('Disaggregation Data'!$J$3:$J$154,255),0))=0,"",INDEX('Disaggregation Data'!$M$3:$M$154,MATCH(LEFT(M32,255),LEFT('Disaggregation Data'!$J$3:$J$154,255),0))),"")</f>
        <v/>
      </c>
      <c r="J32" s="411" t="str">
        <f t="array" ref="J32">IFERROR(IF(INDEX('Disaggregation Data'!$N$3:$N$154,MATCH(LEFT(M32,255),LEFT('Disaggregation Data'!$J$3:$J$154,255),0))=0,"",INDEX('Disaggregation Data'!$N$3:$N$154,MATCH(LEFT(M32,255),LEFT('Disaggregation Data'!$J$3:$J$154,255),0))),"")</f>
        <v/>
      </c>
      <c r="K32" s="503">
        <f t="shared" si="0"/>
        <v>24</v>
      </c>
      <c r="L32" s="503" t="str">
        <f t="shared" si="1"/>
        <v/>
      </c>
      <c r="M32" s="503" t="str">
        <f t="shared" si="2"/>
        <v/>
      </c>
      <c r="N32" s="481" t="b">
        <f t="shared" si="3"/>
        <v>0</v>
      </c>
      <c r="O32" s="486" t="s">
        <v>1654</v>
      </c>
      <c r="P32" s="523" t="str">
        <f t="array" ref="P32">IFERROR(IF(INDEX('Disaggregation Records'!$G$3:$G$56,MATCH(LEFT(L32,255),LEFT('Disaggregation Records'!$D$3:$D$56,255),0))=0,"",INDEX('Disaggregation Records'!$G$3:$G$56,MATCH(LEFT(L32,255),LEFT('Disaggregation Records'!$D$3:$D$56,255),0))),"")</f>
        <v/>
      </c>
      <c r="Q32" s="524" t="s">
        <v>446</v>
      </c>
      <c r="R32" s="382"/>
    </row>
    <row r="33" spans="1:18" ht="47.1" customHeight="1" x14ac:dyDescent="0.25">
      <c r="A33" s="409">
        <v>3</v>
      </c>
      <c r="B33" s="427" t="str">
        <f>IFERROR(VLOOKUP(A33,'Impact Indicators - Section B'!$A$9:$S$27,19,FALSE),"")</f>
        <v/>
      </c>
      <c r="C33" s="522" t="str">
        <f t="array" ref="C33">IFERROR(IF(INDEX('Disaggregation Records'!$E$3:$E$56,MATCH(LEFT(L33,255),LEFT('Disaggregation Records'!$D$3:$D$56,255),0))=0,"",INDEX('Disaggregation Records'!$E$3:$E$56,MATCH(LEFT(L33,255),LEFT('Disaggregation Records'!$D$3:$D$56,255),0))),"")</f>
        <v/>
      </c>
      <c r="D33" s="522" t="str">
        <f t="array" ref="D33">IFERROR(IF(INDEX('Disaggregation Records'!$F$3:$F$56,MATCH(LEFT(L33,255),LEFT('Disaggregation Records'!$D$3:$D$56,255),0))=0,"",INDEX('Disaggregation Records'!$F$3:$F$56,MATCH(LEFT(L33,255),LEFT('Disaggregation Records'!$D$3:$D$56,255),0))),"")</f>
        <v/>
      </c>
      <c r="E33" s="412" t="str">
        <f t="array" ref="E33">IFERROR(IF(INDEX('Disaggregation Data'!$K$3:$K$154,MATCH(LEFT(M33,255),LEFT('Disaggregation Data'!$J$3:$J$154,255),0))=0,"",INDEX('Disaggregation Data'!$K$3:$K$154,MATCH(LEFT(M33,255),LEFT('Disaggregation Data'!$J$3:$J$154,255),0))),"")</f>
        <v/>
      </c>
      <c r="F33" s="412" t="str">
        <f t="array" ref="F33">IFERROR(IF(INDEX('Disaggregation Data'!$L$3:$L$154,MATCH(LEFT(M33,255),LEFT('Disaggregation Data'!$J$3:$J$154,255),0))=0,"",INDEX('Disaggregation Data'!$L$3:$L$154,MATCH(LEFT(M33,255),LEFT('Disaggregation Data'!$J$3:$J$154,255),0))),"")</f>
        <v/>
      </c>
      <c r="G33" s="412" t="str">
        <f t="array" ref="G33">IFERROR(IF(INDEX('Disaggregation Data'!$O$3:$O$154,MATCH(LEFT(M33,255),LEFT('Disaggregation Data'!$J$3:$J$154,255),0))=0,"",INDEX('Disaggregation Data'!$O$3:$O$154,MATCH(LEFT(M33,255),LEFT('Disaggregation Data'!$J$3:$J$154,255),0))),"")</f>
        <v/>
      </c>
      <c r="H33" s="411" t="str">
        <f t="array" ref="H33">IFERROR(IF(INDEX('Disaggregation Data'!$P$3:$P$154,MATCH(LEFT(M33,255),LEFT('Disaggregation Data'!$J$3:$J$154,255),0))=0,"",INDEX('Disaggregation Data'!$P$3:$P$154,MATCH(LEFT(M33,255),LEFT('Disaggregation Data'!$J$3:$J$154,255),0))),"")</f>
        <v/>
      </c>
      <c r="I33" s="412" t="str">
        <f t="array" ref="I33">IFERROR(IF(INDEX('Disaggregation Data'!$M$3:$M$154,MATCH(LEFT(M33,255),LEFT('Disaggregation Data'!$J$3:$J$154,255),0))=0,"",INDEX('Disaggregation Data'!$M$3:$M$154,MATCH(LEFT(M33,255),LEFT('Disaggregation Data'!$J$3:$J$154,255),0))),"")</f>
        <v/>
      </c>
      <c r="J33" s="411" t="str">
        <f t="array" ref="J33">IFERROR(IF(INDEX('Disaggregation Data'!$N$3:$N$154,MATCH(LEFT(M33,255),LEFT('Disaggregation Data'!$J$3:$J$154,255),0))=0,"",INDEX('Disaggregation Data'!$N$3:$N$154,MATCH(LEFT(M33,255),LEFT('Disaggregation Data'!$J$3:$J$154,255),0))),"")</f>
        <v/>
      </c>
      <c r="K33" s="503">
        <f t="shared" si="0"/>
        <v>25</v>
      </c>
      <c r="L33" s="503" t="str">
        <f t="shared" si="1"/>
        <v/>
      </c>
      <c r="M33" s="503" t="str">
        <f t="shared" si="2"/>
        <v/>
      </c>
      <c r="N33" s="481" t="b">
        <f t="shared" si="3"/>
        <v>0</v>
      </c>
      <c r="O33" s="486" t="s">
        <v>1655</v>
      </c>
      <c r="P33" s="523" t="str">
        <f t="array" ref="P33">IFERROR(IF(INDEX('Disaggregation Records'!$G$3:$G$56,MATCH(LEFT(L33,255),LEFT('Disaggregation Records'!$D$3:$D$56,255),0))=0,"",INDEX('Disaggregation Records'!$G$3:$G$56,MATCH(LEFT(L33,255),LEFT('Disaggregation Records'!$D$3:$D$56,255),0))),"")</f>
        <v/>
      </c>
      <c r="Q33" s="524" t="s">
        <v>446</v>
      </c>
      <c r="R33" s="382"/>
    </row>
    <row r="34" spans="1:18" ht="47.1" customHeight="1" x14ac:dyDescent="0.25">
      <c r="A34" s="409">
        <v>3</v>
      </c>
      <c r="B34" s="427" t="str">
        <f>IFERROR(VLOOKUP(A34,'Impact Indicators - Section B'!$A$9:$S$27,19,FALSE),"")</f>
        <v/>
      </c>
      <c r="C34" s="522" t="str">
        <f t="array" ref="C34">IFERROR(IF(INDEX('Disaggregation Records'!$E$3:$E$56,MATCH(LEFT(L34,255),LEFT('Disaggregation Records'!$D$3:$D$56,255),0))=0,"",INDEX('Disaggregation Records'!$E$3:$E$56,MATCH(LEFT(L34,255),LEFT('Disaggregation Records'!$D$3:$D$56,255),0))),"")</f>
        <v/>
      </c>
      <c r="D34" s="522" t="str">
        <f t="array" ref="D34">IFERROR(IF(INDEX('Disaggregation Records'!$F$3:$F$56,MATCH(LEFT(L34,255),LEFT('Disaggregation Records'!$D$3:$D$56,255),0))=0,"",INDEX('Disaggregation Records'!$F$3:$F$56,MATCH(LEFT(L34,255),LEFT('Disaggregation Records'!$D$3:$D$56,255),0))),"")</f>
        <v/>
      </c>
      <c r="E34" s="412" t="str">
        <f t="array" ref="E34">IFERROR(IF(INDEX('Disaggregation Data'!$K$3:$K$154,MATCH(LEFT(M34,255),LEFT('Disaggregation Data'!$J$3:$J$154,255),0))=0,"",INDEX('Disaggregation Data'!$K$3:$K$154,MATCH(LEFT(M34,255),LEFT('Disaggregation Data'!$J$3:$J$154,255),0))),"")</f>
        <v/>
      </c>
      <c r="F34" s="412" t="str">
        <f t="array" ref="F34">IFERROR(IF(INDEX('Disaggregation Data'!$L$3:$L$154,MATCH(LEFT(M34,255),LEFT('Disaggregation Data'!$J$3:$J$154,255),0))=0,"",INDEX('Disaggregation Data'!$L$3:$L$154,MATCH(LEFT(M34,255),LEFT('Disaggregation Data'!$J$3:$J$154,255),0))),"")</f>
        <v/>
      </c>
      <c r="G34" s="412" t="str">
        <f t="array" ref="G34">IFERROR(IF(INDEX('Disaggregation Data'!$O$3:$O$154,MATCH(LEFT(M34,255),LEFT('Disaggregation Data'!$J$3:$J$154,255),0))=0,"",INDEX('Disaggregation Data'!$O$3:$O$154,MATCH(LEFT(M34,255),LEFT('Disaggregation Data'!$J$3:$J$154,255),0))),"")</f>
        <v/>
      </c>
      <c r="H34" s="411" t="str">
        <f t="array" ref="H34">IFERROR(IF(INDEX('Disaggregation Data'!$P$3:$P$154,MATCH(LEFT(M34,255),LEFT('Disaggregation Data'!$J$3:$J$154,255),0))=0,"",INDEX('Disaggregation Data'!$P$3:$P$154,MATCH(LEFT(M34,255),LEFT('Disaggregation Data'!$J$3:$J$154,255),0))),"")</f>
        <v/>
      </c>
      <c r="I34" s="412" t="str">
        <f t="array" ref="I34">IFERROR(IF(INDEX('Disaggregation Data'!$M$3:$M$154,MATCH(LEFT(M34,255),LEFT('Disaggregation Data'!$J$3:$J$154,255),0))=0,"",INDEX('Disaggregation Data'!$M$3:$M$154,MATCH(LEFT(M34,255),LEFT('Disaggregation Data'!$J$3:$J$154,255),0))),"")</f>
        <v/>
      </c>
      <c r="J34" s="411" t="str">
        <f t="array" ref="J34">IFERROR(IF(INDEX('Disaggregation Data'!$N$3:$N$154,MATCH(LEFT(M34,255),LEFT('Disaggregation Data'!$J$3:$J$154,255),0))=0,"",INDEX('Disaggregation Data'!$N$3:$N$154,MATCH(LEFT(M34,255),LEFT('Disaggregation Data'!$J$3:$J$154,255),0))),"")</f>
        <v/>
      </c>
      <c r="K34" s="503">
        <f t="shared" si="0"/>
        <v>26</v>
      </c>
      <c r="L34" s="503" t="str">
        <f t="shared" si="1"/>
        <v/>
      </c>
      <c r="M34" s="503" t="str">
        <f t="shared" si="2"/>
        <v/>
      </c>
      <c r="N34" s="481" t="b">
        <f t="shared" si="3"/>
        <v>0</v>
      </c>
      <c r="O34" s="486" t="s">
        <v>1656</v>
      </c>
      <c r="P34" s="523" t="str">
        <f t="array" ref="P34">IFERROR(IF(INDEX('Disaggregation Records'!$G$3:$G$56,MATCH(LEFT(L34,255),LEFT('Disaggregation Records'!$D$3:$D$56,255),0))=0,"",INDEX('Disaggregation Records'!$G$3:$G$56,MATCH(LEFT(L34,255),LEFT('Disaggregation Records'!$D$3:$D$56,255),0))),"")</f>
        <v/>
      </c>
      <c r="Q34" s="524" t="s">
        <v>446</v>
      </c>
      <c r="R34" s="382"/>
    </row>
    <row r="35" spans="1:18" ht="47.1" customHeight="1" x14ac:dyDescent="0.25">
      <c r="A35" s="409">
        <v>3</v>
      </c>
      <c r="B35" s="427" t="str">
        <f>IFERROR(VLOOKUP(A35,'Impact Indicators - Section B'!$A$9:$S$27,19,FALSE),"")</f>
        <v/>
      </c>
      <c r="C35" s="522" t="str">
        <f t="array" ref="C35">IFERROR(IF(INDEX('Disaggregation Records'!$E$3:$E$56,MATCH(LEFT(L35,255),LEFT('Disaggregation Records'!$D$3:$D$56,255),0))=0,"",INDEX('Disaggregation Records'!$E$3:$E$56,MATCH(LEFT(L35,255),LEFT('Disaggregation Records'!$D$3:$D$56,255),0))),"")</f>
        <v/>
      </c>
      <c r="D35" s="522" t="str">
        <f t="array" ref="D35">IFERROR(IF(INDEX('Disaggregation Records'!$F$3:$F$56,MATCH(LEFT(L35,255),LEFT('Disaggregation Records'!$D$3:$D$56,255),0))=0,"",INDEX('Disaggregation Records'!$F$3:$F$56,MATCH(LEFT(L35,255),LEFT('Disaggregation Records'!$D$3:$D$56,255),0))),"")</f>
        <v/>
      </c>
      <c r="E35" s="412" t="str">
        <f t="array" ref="E35">IFERROR(IF(INDEX('Disaggregation Data'!$K$3:$K$154,MATCH(LEFT(M35,255),LEFT('Disaggregation Data'!$J$3:$J$154,255),0))=0,"",INDEX('Disaggregation Data'!$K$3:$K$154,MATCH(LEFT(M35,255),LEFT('Disaggregation Data'!$J$3:$J$154,255),0))),"")</f>
        <v/>
      </c>
      <c r="F35" s="412" t="str">
        <f t="array" ref="F35">IFERROR(IF(INDEX('Disaggregation Data'!$L$3:$L$154,MATCH(LEFT(M35,255),LEFT('Disaggregation Data'!$J$3:$J$154,255),0))=0,"",INDEX('Disaggregation Data'!$L$3:$L$154,MATCH(LEFT(M35,255),LEFT('Disaggregation Data'!$J$3:$J$154,255),0))),"")</f>
        <v/>
      </c>
      <c r="G35" s="412" t="str">
        <f t="array" ref="G35">IFERROR(IF(INDEX('Disaggregation Data'!$O$3:$O$154,MATCH(LEFT(M35,255),LEFT('Disaggregation Data'!$J$3:$J$154,255),0))=0,"",INDEX('Disaggregation Data'!$O$3:$O$154,MATCH(LEFT(M35,255),LEFT('Disaggregation Data'!$J$3:$J$154,255),0))),"")</f>
        <v/>
      </c>
      <c r="H35" s="411" t="str">
        <f t="array" ref="H35">IFERROR(IF(INDEX('Disaggregation Data'!$P$3:$P$154,MATCH(LEFT(M35,255),LEFT('Disaggregation Data'!$J$3:$J$154,255),0))=0,"",INDEX('Disaggregation Data'!$P$3:$P$154,MATCH(LEFT(M35,255),LEFT('Disaggregation Data'!$J$3:$J$154,255),0))),"")</f>
        <v/>
      </c>
      <c r="I35" s="412" t="str">
        <f t="array" ref="I35">IFERROR(IF(INDEX('Disaggregation Data'!$M$3:$M$154,MATCH(LEFT(M35,255),LEFT('Disaggregation Data'!$J$3:$J$154,255),0))=0,"",INDEX('Disaggregation Data'!$M$3:$M$154,MATCH(LEFT(M35,255),LEFT('Disaggregation Data'!$J$3:$J$154,255),0))),"")</f>
        <v/>
      </c>
      <c r="J35" s="411" t="str">
        <f t="array" ref="J35">IFERROR(IF(INDEX('Disaggregation Data'!$N$3:$N$154,MATCH(LEFT(M35,255),LEFT('Disaggregation Data'!$J$3:$J$154,255),0))=0,"",INDEX('Disaggregation Data'!$N$3:$N$154,MATCH(LEFT(M35,255),LEFT('Disaggregation Data'!$J$3:$J$154,255),0))),"")</f>
        <v/>
      </c>
      <c r="K35" s="503">
        <f t="shared" si="0"/>
        <v>27</v>
      </c>
      <c r="L35" s="503" t="str">
        <f t="shared" si="1"/>
        <v/>
      </c>
      <c r="M35" s="503" t="str">
        <f t="shared" si="2"/>
        <v/>
      </c>
      <c r="N35" s="481" t="b">
        <f t="shared" si="3"/>
        <v>0</v>
      </c>
      <c r="O35" s="486" t="s">
        <v>1657</v>
      </c>
      <c r="P35" s="523" t="str">
        <f t="array" ref="P35">IFERROR(IF(INDEX('Disaggregation Records'!$G$3:$G$56,MATCH(LEFT(L35,255),LEFT('Disaggregation Records'!$D$3:$D$56,255),0))=0,"",INDEX('Disaggregation Records'!$G$3:$G$56,MATCH(LEFT(L35,255),LEFT('Disaggregation Records'!$D$3:$D$56,255),0))),"")</f>
        <v/>
      </c>
      <c r="Q35" s="524" t="s">
        <v>446</v>
      </c>
      <c r="R35" s="382"/>
    </row>
    <row r="36" spans="1:18" ht="47.1" customHeight="1" x14ac:dyDescent="0.25">
      <c r="A36" s="409">
        <v>3</v>
      </c>
      <c r="B36" s="427" t="str">
        <f>IFERROR(VLOOKUP(A36,'Impact Indicators - Section B'!$A$9:$S$27,19,FALSE),"")</f>
        <v/>
      </c>
      <c r="C36" s="522" t="str">
        <f t="array" ref="C36">IFERROR(IF(INDEX('Disaggregation Records'!$E$3:$E$56,MATCH(LEFT(L36,255),LEFT('Disaggregation Records'!$D$3:$D$56,255),0))=0,"",INDEX('Disaggregation Records'!$E$3:$E$56,MATCH(LEFT(L36,255),LEFT('Disaggregation Records'!$D$3:$D$56,255),0))),"")</f>
        <v/>
      </c>
      <c r="D36" s="522" t="str">
        <f t="array" ref="D36">IFERROR(IF(INDEX('Disaggregation Records'!$F$3:$F$56,MATCH(LEFT(L36,255),LEFT('Disaggregation Records'!$D$3:$D$56,255),0))=0,"",INDEX('Disaggregation Records'!$F$3:$F$56,MATCH(LEFT(L36,255),LEFT('Disaggregation Records'!$D$3:$D$56,255),0))),"")</f>
        <v/>
      </c>
      <c r="E36" s="412" t="str">
        <f t="array" ref="E36">IFERROR(IF(INDEX('Disaggregation Data'!$K$3:$K$154,MATCH(LEFT(M36,255),LEFT('Disaggregation Data'!$J$3:$J$154,255),0))=0,"",INDEX('Disaggregation Data'!$K$3:$K$154,MATCH(LEFT(M36,255),LEFT('Disaggregation Data'!$J$3:$J$154,255),0))),"")</f>
        <v/>
      </c>
      <c r="F36" s="412" t="str">
        <f t="array" ref="F36">IFERROR(IF(INDEX('Disaggregation Data'!$L$3:$L$154,MATCH(LEFT(M36,255),LEFT('Disaggregation Data'!$J$3:$J$154,255),0))=0,"",INDEX('Disaggregation Data'!$L$3:$L$154,MATCH(LEFT(M36,255),LEFT('Disaggregation Data'!$J$3:$J$154,255),0))),"")</f>
        <v/>
      </c>
      <c r="G36" s="412" t="str">
        <f t="array" ref="G36">IFERROR(IF(INDEX('Disaggregation Data'!$O$3:$O$154,MATCH(LEFT(M36,255),LEFT('Disaggregation Data'!$J$3:$J$154,255),0))=0,"",INDEX('Disaggregation Data'!$O$3:$O$154,MATCH(LEFT(M36,255),LEFT('Disaggregation Data'!$J$3:$J$154,255),0))),"")</f>
        <v/>
      </c>
      <c r="H36" s="411" t="str">
        <f t="array" ref="H36">IFERROR(IF(INDEX('Disaggregation Data'!$P$3:$P$154,MATCH(LEFT(M36,255),LEFT('Disaggregation Data'!$J$3:$J$154,255),0))=0,"",INDEX('Disaggregation Data'!$P$3:$P$154,MATCH(LEFT(M36,255),LEFT('Disaggregation Data'!$J$3:$J$154,255),0))),"")</f>
        <v/>
      </c>
      <c r="I36" s="412" t="str">
        <f t="array" ref="I36">IFERROR(IF(INDEX('Disaggregation Data'!$M$3:$M$154,MATCH(LEFT(M36,255),LEFT('Disaggregation Data'!$J$3:$J$154,255),0))=0,"",INDEX('Disaggregation Data'!$M$3:$M$154,MATCH(LEFT(M36,255),LEFT('Disaggregation Data'!$J$3:$J$154,255),0))),"")</f>
        <v/>
      </c>
      <c r="J36" s="411" t="str">
        <f t="array" ref="J36">IFERROR(IF(INDEX('Disaggregation Data'!$N$3:$N$154,MATCH(LEFT(M36,255),LEFT('Disaggregation Data'!$J$3:$J$154,255),0))=0,"",INDEX('Disaggregation Data'!$N$3:$N$154,MATCH(LEFT(M36,255),LEFT('Disaggregation Data'!$J$3:$J$154,255),0))),"")</f>
        <v/>
      </c>
      <c r="K36" s="503">
        <f t="shared" si="0"/>
        <v>28</v>
      </c>
      <c r="L36" s="503" t="str">
        <f t="shared" si="1"/>
        <v/>
      </c>
      <c r="M36" s="503" t="str">
        <f t="shared" si="2"/>
        <v/>
      </c>
      <c r="N36" s="481" t="b">
        <f t="shared" si="3"/>
        <v>0</v>
      </c>
      <c r="O36" s="486" t="s">
        <v>1658</v>
      </c>
      <c r="P36" s="523" t="str">
        <f t="array" ref="P36">IFERROR(IF(INDEX('Disaggregation Records'!$G$3:$G$56,MATCH(LEFT(L36,255),LEFT('Disaggregation Records'!$D$3:$D$56,255),0))=0,"",INDEX('Disaggregation Records'!$G$3:$G$56,MATCH(LEFT(L36,255),LEFT('Disaggregation Records'!$D$3:$D$56,255),0))),"")</f>
        <v/>
      </c>
      <c r="Q36" s="524" t="s">
        <v>446</v>
      </c>
      <c r="R36" s="382"/>
    </row>
    <row r="37" spans="1:18" ht="47.1" customHeight="1" x14ac:dyDescent="0.25">
      <c r="A37" s="409">
        <v>3</v>
      </c>
      <c r="B37" s="427" t="str">
        <f>IFERROR(VLOOKUP(A37,'Impact Indicators - Section B'!$A$9:$S$27,19,FALSE),"")</f>
        <v/>
      </c>
      <c r="C37" s="522" t="str">
        <f t="array" ref="C37">IFERROR(IF(INDEX('Disaggregation Records'!$E$3:$E$56,MATCH(LEFT(L37,255),LEFT('Disaggregation Records'!$D$3:$D$56,255),0))=0,"",INDEX('Disaggregation Records'!$E$3:$E$56,MATCH(LEFT(L37,255),LEFT('Disaggregation Records'!$D$3:$D$56,255),0))),"")</f>
        <v/>
      </c>
      <c r="D37" s="522" t="str">
        <f t="array" ref="D37">IFERROR(IF(INDEX('Disaggregation Records'!$F$3:$F$56,MATCH(LEFT(L37,255),LEFT('Disaggregation Records'!$D$3:$D$56,255),0))=0,"",INDEX('Disaggregation Records'!$F$3:$F$56,MATCH(LEFT(L37,255),LEFT('Disaggregation Records'!$D$3:$D$56,255),0))),"")</f>
        <v/>
      </c>
      <c r="E37" s="412" t="str">
        <f t="array" ref="E37">IFERROR(IF(INDEX('Disaggregation Data'!$K$3:$K$154,MATCH(LEFT(M37,255),LEFT('Disaggregation Data'!$J$3:$J$154,255),0))=0,"",INDEX('Disaggregation Data'!$K$3:$K$154,MATCH(LEFT(M37,255),LEFT('Disaggregation Data'!$J$3:$J$154,255),0))),"")</f>
        <v/>
      </c>
      <c r="F37" s="412" t="str">
        <f t="array" ref="F37">IFERROR(IF(INDEX('Disaggregation Data'!$L$3:$L$154,MATCH(LEFT(M37,255),LEFT('Disaggregation Data'!$J$3:$J$154,255),0))=0,"",INDEX('Disaggregation Data'!$L$3:$L$154,MATCH(LEFT(M37,255),LEFT('Disaggregation Data'!$J$3:$J$154,255),0))),"")</f>
        <v/>
      </c>
      <c r="G37" s="412" t="str">
        <f t="array" ref="G37">IFERROR(IF(INDEX('Disaggregation Data'!$O$3:$O$154,MATCH(LEFT(M37,255),LEFT('Disaggregation Data'!$J$3:$J$154,255),0))=0,"",INDEX('Disaggregation Data'!$O$3:$O$154,MATCH(LEFT(M37,255),LEFT('Disaggregation Data'!$J$3:$J$154,255),0))),"")</f>
        <v/>
      </c>
      <c r="H37" s="411" t="str">
        <f t="array" ref="H37">IFERROR(IF(INDEX('Disaggregation Data'!$P$3:$P$154,MATCH(LEFT(M37,255),LEFT('Disaggregation Data'!$J$3:$J$154,255),0))=0,"",INDEX('Disaggregation Data'!$P$3:$P$154,MATCH(LEFT(M37,255),LEFT('Disaggregation Data'!$J$3:$J$154,255),0))),"")</f>
        <v/>
      </c>
      <c r="I37" s="412" t="str">
        <f t="array" ref="I37">IFERROR(IF(INDEX('Disaggregation Data'!$M$3:$M$154,MATCH(LEFT(M37,255),LEFT('Disaggregation Data'!$J$3:$J$154,255),0))=0,"",INDEX('Disaggregation Data'!$M$3:$M$154,MATCH(LEFT(M37,255),LEFT('Disaggregation Data'!$J$3:$J$154,255),0))),"")</f>
        <v/>
      </c>
      <c r="J37" s="411" t="str">
        <f t="array" ref="J37">IFERROR(IF(INDEX('Disaggregation Data'!$N$3:$N$154,MATCH(LEFT(M37,255),LEFT('Disaggregation Data'!$J$3:$J$154,255),0))=0,"",INDEX('Disaggregation Data'!$N$3:$N$154,MATCH(LEFT(M37,255),LEFT('Disaggregation Data'!$J$3:$J$154,255),0))),"")</f>
        <v/>
      </c>
      <c r="K37" s="503">
        <f t="shared" si="0"/>
        <v>29</v>
      </c>
      <c r="L37" s="503" t="str">
        <f t="shared" si="1"/>
        <v/>
      </c>
      <c r="M37" s="503" t="str">
        <f t="shared" si="2"/>
        <v/>
      </c>
      <c r="N37" s="481" t="b">
        <f t="shared" si="3"/>
        <v>0</v>
      </c>
      <c r="O37" s="486" t="s">
        <v>1659</v>
      </c>
      <c r="P37" s="523" t="str">
        <f t="array" ref="P37">IFERROR(IF(INDEX('Disaggregation Records'!$G$3:$G$56,MATCH(LEFT(L37,255),LEFT('Disaggregation Records'!$D$3:$D$56,255),0))=0,"",INDEX('Disaggregation Records'!$G$3:$G$56,MATCH(LEFT(L37,255),LEFT('Disaggregation Records'!$D$3:$D$56,255),0))),"")</f>
        <v/>
      </c>
      <c r="Q37" s="524" t="s">
        <v>446</v>
      </c>
      <c r="R37" s="382"/>
    </row>
    <row r="38" spans="1:18" ht="47.1" customHeight="1" x14ac:dyDescent="0.25">
      <c r="A38" s="409">
        <v>3</v>
      </c>
      <c r="B38" s="427" t="str">
        <f>IFERROR(VLOOKUP(A38,'Impact Indicators - Section B'!$A$9:$S$27,19,FALSE),"")</f>
        <v/>
      </c>
      <c r="C38" s="522" t="str">
        <f t="array" ref="C38">IFERROR(IF(INDEX('Disaggregation Records'!$E$3:$E$56,MATCH(LEFT(L38,255),LEFT('Disaggregation Records'!$D$3:$D$56,255),0))=0,"",INDEX('Disaggregation Records'!$E$3:$E$56,MATCH(LEFT(L38,255),LEFT('Disaggregation Records'!$D$3:$D$56,255),0))),"")</f>
        <v/>
      </c>
      <c r="D38" s="522" t="str">
        <f t="array" ref="D38">IFERROR(IF(INDEX('Disaggregation Records'!$F$3:$F$56,MATCH(LEFT(L38,255),LEFT('Disaggregation Records'!$D$3:$D$56,255),0))=0,"",INDEX('Disaggregation Records'!$F$3:$F$56,MATCH(LEFT(L38,255),LEFT('Disaggregation Records'!$D$3:$D$56,255),0))),"")</f>
        <v/>
      </c>
      <c r="E38" s="412" t="str">
        <f t="array" ref="E38">IFERROR(IF(INDEX('Disaggregation Data'!$K$3:$K$154,MATCH(LEFT(M38,255),LEFT('Disaggregation Data'!$J$3:$J$154,255),0))=0,"",INDEX('Disaggregation Data'!$K$3:$K$154,MATCH(LEFT(M38,255),LEFT('Disaggregation Data'!$J$3:$J$154,255),0))),"")</f>
        <v/>
      </c>
      <c r="F38" s="412" t="str">
        <f t="array" ref="F38">IFERROR(IF(INDEX('Disaggregation Data'!$L$3:$L$154,MATCH(LEFT(M38,255),LEFT('Disaggregation Data'!$J$3:$J$154,255),0))=0,"",INDEX('Disaggregation Data'!$L$3:$L$154,MATCH(LEFT(M38,255),LEFT('Disaggregation Data'!$J$3:$J$154,255),0))),"")</f>
        <v/>
      </c>
      <c r="G38" s="412" t="str">
        <f t="array" ref="G38">IFERROR(IF(INDEX('Disaggregation Data'!$O$3:$O$154,MATCH(LEFT(M38,255),LEFT('Disaggregation Data'!$J$3:$J$154,255),0))=0,"",INDEX('Disaggregation Data'!$O$3:$O$154,MATCH(LEFT(M38,255),LEFT('Disaggregation Data'!$J$3:$J$154,255),0))),"")</f>
        <v/>
      </c>
      <c r="H38" s="411" t="str">
        <f t="array" ref="H38">IFERROR(IF(INDEX('Disaggregation Data'!$P$3:$P$154,MATCH(LEFT(M38,255),LEFT('Disaggregation Data'!$J$3:$J$154,255),0))=0,"",INDEX('Disaggregation Data'!$P$3:$P$154,MATCH(LEFT(M38,255),LEFT('Disaggregation Data'!$J$3:$J$154,255),0))),"")</f>
        <v/>
      </c>
      <c r="I38" s="412" t="str">
        <f t="array" ref="I38">IFERROR(IF(INDEX('Disaggregation Data'!$M$3:$M$154,MATCH(LEFT(M38,255),LEFT('Disaggregation Data'!$J$3:$J$154,255),0))=0,"",INDEX('Disaggregation Data'!$M$3:$M$154,MATCH(LEFT(M38,255),LEFT('Disaggregation Data'!$J$3:$J$154,255),0))),"")</f>
        <v/>
      </c>
      <c r="J38" s="411" t="str">
        <f t="array" ref="J38">IFERROR(IF(INDEX('Disaggregation Data'!$N$3:$N$154,MATCH(LEFT(M38,255),LEFT('Disaggregation Data'!$J$3:$J$154,255),0))=0,"",INDEX('Disaggregation Data'!$N$3:$N$154,MATCH(LEFT(M38,255),LEFT('Disaggregation Data'!$J$3:$J$154,255),0))),"")</f>
        <v/>
      </c>
      <c r="K38" s="503">
        <f t="shared" si="0"/>
        <v>30</v>
      </c>
      <c r="L38" s="503" t="str">
        <f t="shared" si="1"/>
        <v/>
      </c>
      <c r="M38" s="503" t="str">
        <f t="shared" si="2"/>
        <v/>
      </c>
      <c r="N38" s="481" t="b">
        <f t="shared" si="3"/>
        <v>0</v>
      </c>
      <c r="O38" s="486" t="s">
        <v>1660</v>
      </c>
      <c r="P38" s="523" t="str">
        <f t="array" ref="P38">IFERROR(IF(INDEX('Disaggregation Records'!$G$3:$G$56,MATCH(LEFT(L38,255),LEFT('Disaggregation Records'!$D$3:$D$56,255),0))=0,"",INDEX('Disaggregation Records'!$G$3:$G$56,MATCH(LEFT(L38,255),LEFT('Disaggregation Records'!$D$3:$D$56,255),0))),"")</f>
        <v/>
      </c>
      <c r="Q38" s="524" t="s">
        <v>446</v>
      </c>
      <c r="R38" s="382"/>
    </row>
    <row r="39" spans="1:18" ht="47.1" customHeight="1" x14ac:dyDescent="0.25">
      <c r="A39" s="409">
        <v>4</v>
      </c>
      <c r="B39" s="427" t="str">
        <f>IFERROR(VLOOKUP(A39,'Impact Indicators - Section B'!$A$9:$S$27,19,FALSE),"")</f>
        <v/>
      </c>
      <c r="C39" s="522" t="str">
        <f t="array" ref="C39">IFERROR(IF(INDEX('Disaggregation Records'!$E$3:$E$56,MATCH(LEFT(L39,255),LEFT('Disaggregation Records'!$D$3:$D$56,255),0))=0,"",INDEX('Disaggregation Records'!$E$3:$E$56,MATCH(LEFT(L39,255),LEFT('Disaggregation Records'!$D$3:$D$56,255),0))),"")</f>
        <v/>
      </c>
      <c r="D39" s="522" t="str">
        <f t="array" ref="D39">IFERROR(IF(INDEX('Disaggregation Records'!$F$3:$F$56,MATCH(LEFT(L39,255),LEFT('Disaggregation Records'!$D$3:$D$56,255),0))=0,"",INDEX('Disaggregation Records'!$F$3:$F$56,MATCH(LEFT(L39,255),LEFT('Disaggregation Records'!$D$3:$D$56,255),0))),"")</f>
        <v/>
      </c>
      <c r="E39" s="412" t="str">
        <f t="array" ref="E39">IFERROR(IF(INDEX('Disaggregation Data'!$K$3:$K$154,MATCH(LEFT(M39,255),LEFT('Disaggregation Data'!$J$3:$J$154,255),0))=0,"",INDEX('Disaggregation Data'!$K$3:$K$154,MATCH(LEFT(M39,255),LEFT('Disaggregation Data'!$J$3:$J$154,255),0))),"")</f>
        <v/>
      </c>
      <c r="F39" s="412" t="str">
        <f t="array" ref="F39">IFERROR(IF(INDEX('Disaggregation Data'!$L$3:$L$154,MATCH(LEFT(M39,255),LEFT('Disaggregation Data'!$J$3:$J$154,255),0))=0,"",INDEX('Disaggregation Data'!$L$3:$L$154,MATCH(LEFT(M39,255),LEFT('Disaggregation Data'!$J$3:$J$154,255),0))),"")</f>
        <v/>
      </c>
      <c r="G39" s="412" t="str">
        <f t="array" ref="G39">IFERROR(IF(INDEX('Disaggregation Data'!$O$3:$O$154,MATCH(LEFT(M39,255),LEFT('Disaggregation Data'!$J$3:$J$154,255),0))=0,"",INDEX('Disaggregation Data'!$O$3:$O$154,MATCH(LEFT(M39,255),LEFT('Disaggregation Data'!$J$3:$J$154,255),0))),"")</f>
        <v/>
      </c>
      <c r="H39" s="411" t="str">
        <f t="array" ref="H39">IFERROR(IF(INDEX('Disaggregation Data'!$P$3:$P$154,MATCH(LEFT(M39,255),LEFT('Disaggregation Data'!$J$3:$J$154,255),0))=0,"",INDEX('Disaggregation Data'!$P$3:$P$154,MATCH(LEFT(M39,255),LEFT('Disaggregation Data'!$J$3:$J$154,255),0))),"")</f>
        <v/>
      </c>
      <c r="I39" s="412" t="str">
        <f t="array" ref="I39">IFERROR(IF(INDEX('Disaggregation Data'!$M$3:$M$154,MATCH(LEFT(M39,255),LEFT('Disaggregation Data'!$J$3:$J$154,255),0))=0,"",INDEX('Disaggregation Data'!$M$3:$M$154,MATCH(LEFT(M39,255),LEFT('Disaggregation Data'!$J$3:$J$154,255),0))),"")</f>
        <v/>
      </c>
      <c r="J39" s="411" t="str">
        <f t="array" ref="J39">IFERROR(IF(INDEX('Disaggregation Data'!$N$3:$N$154,MATCH(LEFT(M39,255),LEFT('Disaggregation Data'!$J$3:$J$154,255),0))=0,"",INDEX('Disaggregation Data'!$N$3:$N$154,MATCH(LEFT(M39,255),LEFT('Disaggregation Data'!$J$3:$J$154,255),0))),"")</f>
        <v/>
      </c>
      <c r="K39" s="503">
        <f t="shared" si="0"/>
        <v>31</v>
      </c>
      <c r="L39" s="503" t="str">
        <f t="shared" si="1"/>
        <v/>
      </c>
      <c r="M39" s="503" t="str">
        <f t="shared" si="2"/>
        <v/>
      </c>
      <c r="N39" s="481" t="b">
        <f t="shared" si="3"/>
        <v>0</v>
      </c>
      <c r="O39" s="486" t="s">
        <v>1661</v>
      </c>
      <c r="P39" s="523" t="str">
        <f t="array" ref="P39">IFERROR(IF(INDEX('Disaggregation Records'!$G$3:$G$56,MATCH(LEFT(L39,255),LEFT('Disaggregation Records'!$D$3:$D$56,255),0))=0,"",INDEX('Disaggregation Records'!$G$3:$G$56,MATCH(LEFT(L39,255),LEFT('Disaggregation Records'!$D$3:$D$56,255),0))),"")</f>
        <v/>
      </c>
      <c r="Q39" s="524" t="s">
        <v>449</v>
      </c>
      <c r="R39" s="382"/>
    </row>
    <row r="40" spans="1:18" ht="47.1" customHeight="1" x14ac:dyDescent="0.25">
      <c r="A40" s="409">
        <v>4</v>
      </c>
      <c r="B40" s="427" t="str">
        <f>IFERROR(VLOOKUP(A40,'Impact Indicators - Section B'!$A$9:$S$27,19,FALSE),"")</f>
        <v/>
      </c>
      <c r="C40" s="522" t="str">
        <f t="array" ref="C40">IFERROR(IF(INDEX('Disaggregation Records'!$E$3:$E$56,MATCH(LEFT(L40,255),LEFT('Disaggregation Records'!$D$3:$D$56,255),0))=0,"",INDEX('Disaggregation Records'!$E$3:$E$56,MATCH(LEFT(L40,255),LEFT('Disaggregation Records'!$D$3:$D$56,255),0))),"")</f>
        <v/>
      </c>
      <c r="D40" s="522" t="str">
        <f t="array" ref="D40">IFERROR(IF(INDEX('Disaggregation Records'!$F$3:$F$56,MATCH(LEFT(L40,255),LEFT('Disaggregation Records'!$D$3:$D$56,255),0))=0,"",INDEX('Disaggregation Records'!$F$3:$F$56,MATCH(LEFT(L40,255),LEFT('Disaggregation Records'!$D$3:$D$56,255),0))),"")</f>
        <v/>
      </c>
      <c r="E40" s="412" t="str">
        <f t="array" ref="E40">IFERROR(IF(INDEX('Disaggregation Data'!$K$3:$K$154,MATCH(LEFT(M40,255),LEFT('Disaggregation Data'!$J$3:$J$154,255),0))=0,"",INDEX('Disaggregation Data'!$K$3:$K$154,MATCH(LEFT(M40,255),LEFT('Disaggregation Data'!$J$3:$J$154,255),0))),"")</f>
        <v/>
      </c>
      <c r="F40" s="412" t="str">
        <f t="array" ref="F40">IFERROR(IF(INDEX('Disaggregation Data'!$L$3:$L$154,MATCH(LEFT(M40,255),LEFT('Disaggregation Data'!$J$3:$J$154,255),0))=0,"",INDEX('Disaggregation Data'!$L$3:$L$154,MATCH(LEFT(M40,255),LEFT('Disaggregation Data'!$J$3:$J$154,255),0))),"")</f>
        <v/>
      </c>
      <c r="G40" s="412" t="str">
        <f t="array" ref="G40">IFERROR(IF(INDEX('Disaggregation Data'!$O$3:$O$154,MATCH(LEFT(M40,255),LEFT('Disaggregation Data'!$J$3:$J$154,255),0))=0,"",INDEX('Disaggregation Data'!$O$3:$O$154,MATCH(LEFT(M40,255),LEFT('Disaggregation Data'!$J$3:$J$154,255),0))),"")</f>
        <v/>
      </c>
      <c r="H40" s="411" t="str">
        <f t="array" ref="H40">IFERROR(IF(INDEX('Disaggregation Data'!$P$3:$P$154,MATCH(LEFT(M40,255),LEFT('Disaggregation Data'!$J$3:$J$154,255),0))=0,"",INDEX('Disaggregation Data'!$P$3:$P$154,MATCH(LEFT(M40,255),LEFT('Disaggregation Data'!$J$3:$J$154,255),0))),"")</f>
        <v/>
      </c>
      <c r="I40" s="412" t="str">
        <f t="array" ref="I40">IFERROR(IF(INDEX('Disaggregation Data'!$M$3:$M$154,MATCH(LEFT(M40,255),LEFT('Disaggregation Data'!$J$3:$J$154,255),0))=0,"",INDEX('Disaggregation Data'!$M$3:$M$154,MATCH(LEFT(M40,255),LEFT('Disaggregation Data'!$J$3:$J$154,255),0))),"")</f>
        <v/>
      </c>
      <c r="J40" s="411" t="str">
        <f t="array" ref="J40">IFERROR(IF(INDEX('Disaggregation Data'!$N$3:$N$154,MATCH(LEFT(M40,255),LEFT('Disaggregation Data'!$J$3:$J$154,255),0))=0,"",INDEX('Disaggregation Data'!$N$3:$N$154,MATCH(LEFT(M40,255),LEFT('Disaggregation Data'!$J$3:$J$154,255),0))),"")</f>
        <v/>
      </c>
      <c r="K40" s="503">
        <f t="shared" si="0"/>
        <v>32</v>
      </c>
      <c r="L40" s="503" t="str">
        <f t="shared" si="1"/>
        <v/>
      </c>
      <c r="M40" s="503" t="str">
        <f t="shared" si="2"/>
        <v/>
      </c>
      <c r="N40" s="481" t="b">
        <f t="shared" si="3"/>
        <v>0</v>
      </c>
      <c r="O40" s="486" t="s">
        <v>1662</v>
      </c>
      <c r="P40" s="523" t="str">
        <f t="array" ref="P40">IFERROR(IF(INDEX('Disaggregation Records'!$G$3:$G$56,MATCH(LEFT(L40,255),LEFT('Disaggregation Records'!$D$3:$D$56,255),0))=0,"",INDEX('Disaggregation Records'!$G$3:$G$56,MATCH(LEFT(L40,255),LEFT('Disaggregation Records'!$D$3:$D$56,255),0))),"")</f>
        <v/>
      </c>
      <c r="Q40" s="524" t="s">
        <v>449</v>
      </c>
      <c r="R40" s="382"/>
    </row>
    <row r="41" spans="1:18" ht="47.1" customHeight="1" x14ac:dyDescent="0.25">
      <c r="A41" s="409">
        <v>4</v>
      </c>
      <c r="B41" s="427" t="str">
        <f>IFERROR(VLOOKUP(A41,'Impact Indicators - Section B'!$A$9:$S$27,19,FALSE),"")</f>
        <v/>
      </c>
      <c r="C41" s="522" t="str">
        <f t="array" ref="C41">IFERROR(IF(INDEX('Disaggregation Records'!$E$3:$E$56,MATCH(LEFT(L41,255),LEFT('Disaggregation Records'!$D$3:$D$56,255),0))=0,"",INDEX('Disaggregation Records'!$E$3:$E$56,MATCH(LEFT(L41,255),LEFT('Disaggregation Records'!$D$3:$D$56,255),0))),"")</f>
        <v/>
      </c>
      <c r="D41" s="522" t="str">
        <f t="array" ref="D41">IFERROR(IF(INDEX('Disaggregation Records'!$F$3:$F$56,MATCH(LEFT(L41,255),LEFT('Disaggregation Records'!$D$3:$D$56,255),0))=0,"",INDEX('Disaggregation Records'!$F$3:$F$56,MATCH(LEFT(L41,255),LEFT('Disaggregation Records'!$D$3:$D$56,255),0))),"")</f>
        <v/>
      </c>
      <c r="E41" s="412" t="str">
        <f t="array" ref="E41">IFERROR(IF(INDEX('Disaggregation Data'!$K$3:$K$154,MATCH(LEFT(M41,255),LEFT('Disaggregation Data'!$J$3:$J$154,255),0))=0,"",INDEX('Disaggregation Data'!$K$3:$K$154,MATCH(LEFT(M41,255),LEFT('Disaggregation Data'!$J$3:$J$154,255),0))),"")</f>
        <v/>
      </c>
      <c r="F41" s="412" t="str">
        <f t="array" ref="F41">IFERROR(IF(INDEX('Disaggregation Data'!$L$3:$L$154,MATCH(LEFT(M41,255),LEFT('Disaggregation Data'!$J$3:$J$154,255),0))=0,"",INDEX('Disaggregation Data'!$L$3:$L$154,MATCH(LEFT(M41,255),LEFT('Disaggregation Data'!$J$3:$J$154,255),0))),"")</f>
        <v/>
      </c>
      <c r="G41" s="412" t="str">
        <f t="array" ref="G41">IFERROR(IF(INDEX('Disaggregation Data'!$O$3:$O$154,MATCH(LEFT(M41,255),LEFT('Disaggregation Data'!$J$3:$J$154,255),0))=0,"",INDEX('Disaggregation Data'!$O$3:$O$154,MATCH(LEFT(M41,255),LEFT('Disaggregation Data'!$J$3:$J$154,255),0))),"")</f>
        <v/>
      </c>
      <c r="H41" s="411" t="str">
        <f t="array" ref="H41">IFERROR(IF(INDEX('Disaggregation Data'!$P$3:$P$154,MATCH(LEFT(M41,255),LEFT('Disaggregation Data'!$J$3:$J$154,255),0))=0,"",INDEX('Disaggregation Data'!$P$3:$P$154,MATCH(LEFT(M41,255),LEFT('Disaggregation Data'!$J$3:$J$154,255),0))),"")</f>
        <v/>
      </c>
      <c r="I41" s="412" t="str">
        <f t="array" ref="I41">IFERROR(IF(INDEX('Disaggregation Data'!$M$3:$M$154,MATCH(LEFT(M41,255),LEFT('Disaggregation Data'!$J$3:$J$154,255),0))=0,"",INDEX('Disaggregation Data'!$M$3:$M$154,MATCH(LEFT(M41,255),LEFT('Disaggregation Data'!$J$3:$J$154,255),0))),"")</f>
        <v/>
      </c>
      <c r="J41" s="411" t="str">
        <f t="array" ref="J41">IFERROR(IF(INDEX('Disaggregation Data'!$N$3:$N$154,MATCH(LEFT(M41,255),LEFT('Disaggregation Data'!$J$3:$J$154,255),0))=0,"",INDEX('Disaggregation Data'!$N$3:$N$154,MATCH(LEFT(M41,255),LEFT('Disaggregation Data'!$J$3:$J$154,255),0))),"")</f>
        <v/>
      </c>
      <c r="K41" s="503">
        <f t="shared" si="0"/>
        <v>33</v>
      </c>
      <c r="L41" s="503" t="str">
        <f t="shared" si="1"/>
        <v/>
      </c>
      <c r="M41" s="503" t="str">
        <f t="shared" si="2"/>
        <v/>
      </c>
      <c r="N41" s="481" t="b">
        <f t="shared" si="3"/>
        <v>0</v>
      </c>
      <c r="O41" s="486" t="s">
        <v>1663</v>
      </c>
      <c r="P41" s="523" t="str">
        <f t="array" ref="P41">IFERROR(IF(INDEX('Disaggregation Records'!$G$3:$G$56,MATCH(LEFT(L41,255),LEFT('Disaggregation Records'!$D$3:$D$56,255),0))=0,"",INDEX('Disaggregation Records'!$G$3:$G$56,MATCH(LEFT(L41,255),LEFT('Disaggregation Records'!$D$3:$D$56,255),0))),"")</f>
        <v/>
      </c>
      <c r="Q41" s="524" t="s">
        <v>449</v>
      </c>
      <c r="R41" s="382"/>
    </row>
    <row r="42" spans="1:18" ht="47.1" customHeight="1" x14ac:dyDescent="0.25">
      <c r="A42" s="409">
        <v>4</v>
      </c>
      <c r="B42" s="427" t="str">
        <f>IFERROR(VLOOKUP(A42,'Impact Indicators - Section B'!$A$9:$S$27,19,FALSE),"")</f>
        <v/>
      </c>
      <c r="C42" s="522" t="str">
        <f t="array" ref="C42">IFERROR(IF(INDEX('Disaggregation Records'!$E$3:$E$56,MATCH(LEFT(L42,255),LEFT('Disaggregation Records'!$D$3:$D$56,255),0))=0,"",INDEX('Disaggregation Records'!$E$3:$E$56,MATCH(LEFT(L42,255),LEFT('Disaggregation Records'!$D$3:$D$56,255),0))),"")</f>
        <v/>
      </c>
      <c r="D42" s="522" t="str">
        <f t="array" ref="D42">IFERROR(IF(INDEX('Disaggregation Records'!$F$3:$F$56,MATCH(LEFT(L42,255),LEFT('Disaggregation Records'!$D$3:$D$56,255),0))=0,"",INDEX('Disaggregation Records'!$F$3:$F$56,MATCH(LEFT(L42,255),LEFT('Disaggregation Records'!$D$3:$D$56,255),0))),"")</f>
        <v/>
      </c>
      <c r="E42" s="412" t="str">
        <f t="array" ref="E42">IFERROR(IF(INDEX('Disaggregation Data'!$K$3:$K$154,MATCH(LEFT(M42,255),LEFT('Disaggregation Data'!$J$3:$J$154,255),0))=0,"",INDEX('Disaggregation Data'!$K$3:$K$154,MATCH(LEFT(M42,255),LEFT('Disaggregation Data'!$J$3:$J$154,255),0))),"")</f>
        <v/>
      </c>
      <c r="F42" s="412" t="str">
        <f t="array" ref="F42">IFERROR(IF(INDEX('Disaggregation Data'!$L$3:$L$154,MATCH(LEFT(M42,255),LEFT('Disaggregation Data'!$J$3:$J$154,255),0))=0,"",INDEX('Disaggregation Data'!$L$3:$L$154,MATCH(LEFT(M42,255),LEFT('Disaggregation Data'!$J$3:$J$154,255),0))),"")</f>
        <v/>
      </c>
      <c r="G42" s="412" t="str">
        <f t="array" ref="G42">IFERROR(IF(INDEX('Disaggregation Data'!$O$3:$O$154,MATCH(LEFT(M42,255),LEFT('Disaggregation Data'!$J$3:$J$154,255),0))=0,"",INDEX('Disaggregation Data'!$O$3:$O$154,MATCH(LEFT(M42,255),LEFT('Disaggregation Data'!$J$3:$J$154,255),0))),"")</f>
        <v/>
      </c>
      <c r="H42" s="411" t="str">
        <f t="array" ref="H42">IFERROR(IF(INDEX('Disaggregation Data'!$P$3:$P$154,MATCH(LEFT(M42,255),LEFT('Disaggregation Data'!$J$3:$J$154,255),0))=0,"",INDEX('Disaggregation Data'!$P$3:$P$154,MATCH(LEFT(M42,255),LEFT('Disaggregation Data'!$J$3:$J$154,255),0))),"")</f>
        <v/>
      </c>
      <c r="I42" s="412" t="str">
        <f t="array" ref="I42">IFERROR(IF(INDEX('Disaggregation Data'!$M$3:$M$154,MATCH(LEFT(M42,255),LEFT('Disaggregation Data'!$J$3:$J$154,255),0))=0,"",INDEX('Disaggregation Data'!$M$3:$M$154,MATCH(LEFT(M42,255),LEFT('Disaggregation Data'!$J$3:$J$154,255),0))),"")</f>
        <v/>
      </c>
      <c r="J42" s="411" t="str">
        <f t="array" ref="J42">IFERROR(IF(INDEX('Disaggregation Data'!$N$3:$N$154,MATCH(LEFT(M42,255),LEFT('Disaggregation Data'!$J$3:$J$154,255),0))=0,"",INDEX('Disaggregation Data'!$N$3:$N$154,MATCH(LEFT(M42,255),LEFT('Disaggregation Data'!$J$3:$J$154,255),0))),"")</f>
        <v/>
      </c>
      <c r="K42" s="503">
        <f t="shared" si="0"/>
        <v>34</v>
      </c>
      <c r="L42" s="503" t="str">
        <f t="shared" si="1"/>
        <v/>
      </c>
      <c r="M42" s="503" t="str">
        <f t="shared" si="2"/>
        <v/>
      </c>
      <c r="N42" s="481" t="b">
        <f t="shared" si="3"/>
        <v>0</v>
      </c>
      <c r="O42" s="486" t="s">
        <v>1664</v>
      </c>
      <c r="P42" s="523" t="str">
        <f t="array" ref="P42">IFERROR(IF(INDEX('Disaggregation Records'!$G$3:$G$56,MATCH(LEFT(L42,255),LEFT('Disaggregation Records'!$D$3:$D$56,255),0))=0,"",INDEX('Disaggregation Records'!$G$3:$G$56,MATCH(LEFT(L42,255),LEFT('Disaggregation Records'!$D$3:$D$56,255),0))),"")</f>
        <v/>
      </c>
      <c r="Q42" s="524" t="s">
        <v>449</v>
      </c>
      <c r="R42" s="382"/>
    </row>
    <row r="43" spans="1:18" ht="47.1" customHeight="1" x14ac:dyDescent="0.25">
      <c r="A43" s="409">
        <v>4</v>
      </c>
      <c r="B43" s="427" t="str">
        <f>IFERROR(VLOOKUP(A43,'Impact Indicators - Section B'!$A$9:$S$27,19,FALSE),"")</f>
        <v/>
      </c>
      <c r="C43" s="522" t="str">
        <f t="array" ref="C43">IFERROR(IF(INDEX('Disaggregation Records'!$E$3:$E$56,MATCH(LEFT(L43,255),LEFT('Disaggregation Records'!$D$3:$D$56,255),0))=0,"",INDEX('Disaggregation Records'!$E$3:$E$56,MATCH(LEFT(L43,255),LEFT('Disaggregation Records'!$D$3:$D$56,255),0))),"")</f>
        <v/>
      </c>
      <c r="D43" s="522" t="str">
        <f t="array" ref="D43">IFERROR(IF(INDEX('Disaggregation Records'!$F$3:$F$56,MATCH(LEFT(L43,255),LEFT('Disaggregation Records'!$D$3:$D$56,255),0))=0,"",INDEX('Disaggregation Records'!$F$3:$F$56,MATCH(LEFT(L43,255),LEFT('Disaggregation Records'!$D$3:$D$56,255),0))),"")</f>
        <v/>
      </c>
      <c r="E43" s="412" t="str">
        <f t="array" ref="E43">IFERROR(IF(INDEX('Disaggregation Data'!$K$3:$K$154,MATCH(LEFT(M43,255),LEFT('Disaggregation Data'!$J$3:$J$154,255),0))=0,"",INDEX('Disaggregation Data'!$K$3:$K$154,MATCH(LEFT(M43,255),LEFT('Disaggregation Data'!$J$3:$J$154,255),0))),"")</f>
        <v/>
      </c>
      <c r="F43" s="412" t="str">
        <f t="array" ref="F43">IFERROR(IF(INDEX('Disaggregation Data'!$L$3:$L$154,MATCH(LEFT(M43,255),LEFT('Disaggregation Data'!$J$3:$J$154,255),0))=0,"",INDEX('Disaggregation Data'!$L$3:$L$154,MATCH(LEFT(M43,255),LEFT('Disaggregation Data'!$J$3:$J$154,255),0))),"")</f>
        <v/>
      </c>
      <c r="G43" s="412" t="str">
        <f t="array" ref="G43">IFERROR(IF(INDEX('Disaggregation Data'!$O$3:$O$154,MATCH(LEFT(M43,255),LEFT('Disaggregation Data'!$J$3:$J$154,255),0))=0,"",INDEX('Disaggregation Data'!$O$3:$O$154,MATCH(LEFT(M43,255),LEFT('Disaggregation Data'!$J$3:$J$154,255),0))),"")</f>
        <v/>
      </c>
      <c r="H43" s="411" t="str">
        <f t="array" ref="H43">IFERROR(IF(INDEX('Disaggregation Data'!$P$3:$P$154,MATCH(LEFT(M43,255),LEFT('Disaggregation Data'!$J$3:$J$154,255),0))=0,"",INDEX('Disaggregation Data'!$P$3:$P$154,MATCH(LEFT(M43,255),LEFT('Disaggregation Data'!$J$3:$J$154,255),0))),"")</f>
        <v/>
      </c>
      <c r="I43" s="412" t="str">
        <f t="array" ref="I43">IFERROR(IF(INDEX('Disaggregation Data'!$M$3:$M$154,MATCH(LEFT(M43,255),LEFT('Disaggregation Data'!$J$3:$J$154,255),0))=0,"",INDEX('Disaggregation Data'!$M$3:$M$154,MATCH(LEFT(M43,255),LEFT('Disaggregation Data'!$J$3:$J$154,255),0))),"")</f>
        <v/>
      </c>
      <c r="J43" s="411" t="str">
        <f t="array" ref="J43">IFERROR(IF(INDEX('Disaggregation Data'!$N$3:$N$154,MATCH(LEFT(M43,255),LEFT('Disaggregation Data'!$J$3:$J$154,255),0))=0,"",INDEX('Disaggregation Data'!$N$3:$N$154,MATCH(LEFT(M43,255),LEFT('Disaggregation Data'!$J$3:$J$154,255),0))),"")</f>
        <v/>
      </c>
      <c r="K43" s="503">
        <f t="shared" si="0"/>
        <v>35</v>
      </c>
      <c r="L43" s="503" t="str">
        <f t="shared" si="1"/>
        <v/>
      </c>
      <c r="M43" s="503" t="str">
        <f t="shared" si="2"/>
        <v/>
      </c>
      <c r="N43" s="481" t="b">
        <f t="shared" si="3"/>
        <v>0</v>
      </c>
      <c r="O43" s="486" t="s">
        <v>1665</v>
      </c>
      <c r="P43" s="523" t="str">
        <f t="array" ref="P43">IFERROR(IF(INDEX('Disaggregation Records'!$G$3:$G$56,MATCH(LEFT(L43,255),LEFT('Disaggregation Records'!$D$3:$D$56,255),0))=0,"",INDEX('Disaggregation Records'!$G$3:$G$56,MATCH(LEFT(L43,255),LEFT('Disaggregation Records'!$D$3:$D$56,255),0))),"")</f>
        <v/>
      </c>
      <c r="Q43" s="524" t="s">
        <v>449</v>
      </c>
      <c r="R43" s="382"/>
    </row>
    <row r="44" spans="1:18" ht="47.1" customHeight="1" x14ac:dyDescent="0.25">
      <c r="A44" s="409">
        <v>4</v>
      </c>
      <c r="B44" s="427" t="str">
        <f>IFERROR(VLOOKUP(A44,'Impact Indicators - Section B'!$A$9:$S$27,19,FALSE),"")</f>
        <v/>
      </c>
      <c r="C44" s="522" t="str">
        <f t="array" ref="C44">IFERROR(IF(INDEX('Disaggregation Records'!$E$3:$E$56,MATCH(LEFT(L44,255),LEFT('Disaggregation Records'!$D$3:$D$56,255),0))=0,"",INDEX('Disaggregation Records'!$E$3:$E$56,MATCH(LEFT(L44,255),LEFT('Disaggregation Records'!$D$3:$D$56,255),0))),"")</f>
        <v/>
      </c>
      <c r="D44" s="522" t="str">
        <f t="array" ref="D44">IFERROR(IF(INDEX('Disaggregation Records'!$F$3:$F$56,MATCH(LEFT(L44,255),LEFT('Disaggregation Records'!$D$3:$D$56,255),0))=0,"",INDEX('Disaggregation Records'!$F$3:$F$56,MATCH(LEFT(L44,255),LEFT('Disaggregation Records'!$D$3:$D$56,255),0))),"")</f>
        <v/>
      </c>
      <c r="E44" s="412" t="str">
        <f t="array" ref="E44">IFERROR(IF(INDEX('Disaggregation Data'!$K$3:$K$154,MATCH(LEFT(M44,255),LEFT('Disaggregation Data'!$J$3:$J$154,255),0))=0,"",INDEX('Disaggregation Data'!$K$3:$K$154,MATCH(LEFT(M44,255),LEFT('Disaggregation Data'!$J$3:$J$154,255),0))),"")</f>
        <v/>
      </c>
      <c r="F44" s="412" t="str">
        <f t="array" ref="F44">IFERROR(IF(INDEX('Disaggregation Data'!$L$3:$L$154,MATCH(LEFT(M44,255),LEFT('Disaggregation Data'!$J$3:$J$154,255),0))=0,"",INDEX('Disaggregation Data'!$L$3:$L$154,MATCH(LEFT(M44,255),LEFT('Disaggregation Data'!$J$3:$J$154,255),0))),"")</f>
        <v/>
      </c>
      <c r="G44" s="412" t="str">
        <f t="array" ref="G44">IFERROR(IF(INDEX('Disaggregation Data'!$O$3:$O$154,MATCH(LEFT(M44,255),LEFT('Disaggregation Data'!$J$3:$J$154,255),0))=0,"",INDEX('Disaggregation Data'!$O$3:$O$154,MATCH(LEFT(M44,255),LEFT('Disaggregation Data'!$J$3:$J$154,255),0))),"")</f>
        <v/>
      </c>
      <c r="H44" s="411" t="str">
        <f t="array" ref="H44">IFERROR(IF(INDEX('Disaggregation Data'!$P$3:$P$154,MATCH(LEFT(M44,255),LEFT('Disaggregation Data'!$J$3:$J$154,255),0))=0,"",INDEX('Disaggregation Data'!$P$3:$P$154,MATCH(LEFT(M44,255),LEFT('Disaggregation Data'!$J$3:$J$154,255),0))),"")</f>
        <v/>
      </c>
      <c r="I44" s="412" t="str">
        <f t="array" ref="I44">IFERROR(IF(INDEX('Disaggregation Data'!$M$3:$M$154,MATCH(LEFT(M44,255),LEFT('Disaggregation Data'!$J$3:$J$154,255),0))=0,"",INDEX('Disaggregation Data'!$M$3:$M$154,MATCH(LEFT(M44,255),LEFT('Disaggregation Data'!$J$3:$J$154,255),0))),"")</f>
        <v/>
      </c>
      <c r="J44" s="411" t="str">
        <f t="array" ref="J44">IFERROR(IF(INDEX('Disaggregation Data'!$N$3:$N$154,MATCH(LEFT(M44,255),LEFT('Disaggregation Data'!$J$3:$J$154,255),0))=0,"",INDEX('Disaggregation Data'!$N$3:$N$154,MATCH(LEFT(M44,255),LEFT('Disaggregation Data'!$J$3:$J$154,255),0))),"")</f>
        <v/>
      </c>
      <c r="K44" s="503">
        <f t="shared" si="0"/>
        <v>36</v>
      </c>
      <c r="L44" s="503" t="str">
        <f t="shared" si="1"/>
        <v/>
      </c>
      <c r="M44" s="503" t="str">
        <f t="shared" si="2"/>
        <v/>
      </c>
      <c r="N44" s="481" t="b">
        <f t="shared" si="3"/>
        <v>0</v>
      </c>
      <c r="O44" s="486" t="s">
        <v>1666</v>
      </c>
      <c r="P44" s="523" t="str">
        <f t="array" ref="P44">IFERROR(IF(INDEX('Disaggregation Records'!$G$3:$G$56,MATCH(LEFT(L44,255),LEFT('Disaggregation Records'!$D$3:$D$56,255),0))=0,"",INDEX('Disaggregation Records'!$G$3:$G$56,MATCH(LEFT(L44,255),LEFT('Disaggregation Records'!$D$3:$D$56,255),0))),"")</f>
        <v/>
      </c>
      <c r="Q44" s="524" t="s">
        <v>449</v>
      </c>
      <c r="R44" s="382"/>
    </row>
    <row r="45" spans="1:18" ht="47.1" customHeight="1" x14ac:dyDescent="0.25">
      <c r="A45" s="409">
        <v>4</v>
      </c>
      <c r="B45" s="427" t="str">
        <f>IFERROR(VLOOKUP(A45,'Impact Indicators - Section B'!$A$9:$S$27,19,FALSE),"")</f>
        <v/>
      </c>
      <c r="C45" s="522" t="str">
        <f t="array" ref="C45">IFERROR(IF(INDEX('Disaggregation Records'!$E$3:$E$56,MATCH(LEFT(L45,255),LEFT('Disaggregation Records'!$D$3:$D$56,255),0))=0,"",INDEX('Disaggregation Records'!$E$3:$E$56,MATCH(LEFT(L45,255),LEFT('Disaggregation Records'!$D$3:$D$56,255),0))),"")</f>
        <v/>
      </c>
      <c r="D45" s="522" t="str">
        <f t="array" ref="D45">IFERROR(IF(INDEX('Disaggregation Records'!$F$3:$F$56,MATCH(LEFT(L45,255),LEFT('Disaggregation Records'!$D$3:$D$56,255),0))=0,"",INDEX('Disaggregation Records'!$F$3:$F$56,MATCH(LEFT(L45,255),LEFT('Disaggregation Records'!$D$3:$D$56,255),0))),"")</f>
        <v/>
      </c>
      <c r="E45" s="412" t="str">
        <f t="array" ref="E45">IFERROR(IF(INDEX('Disaggregation Data'!$K$3:$K$154,MATCH(LEFT(M45,255),LEFT('Disaggregation Data'!$J$3:$J$154,255),0))=0,"",INDEX('Disaggregation Data'!$K$3:$K$154,MATCH(LEFT(M45,255),LEFT('Disaggregation Data'!$J$3:$J$154,255),0))),"")</f>
        <v/>
      </c>
      <c r="F45" s="412" t="str">
        <f t="array" ref="F45">IFERROR(IF(INDEX('Disaggregation Data'!$L$3:$L$154,MATCH(LEFT(M45,255),LEFT('Disaggregation Data'!$J$3:$J$154,255),0))=0,"",INDEX('Disaggregation Data'!$L$3:$L$154,MATCH(LEFT(M45,255),LEFT('Disaggregation Data'!$J$3:$J$154,255),0))),"")</f>
        <v/>
      </c>
      <c r="G45" s="412" t="str">
        <f t="array" ref="G45">IFERROR(IF(INDEX('Disaggregation Data'!$O$3:$O$154,MATCH(LEFT(M45,255),LEFT('Disaggregation Data'!$J$3:$J$154,255),0))=0,"",INDEX('Disaggregation Data'!$O$3:$O$154,MATCH(LEFT(M45,255),LEFT('Disaggregation Data'!$J$3:$J$154,255),0))),"")</f>
        <v/>
      </c>
      <c r="H45" s="411" t="str">
        <f t="array" ref="H45">IFERROR(IF(INDEX('Disaggregation Data'!$P$3:$P$154,MATCH(LEFT(M45,255),LEFT('Disaggregation Data'!$J$3:$J$154,255),0))=0,"",INDEX('Disaggregation Data'!$P$3:$P$154,MATCH(LEFT(M45,255),LEFT('Disaggregation Data'!$J$3:$J$154,255),0))),"")</f>
        <v/>
      </c>
      <c r="I45" s="412" t="str">
        <f t="array" ref="I45">IFERROR(IF(INDEX('Disaggregation Data'!$M$3:$M$154,MATCH(LEFT(M45,255),LEFT('Disaggregation Data'!$J$3:$J$154,255),0))=0,"",INDEX('Disaggregation Data'!$M$3:$M$154,MATCH(LEFT(M45,255),LEFT('Disaggregation Data'!$J$3:$J$154,255),0))),"")</f>
        <v/>
      </c>
      <c r="J45" s="411" t="str">
        <f t="array" ref="J45">IFERROR(IF(INDEX('Disaggregation Data'!$N$3:$N$154,MATCH(LEFT(M45,255),LEFT('Disaggregation Data'!$J$3:$J$154,255),0))=0,"",INDEX('Disaggregation Data'!$N$3:$N$154,MATCH(LEFT(M45,255),LEFT('Disaggregation Data'!$J$3:$J$154,255),0))),"")</f>
        <v/>
      </c>
      <c r="K45" s="503">
        <f t="shared" si="0"/>
        <v>37</v>
      </c>
      <c r="L45" s="503" t="str">
        <f t="shared" si="1"/>
        <v/>
      </c>
      <c r="M45" s="503" t="str">
        <f t="shared" si="2"/>
        <v/>
      </c>
      <c r="N45" s="481" t="b">
        <f t="shared" si="3"/>
        <v>0</v>
      </c>
      <c r="O45" s="486" t="s">
        <v>1667</v>
      </c>
      <c r="P45" s="523" t="str">
        <f t="array" ref="P45">IFERROR(IF(INDEX('Disaggregation Records'!$G$3:$G$56,MATCH(LEFT(L45,255),LEFT('Disaggregation Records'!$D$3:$D$56,255),0))=0,"",INDEX('Disaggregation Records'!$G$3:$G$56,MATCH(LEFT(L45,255),LEFT('Disaggregation Records'!$D$3:$D$56,255),0))),"")</f>
        <v/>
      </c>
      <c r="Q45" s="524" t="s">
        <v>449</v>
      </c>
      <c r="R45" s="382"/>
    </row>
    <row r="46" spans="1:18" ht="47.1" customHeight="1" x14ac:dyDescent="0.25">
      <c r="A46" s="409">
        <v>4</v>
      </c>
      <c r="B46" s="427" t="str">
        <f>IFERROR(VLOOKUP(A46,'Impact Indicators - Section B'!$A$9:$S$27,19,FALSE),"")</f>
        <v/>
      </c>
      <c r="C46" s="522" t="str">
        <f t="array" ref="C46">IFERROR(IF(INDEX('Disaggregation Records'!$E$3:$E$56,MATCH(LEFT(L46,255),LEFT('Disaggregation Records'!$D$3:$D$56,255),0))=0,"",INDEX('Disaggregation Records'!$E$3:$E$56,MATCH(LEFT(L46,255),LEFT('Disaggregation Records'!$D$3:$D$56,255),0))),"")</f>
        <v/>
      </c>
      <c r="D46" s="522" t="str">
        <f t="array" ref="D46">IFERROR(IF(INDEX('Disaggregation Records'!$F$3:$F$56,MATCH(LEFT(L46,255),LEFT('Disaggregation Records'!$D$3:$D$56,255),0))=0,"",INDEX('Disaggregation Records'!$F$3:$F$56,MATCH(LEFT(L46,255),LEFT('Disaggregation Records'!$D$3:$D$56,255),0))),"")</f>
        <v/>
      </c>
      <c r="E46" s="412" t="str">
        <f t="array" ref="E46">IFERROR(IF(INDEX('Disaggregation Data'!$K$3:$K$154,MATCH(LEFT(M46,255),LEFT('Disaggregation Data'!$J$3:$J$154,255),0))=0,"",INDEX('Disaggregation Data'!$K$3:$K$154,MATCH(LEFT(M46,255),LEFT('Disaggregation Data'!$J$3:$J$154,255),0))),"")</f>
        <v/>
      </c>
      <c r="F46" s="412" t="str">
        <f t="array" ref="F46">IFERROR(IF(INDEX('Disaggregation Data'!$L$3:$L$154,MATCH(LEFT(M46,255),LEFT('Disaggregation Data'!$J$3:$J$154,255),0))=0,"",INDEX('Disaggregation Data'!$L$3:$L$154,MATCH(LEFT(M46,255),LEFT('Disaggregation Data'!$J$3:$J$154,255),0))),"")</f>
        <v/>
      </c>
      <c r="G46" s="412" t="str">
        <f t="array" ref="G46">IFERROR(IF(INDEX('Disaggregation Data'!$O$3:$O$154,MATCH(LEFT(M46,255),LEFT('Disaggregation Data'!$J$3:$J$154,255),0))=0,"",INDEX('Disaggregation Data'!$O$3:$O$154,MATCH(LEFT(M46,255),LEFT('Disaggregation Data'!$J$3:$J$154,255),0))),"")</f>
        <v/>
      </c>
      <c r="H46" s="411" t="str">
        <f t="array" ref="H46">IFERROR(IF(INDEX('Disaggregation Data'!$P$3:$P$154,MATCH(LEFT(M46,255),LEFT('Disaggregation Data'!$J$3:$J$154,255),0))=0,"",INDEX('Disaggregation Data'!$P$3:$P$154,MATCH(LEFT(M46,255),LEFT('Disaggregation Data'!$J$3:$J$154,255),0))),"")</f>
        <v/>
      </c>
      <c r="I46" s="412" t="str">
        <f t="array" ref="I46">IFERROR(IF(INDEX('Disaggregation Data'!$M$3:$M$154,MATCH(LEFT(M46,255),LEFT('Disaggregation Data'!$J$3:$J$154,255),0))=0,"",INDEX('Disaggregation Data'!$M$3:$M$154,MATCH(LEFT(M46,255),LEFT('Disaggregation Data'!$J$3:$J$154,255),0))),"")</f>
        <v/>
      </c>
      <c r="J46" s="411" t="str">
        <f t="array" ref="J46">IFERROR(IF(INDEX('Disaggregation Data'!$N$3:$N$154,MATCH(LEFT(M46,255),LEFT('Disaggregation Data'!$J$3:$J$154,255),0))=0,"",INDEX('Disaggregation Data'!$N$3:$N$154,MATCH(LEFT(M46,255),LEFT('Disaggregation Data'!$J$3:$J$154,255),0))),"")</f>
        <v/>
      </c>
      <c r="K46" s="503">
        <f t="shared" si="0"/>
        <v>38</v>
      </c>
      <c r="L46" s="503" t="str">
        <f t="shared" si="1"/>
        <v/>
      </c>
      <c r="M46" s="503" t="str">
        <f t="shared" si="2"/>
        <v/>
      </c>
      <c r="N46" s="481" t="b">
        <f t="shared" si="3"/>
        <v>0</v>
      </c>
      <c r="O46" s="486" t="s">
        <v>1668</v>
      </c>
      <c r="P46" s="523" t="str">
        <f t="array" ref="P46">IFERROR(IF(INDEX('Disaggregation Records'!$G$3:$G$56,MATCH(LEFT(L46,255),LEFT('Disaggregation Records'!$D$3:$D$56,255),0))=0,"",INDEX('Disaggregation Records'!$G$3:$G$56,MATCH(LEFT(L46,255),LEFT('Disaggregation Records'!$D$3:$D$56,255),0))),"")</f>
        <v/>
      </c>
      <c r="Q46" s="524" t="s">
        <v>449</v>
      </c>
      <c r="R46" s="382"/>
    </row>
    <row r="47" spans="1:18" ht="47.1" customHeight="1" x14ac:dyDescent="0.25">
      <c r="A47" s="409">
        <v>4</v>
      </c>
      <c r="B47" s="427" t="str">
        <f>IFERROR(VLOOKUP(A47,'Impact Indicators - Section B'!$A$9:$S$27,19,FALSE),"")</f>
        <v/>
      </c>
      <c r="C47" s="522" t="str">
        <f t="array" ref="C47">IFERROR(IF(INDEX('Disaggregation Records'!$E$3:$E$56,MATCH(LEFT(L47,255),LEFT('Disaggregation Records'!$D$3:$D$56,255),0))=0,"",INDEX('Disaggregation Records'!$E$3:$E$56,MATCH(LEFT(L47,255),LEFT('Disaggregation Records'!$D$3:$D$56,255),0))),"")</f>
        <v/>
      </c>
      <c r="D47" s="522" t="str">
        <f t="array" ref="D47">IFERROR(IF(INDEX('Disaggregation Records'!$F$3:$F$56,MATCH(LEFT(L47,255),LEFT('Disaggregation Records'!$D$3:$D$56,255),0))=0,"",INDEX('Disaggregation Records'!$F$3:$F$56,MATCH(LEFT(L47,255),LEFT('Disaggregation Records'!$D$3:$D$56,255),0))),"")</f>
        <v/>
      </c>
      <c r="E47" s="412" t="str">
        <f t="array" ref="E47">IFERROR(IF(INDEX('Disaggregation Data'!$K$3:$K$154,MATCH(LEFT(M47,255),LEFT('Disaggregation Data'!$J$3:$J$154,255),0))=0,"",INDEX('Disaggregation Data'!$K$3:$K$154,MATCH(LEFT(M47,255),LEFT('Disaggregation Data'!$J$3:$J$154,255),0))),"")</f>
        <v/>
      </c>
      <c r="F47" s="412" t="str">
        <f t="array" ref="F47">IFERROR(IF(INDEX('Disaggregation Data'!$L$3:$L$154,MATCH(LEFT(M47,255),LEFT('Disaggregation Data'!$J$3:$J$154,255),0))=0,"",INDEX('Disaggregation Data'!$L$3:$L$154,MATCH(LEFT(M47,255),LEFT('Disaggregation Data'!$J$3:$J$154,255),0))),"")</f>
        <v/>
      </c>
      <c r="G47" s="412" t="str">
        <f t="array" ref="G47">IFERROR(IF(INDEX('Disaggregation Data'!$O$3:$O$154,MATCH(LEFT(M47,255),LEFT('Disaggregation Data'!$J$3:$J$154,255),0))=0,"",INDEX('Disaggregation Data'!$O$3:$O$154,MATCH(LEFT(M47,255),LEFT('Disaggregation Data'!$J$3:$J$154,255),0))),"")</f>
        <v/>
      </c>
      <c r="H47" s="411" t="str">
        <f t="array" ref="H47">IFERROR(IF(INDEX('Disaggregation Data'!$P$3:$P$154,MATCH(LEFT(M47,255),LEFT('Disaggregation Data'!$J$3:$J$154,255),0))=0,"",INDEX('Disaggregation Data'!$P$3:$P$154,MATCH(LEFT(M47,255),LEFT('Disaggregation Data'!$J$3:$J$154,255),0))),"")</f>
        <v/>
      </c>
      <c r="I47" s="412" t="str">
        <f t="array" ref="I47">IFERROR(IF(INDEX('Disaggregation Data'!$M$3:$M$154,MATCH(LEFT(M47,255),LEFT('Disaggregation Data'!$J$3:$J$154,255),0))=0,"",INDEX('Disaggregation Data'!$M$3:$M$154,MATCH(LEFT(M47,255),LEFT('Disaggregation Data'!$J$3:$J$154,255),0))),"")</f>
        <v/>
      </c>
      <c r="J47" s="411" t="str">
        <f t="array" ref="J47">IFERROR(IF(INDEX('Disaggregation Data'!$N$3:$N$154,MATCH(LEFT(M47,255),LEFT('Disaggregation Data'!$J$3:$J$154,255),0))=0,"",INDEX('Disaggregation Data'!$N$3:$N$154,MATCH(LEFT(M47,255),LEFT('Disaggregation Data'!$J$3:$J$154,255),0))),"")</f>
        <v/>
      </c>
      <c r="K47" s="503">
        <f t="shared" si="0"/>
        <v>39</v>
      </c>
      <c r="L47" s="503" t="str">
        <f t="shared" si="1"/>
        <v/>
      </c>
      <c r="M47" s="503" t="str">
        <f t="shared" si="2"/>
        <v/>
      </c>
      <c r="N47" s="481" t="b">
        <f t="shared" si="3"/>
        <v>0</v>
      </c>
      <c r="O47" s="486" t="s">
        <v>1669</v>
      </c>
      <c r="P47" s="523" t="str">
        <f t="array" ref="P47">IFERROR(IF(INDEX('Disaggregation Records'!$G$3:$G$56,MATCH(LEFT(L47,255),LEFT('Disaggregation Records'!$D$3:$D$56,255),0))=0,"",INDEX('Disaggregation Records'!$G$3:$G$56,MATCH(LEFT(L47,255),LEFT('Disaggregation Records'!$D$3:$D$56,255),0))),"")</f>
        <v/>
      </c>
      <c r="Q47" s="524" t="s">
        <v>449</v>
      </c>
      <c r="R47" s="382"/>
    </row>
    <row r="48" spans="1:18" ht="47.1" customHeight="1" x14ac:dyDescent="0.25">
      <c r="A48" s="409">
        <v>4</v>
      </c>
      <c r="B48" s="427" t="str">
        <f>IFERROR(VLOOKUP(A48,'Impact Indicators - Section B'!$A$9:$S$27,19,FALSE),"")</f>
        <v/>
      </c>
      <c r="C48" s="522" t="str">
        <f t="array" ref="C48">IFERROR(IF(INDEX('Disaggregation Records'!$E$3:$E$56,MATCH(LEFT(L48,255),LEFT('Disaggregation Records'!$D$3:$D$56,255),0))=0,"",INDEX('Disaggregation Records'!$E$3:$E$56,MATCH(LEFT(L48,255),LEFT('Disaggregation Records'!$D$3:$D$56,255),0))),"")</f>
        <v/>
      </c>
      <c r="D48" s="522" t="str">
        <f t="array" ref="D48">IFERROR(IF(INDEX('Disaggregation Records'!$F$3:$F$56,MATCH(LEFT(L48,255),LEFT('Disaggregation Records'!$D$3:$D$56,255),0))=0,"",INDEX('Disaggregation Records'!$F$3:$F$56,MATCH(LEFT(L48,255),LEFT('Disaggregation Records'!$D$3:$D$56,255),0))),"")</f>
        <v/>
      </c>
      <c r="E48" s="412" t="str">
        <f t="array" ref="E48">IFERROR(IF(INDEX('Disaggregation Data'!$K$3:$K$154,MATCH(LEFT(M48,255),LEFT('Disaggregation Data'!$J$3:$J$154,255),0))=0,"",INDEX('Disaggregation Data'!$K$3:$K$154,MATCH(LEFT(M48,255),LEFT('Disaggregation Data'!$J$3:$J$154,255),0))),"")</f>
        <v/>
      </c>
      <c r="F48" s="412" t="str">
        <f t="array" ref="F48">IFERROR(IF(INDEX('Disaggregation Data'!$L$3:$L$154,MATCH(LEFT(M48,255),LEFT('Disaggregation Data'!$J$3:$J$154,255),0))=0,"",INDEX('Disaggregation Data'!$L$3:$L$154,MATCH(LEFT(M48,255),LEFT('Disaggregation Data'!$J$3:$J$154,255),0))),"")</f>
        <v/>
      </c>
      <c r="G48" s="412" t="str">
        <f t="array" ref="G48">IFERROR(IF(INDEX('Disaggregation Data'!$O$3:$O$154,MATCH(LEFT(M48,255),LEFT('Disaggregation Data'!$J$3:$J$154,255),0))=0,"",INDEX('Disaggregation Data'!$O$3:$O$154,MATCH(LEFT(M48,255),LEFT('Disaggregation Data'!$J$3:$J$154,255),0))),"")</f>
        <v/>
      </c>
      <c r="H48" s="411" t="str">
        <f t="array" ref="H48">IFERROR(IF(INDEX('Disaggregation Data'!$P$3:$P$154,MATCH(LEFT(M48,255),LEFT('Disaggregation Data'!$J$3:$J$154,255),0))=0,"",INDEX('Disaggregation Data'!$P$3:$P$154,MATCH(LEFT(M48,255),LEFT('Disaggregation Data'!$J$3:$J$154,255),0))),"")</f>
        <v/>
      </c>
      <c r="I48" s="412" t="str">
        <f t="array" ref="I48">IFERROR(IF(INDEX('Disaggregation Data'!$M$3:$M$154,MATCH(LEFT(M48,255),LEFT('Disaggregation Data'!$J$3:$J$154,255),0))=0,"",INDEX('Disaggregation Data'!$M$3:$M$154,MATCH(LEFT(M48,255),LEFT('Disaggregation Data'!$J$3:$J$154,255),0))),"")</f>
        <v/>
      </c>
      <c r="J48" s="411" t="str">
        <f t="array" ref="J48">IFERROR(IF(INDEX('Disaggregation Data'!$N$3:$N$154,MATCH(LEFT(M48,255),LEFT('Disaggregation Data'!$J$3:$J$154,255),0))=0,"",INDEX('Disaggregation Data'!$N$3:$N$154,MATCH(LEFT(M48,255),LEFT('Disaggregation Data'!$J$3:$J$154,255),0))),"")</f>
        <v/>
      </c>
      <c r="K48" s="503">
        <f t="shared" si="0"/>
        <v>40</v>
      </c>
      <c r="L48" s="503" t="str">
        <f t="shared" si="1"/>
        <v/>
      </c>
      <c r="M48" s="503" t="str">
        <f t="shared" si="2"/>
        <v/>
      </c>
      <c r="N48" s="481" t="b">
        <f t="shared" si="3"/>
        <v>0</v>
      </c>
      <c r="O48" s="486" t="s">
        <v>1670</v>
      </c>
      <c r="P48" s="523" t="str">
        <f t="array" ref="P48">IFERROR(IF(INDEX('Disaggregation Records'!$G$3:$G$56,MATCH(LEFT(L48,255),LEFT('Disaggregation Records'!$D$3:$D$56,255),0))=0,"",INDEX('Disaggregation Records'!$G$3:$G$56,MATCH(LEFT(L48,255),LEFT('Disaggregation Records'!$D$3:$D$56,255),0))),"")</f>
        <v/>
      </c>
      <c r="Q48" s="524" t="s">
        <v>449</v>
      </c>
      <c r="R48" s="382"/>
    </row>
    <row r="49" spans="1:18" ht="47.1" customHeight="1" x14ac:dyDescent="0.25">
      <c r="A49" s="409">
        <v>5</v>
      </c>
      <c r="B49" s="427" t="str">
        <f>IFERROR(VLOOKUP(A49,'Impact Indicators - Section B'!$A$9:$S$27,19,FALSE),"")</f>
        <v/>
      </c>
      <c r="C49" s="522" t="str">
        <f t="array" ref="C49">IFERROR(IF(INDEX('Disaggregation Records'!$E$3:$E$56,MATCH(LEFT(L49,255),LEFT('Disaggregation Records'!$D$3:$D$56,255),0))=0,"",INDEX('Disaggregation Records'!$E$3:$E$56,MATCH(LEFT(L49,255),LEFT('Disaggregation Records'!$D$3:$D$56,255),0))),"")</f>
        <v/>
      </c>
      <c r="D49" s="522" t="str">
        <f t="array" ref="D49">IFERROR(IF(INDEX('Disaggregation Records'!$F$3:$F$56,MATCH(LEFT(L49,255),LEFT('Disaggregation Records'!$D$3:$D$56,255),0))=0,"",INDEX('Disaggregation Records'!$F$3:$F$56,MATCH(LEFT(L49,255),LEFT('Disaggregation Records'!$D$3:$D$56,255),0))),"")</f>
        <v/>
      </c>
      <c r="E49" s="412" t="str">
        <f t="array" ref="E49">IFERROR(IF(INDEX('Disaggregation Data'!$K$3:$K$154,MATCH(LEFT(M49,255),LEFT('Disaggregation Data'!$J$3:$J$154,255),0))=0,"",INDEX('Disaggregation Data'!$K$3:$K$154,MATCH(LEFT(M49,255),LEFT('Disaggregation Data'!$J$3:$J$154,255),0))),"")</f>
        <v/>
      </c>
      <c r="F49" s="412" t="str">
        <f t="array" ref="F49">IFERROR(IF(INDEX('Disaggregation Data'!$L$3:$L$154,MATCH(LEFT(M49,255),LEFT('Disaggregation Data'!$J$3:$J$154,255),0))=0,"",INDEX('Disaggregation Data'!$L$3:$L$154,MATCH(LEFT(M49,255),LEFT('Disaggregation Data'!$J$3:$J$154,255),0))),"")</f>
        <v/>
      </c>
      <c r="G49" s="412" t="str">
        <f t="array" ref="G49">IFERROR(IF(INDEX('Disaggregation Data'!$O$3:$O$154,MATCH(LEFT(M49,255),LEFT('Disaggregation Data'!$J$3:$J$154,255),0))=0,"",INDEX('Disaggregation Data'!$O$3:$O$154,MATCH(LEFT(M49,255),LEFT('Disaggregation Data'!$J$3:$J$154,255),0))),"")</f>
        <v/>
      </c>
      <c r="H49" s="411" t="str">
        <f t="array" ref="H49">IFERROR(IF(INDEX('Disaggregation Data'!$P$3:$P$154,MATCH(LEFT(M49,255),LEFT('Disaggregation Data'!$J$3:$J$154,255),0))=0,"",INDEX('Disaggregation Data'!$P$3:$P$154,MATCH(LEFT(M49,255),LEFT('Disaggregation Data'!$J$3:$J$154,255),0))),"")</f>
        <v/>
      </c>
      <c r="I49" s="412" t="str">
        <f t="array" ref="I49">IFERROR(IF(INDEX('Disaggregation Data'!$M$3:$M$154,MATCH(LEFT(M49,255),LEFT('Disaggregation Data'!$J$3:$J$154,255),0))=0,"",INDEX('Disaggregation Data'!$M$3:$M$154,MATCH(LEFT(M49,255),LEFT('Disaggregation Data'!$J$3:$J$154,255),0))),"")</f>
        <v/>
      </c>
      <c r="J49" s="411" t="str">
        <f t="array" ref="J49">IFERROR(IF(INDEX('Disaggregation Data'!$N$3:$N$154,MATCH(LEFT(M49,255),LEFT('Disaggregation Data'!$J$3:$J$154,255),0))=0,"",INDEX('Disaggregation Data'!$N$3:$N$154,MATCH(LEFT(M49,255),LEFT('Disaggregation Data'!$J$3:$J$154,255),0))),"")</f>
        <v/>
      </c>
      <c r="K49" s="503">
        <f t="shared" si="0"/>
        <v>41</v>
      </c>
      <c r="L49" s="503" t="str">
        <f t="shared" si="1"/>
        <v/>
      </c>
      <c r="M49" s="503" t="str">
        <f t="shared" si="2"/>
        <v/>
      </c>
      <c r="N49" s="481" t="b">
        <f t="shared" si="3"/>
        <v>0</v>
      </c>
      <c r="O49" s="486" t="s">
        <v>1671</v>
      </c>
      <c r="P49" s="523" t="str">
        <f t="array" ref="P49">IFERROR(IF(INDEX('Disaggregation Records'!$G$3:$G$56,MATCH(LEFT(L49,255),LEFT('Disaggregation Records'!$D$3:$D$56,255),0))=0,"",INDEX('Disaggregation Records'!$G$3:$G$56,MATCH(LEFT(L49,255),LEFT('Disaggregation Records'!$D$3:$D$56,255),0))),"")</f>
        <v/>
      </c>
      <c r="Q49" s="524" t="s">
        <v>450</v>
      </c>
      <c r="R49" s="382"/>
    </row>
    <row r="50" spans="1:18" ht="47.1" customHeight="1" x14ac:dyDescent="0.25">
      <c r="A50" s="409">
        <v>5</v>
      </c>
      <c r="B50" s="427" t="str">
        <f>IFERROR(VLOOKUP(A50,'Impact Indicators - Section B'!$A$9:$S$27,19,FALSE),"")</f>
        <v/>
      </c>
      <c r="C50" s="522" t="str">
        <f t="array" ref="C50">IFERROR(IF(INDEX('Disaggregation Records'!$E$3:$E$56,MATCH(LEFT(L50,255),LEFT('Disaggregation Records'!$D$3:$D$56,255),0))=0,"",INDEX('Disaggregation Records'!$E$3:$E$56,MATCH(LEFT(L50,255),LEFT('Disaggregation Records'!$D$3:$D$56,255),0))),"")</f>
        <v/>
      </c>
      <c r="D50" s="522" t="str">
        <f t="array" ref="D50">IFERROR(IF(INDEX('Disaggregation Records'!$F$3:$F$56,MATCH(LEFT(L50,255),LEFT('Disaggregation Records'!$D$3:$D$56,255),0))=0,"",INDEX('Disaggregation Records'!$F$3:$F$56,MATCH(LEFT(L50,255),LEFT('Disaggregation Records'!$D$3:$D$56,255),0))),"")</f>
        <v/>
      </c>
      <c r="E50" s="412" t="str">
        <f t="array" ref="E50">IFERROR(IF(INDEX('Disaggregation Data'!$K$3:$K$154,MATCH(LEFT(M50,255),LEFT('Disaggregation Data'!$J$3:$J$154,255),0))=0,"",INDEX('Disaggregation Data'!$K$3:$K$154,MATCH(LEFT(M50,255),LEFT('Disaggregation Data'!$J$3:$J$154,255),0))),"")</f>
        <v/>
      </c>
      <c r="F50" s="412" t="str">
        <f t="array" ref="F50">IFERROR(IF(INDEX('Disaggregation Data'!$L$3:$L$154,MATCH(LEFT(M50,255),LEFT('Disaggregation Data'!$J$3:$J$154,255),0))=0,"",INDEX('Disaggregation Data'!$L$3:$L$154,MATCH(LEFT(M50,255),LEFT('Disaggregation Data'!$J$3:$J$154,255),0))),"")</f>
        <v/>
      </c>
      <c r="G50" s="412" t="str">
        <f t="array" ref="G50">IFERROR(IF(INDEX('Disaggregation Data'!$O$3:$O$154,MATCH(LEFT(M50,255),LEFT('Disaggregation Data'!$J$3:$J$154,255),0))=0,"",INDEX('Disaggregation Data'!$O$3:$O$154,MATCH(LEFT(M50,255),LEFT('Disaggregation Data'!$J$3:$J$154,255),0))),"")</f>
        <v/>
      </c>
      <c r="H50" s="411" t="str">
        <f t="array" ref="H50">IFERROR(IF(INDEX('Disaggregation Data'!$P$3:$P$154,MATCH(LEFT(M50,255),LEFT('Disaggregation Data'!$J$3:$J$154,255),0))=0,"",INDEX('Disaggregation Data'!$P$3:$P$154,MATCH(LEFT(M50,255),LEFT('Disaggregation Data'!$J$3:$J$154,255),0))),"")</f>
        <v/>
      </c>
      <c r="I50" s="412" t="str">
        <f t="array" ref="I50">IFERROR(IF(INDEX('Disaggregation Data'!$M$3:$M$154,MATCH(LEFT(M50,255),LEFT('Disaggregation Data'!$J$3:$J$154,255),0))=0,"",INDEX('Disaggregation Data'!$M$3:$M$154,MATCH(LEFT(M50,255),LEFT('Disaggregation Data'!$J$3:$J$154,255),0))),"")</f>
        <v/>
      </c>
      <c r="J50" s="411" t="str">
        <f t="array" ref="J50">IFERROR(IF(INDEX('Disaggregation Data'!$N$3:$N$154,MATCH(LEFT(M50,255),LEFT('Disaggregation Data'!$J$3:$J$154,255),0))=0,"",INDEX('Disaggregation Data'!$N$3:$N$154,MATCH(LEFT(M50,255),LEFT('Disaggregation Data'!$J$3:$J$154,255),0))),"")</f>
        <v/>
      </c>
      <c r="K50" s="503">
        <f t="shared" si="0"/>
        <v>42</v>
      </c>
      <c r="L50" s="503" t="str">
        <f t="shared" si="1"/>
        <v/>
      </c>
      <c r="M50" s="503" t="str">
        <f t="shared" si="2"/>
        <v/>
      </c>
      <c r="N50" s="481" t="b">
        <f t="shared" si="3"/>
        <v>0</v>
      </c>
      <c r="O50" s="486" t="s">
        <v>1672</v>
      </c>
      <c r="P50" s="523" t="str">
        <f t="array" ref="P50">IFERROR(IF(INDEX('Disaggregation Records'!$G$3:$G$56,MATCH(LEFT(L50,255),LEFT('Disaggregation Records'!$D$3:$D$56,255),0))=0,"",INDEX('Disaggregation Records'!$G$3:$G$56,MATCH(LEFT(L50,255),LEFT('Disaggregation Records'!$D$3:$D$56,255),0))),"")</f>
        <v/>
      </c>
      <c r="Q50" s="524" t="s">
        <v>450</v>
      </c>
      <c r="R50" s="382"/>
    </row>
    <row r="51" spans="1:18" ht="47.1" customHeight="1" x14ac:dyDescent="0.25">
      <c r="A51" s="409">
        <v>5</v>
      </c>
      <c r="B51" s="427" t="str">
        <f>IFERROR(VLOOKUP(A51,'Impact Indicators - Section B'!$A$9:$S$27,19,FALSE),"")</f>
        <v/>
      </c>
      <c r="C51" s="522" t="str">
        <f t="array" ref="C51">IFERROR(IF(INDEX('Disaggregation Records'!$E$3:$E$56,MATCH(LEFT(L51,255),LEFT('Disaggregation Records'!$D$3:$D$56,255),0))=0,"",INDEX('Disaggregation Records'!$E$3:$E$56,MATCH(LEFT(L51,255),LEFT('Disaggregation Records'!$D$3:$D$56,255),0))),"")</f>
        <v/>
      </c>
      <c r="D51" s="522" t="str">
        <f t="array" ref="D51">IFERROR(IF(INDEX('Disaggregation Records'!$F$3:$F$56,MATCH(LEFT(L51,255),LEFT('Disaggregation Records'!$D$3:$D$56,255),0))=0,"",INDEX('Disaggregation Records'!$F$3:$F$56,MATCH(LEFT(L51,255),LEFT('Disaggregation Records'!$D$3:$D$56,255),0))),"")</f>
        <v/>
      </c>
      <c r="E51" s="412" t="str">
        <f t="array" ref="E51">IFERROR(IF(INDEX('Disaggregation Data'!$K$3:$K$154,MATCH(LEFT(M51,255),LEFT('Disaggregation Data'!$J$3:$J$154,255),0))=0,"",INDEX('Disaggregation Data'!$K$3:$K$154,MATCH(LEFT(M51,255),LEFT('Disaggregation Data'!$J$3:$J$154,255),0))),"")</f>
        <v/>
      </c>
      <c r="F51" s="412" t="str">
        <f t="array" ref="F51">IFERROR(IF(INDEX('Disaggregation Data'!$L$3:$L$154,MATCH(LEFT(M51,255),LEFT('Disaggregation Data'!$J$3:$J$154,255),0))=0,"",INDEX('Disaggregation Data'!$L$3:$L$154,MATCH(LEFT(M51,255),LEFT('Disaggregation Data'!$J$3:$J$154,255),0))),"")</f>
        <v/>
      </c>
      <c r="G51" s="412" t="str">
        <f t="array" ref="G51">IFERROR(IF(INDEX('Disaggregation Data'!$O$3:$O$154,MATCH(LEFT(M51,255),LEFT('Disaggregation Data'!$J$3:$J$154,255),0))=0,"",INDEX('Disaggregation Data'!$O$3:$O$154,MATCH(LEFT(M51,255),LEFT('Disaggregation Data'!$J$3:$J$154,255),0))),"")</f>
        <v/>
      </c>
      <c r="H51" s="411" t="str">
        <f t="array" ref="H51">IFERROR(IF(INDEX('Disaggregation Data'!$P$3:$P$154,MATCH(LEFT(M51,255),LEFT('Disaggregation Data'!$J$3:$J$154,255),0))=0,"",INDEX('Disaggregation Data'!$P$3:$P$154,MATCH(LEFT(M51,255),LEFT('Disaggregation Data'!$J$3:$J$154,255),0))),"")</f>
        <v/>
      </c>
      <c r="I51" s="412" t="str">
        <f t="array" ref="I51">IFERROR(IF(INDEX('Disaggregation Data'!$M$3:$M$154,MATCH(LEFT(M51,255),LEFT('Disaggregation Data'!$J$3:$J$154,255),0))=0,"",INDEX('Disaggregation Data'!$M$3:$M$154,MATCH(LEFT(M51,255),LEFT('Disaggregation Data'!$J$3:$J$154,255),0))),"")</f>
        <v/>
      </c>
      <c r="J51" s="411" t="str">
        <f t="array" ref="J51">IFERROR(IF(INDEX('Disaggregation Data'!$N$3:$N$154,MATCH(LEFT(M51,255),LEFT('Disaggregation Data'!$J$3:$J$154,255),0))=0,"",INDEX('Disaggregation Data'!$N$3:$N$154,MATCH(LEFT(M51,255),LEFT('Disaggregation Data'!$J$3:$J$154,255),0))),"")</f>
        <v/>
      </c>
      <c r="K51" s="503">
        <f t="shared" si="0"/>
        <v>43</v>
      </c>
      <c r="L51" s="503" t="str">
        <f t="shared" si="1"/>
        <v/>
      </c>
      <c r="M51" s="503" t="str">
        <f t="shared" si="2"/>
        <v/>
      </c>
      <c r="N51" s="481" t="b">
        <f t="shared" si="3"/>
        <v>0</v>
      </c>
      <c r="O51" s="486" t="s">
        <v>1673</v>
      </c>
      <c r="P51" s="523" t="str">
        <f t="array" ref="P51">IFERROR(IF(INDEX('Disaggregation Records'!$G$3:$G$56,MATCH(LEFT(L51,255),LEFT('Disaggregation Records'!$D$3:$D$56,255),0))=0,"",INDEX('Disaggregation Records'!$G$3:$G$56,MATCH(LEFT(L51,255),LEFT('Disaggregation Records'!$D$3:$D$56,255),0))),"")</f>
        <v/>
      </c>
      <c r="Q51" s="524" t="s">
        <v>450</v>
      </c>
      <c r="R51" s="382"/>
    </row>
    <row r="52" spans="1:18" ht="47.1" customHeight="1" x14ac:dyDescent="0.25">
      <c r="A52" s="409">
        <v>5</v>
      </c>
      <c r="B52" s="427" t="str">
        <f>IFERROR(VLOOKUP(A52,'Impact Indicators - Section B'!$A$9:$S$27,19,FALSE),"")</f>
        <v/>
      </c>
      <c r="C52" s="522" t="str">
        <f t="array" ref="C52">IFERROR(IF(INDEX('Disaggregation Records'!$E$3:$E$56,MATCH(LEFT(L52,255),LEFT('Disaggregation Records'!$D$3:$D$56,255),0))=0,"",INDEX('Disaggregation Records'!$E$3:$E$56,MATCH(LEFT(L52,255),LEFT('Disaggregation Records'!$D$3:$D$56,255),0))),"")</f>
        <v/>
      </c>
      <c r="D52" s="522" t="str">
        <f t="array" ref="D52">IFERROR(IF(INDEX('Disaggregation Records'!$F$3:$F$56,MATCH(LEFT(L52,255),LEFT('Disaggregation Records'!$D$3:$D$56,255),0))=0,"",INDEX('Disaggregation Records'!$F$3:$F$56,MATCH(LEFT(L52,255),LEFT('Disaggregation Records'!$D$3:$D$56,255),0))),"")</f>
        <v/>
      </c>
      <c r="E52" s="412" t="str">
        <f t="array" ref="E52">IFERROR(IF(INDEX('Disaggregation Data'!$K$3:$K$154,MATCH(LEFT(M52,255),LEFT('Disaggregation Data'!$J$3:$J$154,255),0))=0,"",INDEX('Disaggregation Data'!$K$3:$K$154,MATCH(LEFT(M52,255),LEFT('Disaggregation Data'!$J$3:$J$154,255),0))),"")</f>
        <v/>
      </c>
      <c r="F52" s="412" t="str">
        <f t="array" ref="F52">IFERROR(IF(INDEX('Disaggregation Data'!$L$3:$L$154,MATCH(LEFT(M52,255),LEFT('Disaggregation Data'!$J$3:$J$154,255),0))=0,"",INDEX('Disaggregation Data'!$L$3:$L$154,MATCH(LEFT(M52,255),LEFT('Disaggregation Data'!$J$3:$J$154,255),0))),"")</f>
        <v/>
      </c>
      <c r="G52" s="412" t="str">
        <f t="array" ref="G52">IFERROR(IF(INDEX('Disaggregation Data'!$O$3:$O$154,MATCH(LEFT(M52,255),LEFT('Disaggregation Data'!$J$3:$J$154,255),0))=0,"",INDEX('Disaggregation Data'!$O$3:$O$154,MATCH(LEFT(M52,255),LEFT('Disaggregation Data'!$J$3:$J$154,255),0))),"")</f>
        <v/>
      </c>
      <c r="H52" s="411" t="str">
        <f t="array" ref="H52">IFERROR(IF(INDEX('Disaggregation Data'!$P$3:$P$154,MATCH(LEFT(M52,255),LEFT('Disaggregation Data'!$J$3:$J$154,255),0))=0,"",INDEX('Disaggregation Data'!$P$3:$P$154,MATCH(LEFT(M52,255),LEFT('Disaggregation Data'!$J$3:$J$154,255),0))),"")</f>
        <v/>
      </c>
      <c r="I52" s="412" t="str">
        <f t="array" ref="I52">IFERROR(IF(INDEX('Disaggregation Data'!$M$3:$M$154,MATCH(LEFT(M52,255),LEFT('Disaggregation Data'!$J$3:$J$154,255),0))=0,"",INDEX('Disaggregation Data'!$M$3:$M$154,MATCH(LEFT(M52,255),LEFT('Disaggregation Data'!$J$3:$J$154,255),0))),"")</f>
        <v/>
      </c>
      <c r="J52" s="411" t="str">
        <f t="array" ref="J52">IFERROR(IF(INDEX('Disaggregation Data'!$N$3:$N$154,MATCH(LEFT(M52,255),LEFT('Disaggregation Data'!$J$3:$J$154,255),0))=0,"",INDEX('Disaggregation Data'!$N$3:$N$154,MATCH(LEFT(M52,255),LEFT('Disaggregation Data'!$J$3:$J$154,255),0))),"")</f>
        <v/>
      </c>
      <c r="K52" s="503">
        <f t="shared" si="0"/>
        <v>44</v>
      </c>
      <c r="L52" s="503" t="str">
        <f t="shared" si="1"/>
        <v/>
      </c>
      <c r="M52" s="503" t="str">
        <f t="shared" si="2"/>
        <v/>
      </c>
      <c r="N52" s="481" t="b">
        <f t="shared" si="3"/>
        <v>0</v>
      </c>
      <c r="O52" s="486" t="s">
        <v>1674</v>
      </c>
      <c r="P52" s="523" t="str">
        <f t="array" ref="P52">IFERROR(IF(INDEX('Disaggregation Records'!$G$3:$G$56,MATCH(LEFT(L52,255),LEFT('Disaggregation Records'!$D$3:$D$56,255),0))=0,"",INDEX('Disaggregation Records'!$G$3:$G$56,MATCH(LEFT(L52,255),LEFT('Disaggregation Records'!$D$3:$D$56,255),0))),"")</f>
        <v/>
      </c>
      <c r="Q52" s="524" t="s">
        <v>450</v>
      </c>
      <c r="R52" s="382"/>
    </row>
    <row r="53" spans="1:18" ht="47.1" customHeight="1" x14ac:dyDescent="0.25">
      <c r="A53" s="409">
        <v>5</v>
      </c>
      <c r="B53" s="427" t="str">
        <f>IFERROR(VLOOKUP(A53,'Impact Indicators - Section B'!$A$9:$S$27,19,FALSE),"")</f>
        <v/>
      </c>
      <c r="C53" s="522" t="str">
        <f t="array" ref="C53">IFERROR(IF(INDEX('Disaggregation Records'!$E$3:$E$56,MATCH(LEFT(L53,255),LEFT('Disaggregation Records'!$D$3:$D$56,255),0))=0,"",INDEX('Disaggregation Records'!$E$3:$E$56,MATCH(LEFT(L53,255),LEFT('Disaggregation Records'!$D$3:$D$56,255),0))),"")</f>
        <v/>
      </c>
      <c r="D53" s="522" t="str">
        <f t="array" ref="D53">IFERROR(IF(INDEX('Disaggregation Records'!$F$3:$F$56,MATCH(LEFT(L53,255),LEFT('Disaggregation Records'!$D$3:$D$56,255),0))=0,"",INDEX('Disaggregation Records'!$F$3:$F$56,MATCH(LEFT(L53,255),LEFT('Disaggregation Records'!$D$3:$D$56,255),0))),"")</f>
        <v/>
      </c>
      <c r="E53" s="412" t="str">
        <f t="array" ref="E53">IFERROR(IF(INDEX('Disaggregation Data'!$K$3:$K$154,MATCH(LEFT(M53,255),LEFT('Disaggregation Data'!$J$3:$J$154,255),0))=0,"",INDEX('Disaggregation Data'!$K$3:$K$154,MATCH(LEFT(M53,255),LEFT('Disaggregation Data'!$J$3:$J$154,255),0))),"")</f>
        <v/>
      </c>
      <c r="F53" s="412" t="str">
        <f t="array" ref="F53">IFERROR(IF(INDEX('Disaggregation Data'!$L$3:$L$154,MATCH(LEFT(M53,255),LEFT('Disaggregation Data'!$J$3:$J$154,255),0))=0,"",INDEX('Disaggregation Data'!$L$3:$L$154,MATCH(LEFT(M53,255),LEFT('Disaggregation Data'!$J$3:$J$154,255),0))),"")</f>
        <v/>
      </c>
      <c r="G53" s="412" t="str">
        <f t="array" ref="G53">IFERROR(IF(INDEX('Disaggregation Data'!$O$3:$O$154,MATCH(LEFT(M53,255),LEFT('Disaggregation Data'!$J$3:$J$154,255),0))=0,"",INDEX('Disaggregation Data'!$O$3:$O$154,MATCH(LEFT(M53,255),LEFT('Disaggregation Data'!$J$3:$J$154,255),0))),"")</f>
        <v/>
      </c>
      <c r="H53" s="411" t="str">
        <f t="array" ref="H53">IFERROR(IF(INDEX('Disaggregation Data'!$P$3:$P$154,MATCH(LEFT(M53,255),LEFT('Disaggregation Data'!$J$3:$J$154,255),0))=0,"",INDEX('Disaggregation Data'!$P$3:$P$154,MATCH(LEFT(M53,255),LEFT('Disaggregation Data'!$J$3:$J$154,255),0))),"")</f>
        <v/>
      </c>
      <c r="I53" s="412" t="str">
        <f t="array" ref="I53">IFERROR(IF(INDEX('Disaggregation Data'!$M$3:$M$154,MATCH(LEFT(M53,255),LEFT('Disaggregation Data'!$J$3:$J$154,255),0))=0,"",INDEX('Disaggregation Data'!$M$3:$M$154,MATCH(LEFT(M53,255),LEFT('Disaggregation Data'!$J$3:$J$154,255),0))),"")</f>
        <v/>
      </c>
      <c r="J53" s="411" t="str">
        <f t="array" ref="J53">IFERROR(IF(INDEX('Disaggregation Data'!$N$3:$N$154,MATCH(LEFT(M53,255),LEFT('Disaggregation Data'!$J$3:$J$154,255),0))=0,"",INDEX('Disaggregation Data'!$N$3:$N$154,MATCH(LEFT(M53,255),LEFT('Disaggregation Data'!$J$3:$J$154,255),0))),"")</f>
        <v/>
      </c>
      <c r="K53" s="503">
        <f t="shared" si="0"/>
        <v>45</v>
      </c>
      <c r="L53" s="503" t="str">
        <f t="shared" si="1"/>
        <v/>
      </c>
      <c r="M53" s="503" t="str">
        <f t="shared" si="2"/>
        <v/>
      </c>
      <c r="N53" s="481" t="b">
        <f t="shared" si="3"/>
        <v>0</v>
      </c>
      <c r="O53" s="486" t="s">
        <v>1675</v>
      </c>
      <c r="P53" s="523" t="str">
        <f t="array" ref="P53">IFERROR(IF(INDEX('Disaggregation Records'!$G$3:$G$56,MATCH(LEFT(L53,255),LEFT('Disaggregation Records'!$D$3:$D$56,255),0))=0,"",INDEX('Disaggregation Records'!$G$3:$G$56,MATCH(LEFT(L53,255),LEFT('Disaggregation Records'!$D$3:$D$56,255),0))),"")</f>
        <v/>
      </c>
      <c r="Q53" s="524" t="s">
        <v>450</v>
      </c>
      <c r="R53" s="382"/>
    </row>
    <row r="54" spans="1:18" ht="47.1" customHeight="1" x14ac:dyDescent="0.25">
      <c r="A54" s="409">
        <v>5</v>
      </c>
      <c r="B54" s="427" t="str">
        <f>IFERROR(VLOOKUP(A54,'Impact Indicators - Section B'!$A$9:$S$27,19,FALSE),"")</f>
        <v/>
      </c>
      <c r="C54" s="522" t="str">
        <f t="array" ref="C54">IFERROR(IF(INDEX('Disaggregation Records'!$E$3:$E$56,MATCH(LEFT(L54,255),LEFT('Disaggregation Records'!$D$3:$D$56,255),0))=0,"",INDEX('Disaggregation Records'!$E$3:$E$56,MATCH(LEFT(L54,255),LEFT('Disaggregation Records'!$D$3:$D$56,255),0))),"")</f>
        <v/>
      </c>
      <c r="D54" s="522" t="str">
        <f t="array" ref="D54">IFERROR(IF(INDEX('Disaggregation Records'!$F$3:$F$56,MATCH(LEFT(L54,255),LEFT('Disaggregation Records'!$D$3:$D$56,255),0))=0,"",INDEX('Disaggregation Records'!$F$3:$F$56,MATCH(LEFT(L54,255),LEFT('Disaggregation Records'!$D$3:$D$56,255),0))),"")</f>
        <v/>
      </c>
      <c r="E54" s="412" t="str">
        <f t="array" ref="E54">IFERROR(IF(INDEX('Disaggregation Data'!$K$3:$K$154,MATCH(LEFT(M54,255),LEFT('Disaggregation Data'!$J$3:$J$154,255),0))=0,"",INDEX('Disaggregation Data'!$K$3:$K$154,MATCH(LEFT(M54,255),LEFT('Disaggregation Data'!$J$3:$J$154,255),0))),"")</f>
        <v/>
      </c>
      <c r="F54" s="412" t="str">
        <f t="array" ref="F54">IFERROR(IF(INDEX('Disaggregation Data'!$L$3:$L$154,MATCH(LEFT(M54,255),LEFT('Disaggregation Data'!$J$3:$J$154,255),0))=0,"",INDEX('Disaggregation Data'!$L$3:$L$154,MATCH(LEFT(M54,255),LEFT('Disaggregation Data'!$J$3:$J$154,255),0))),"")</f>
        <v/>
      </c>
      <c r="G54" s="412" t="str">
        <f t="array" ref="G54">IFERROR(IF(INDEX('Disaggregation Data'!$O$3:$O$154,MATCH(LEFT(M54,255),LEFT('Disaggregation Data'!$J$3:$J$154,255),0))=0,"",INDEX('Disaggregation Data'!$O$3:$O$154,MATCH(LEFT(M54,255),LEFT('Disaggregation Data'!$J$3:$J$154,255),0))),"")</f>
        <v/>
      </c>
      <c r="H54" s="411" t="str">
        <f t="array" ref="H54">IFERROR(IF(INDEX('Disaggregation Data'!$P$3:$P$154,MATCH(LEFT(M54,255),LEFT('Disaggregation Data'!$J$3:$J$154,255),0))=0,"",INDEX('Disaggregation Data'!$P$3:$P$154,MATCH(LEFT(M54,255),LEFT('Disaggregation Data'!$J$3:$J$154,255),0))),"")</f>
        <v/>
      </c>
      <c r="I54" s="412" t="str">
        <f t="array" ref="I54">IFERROR(IF(INDEX('Disaggregation Data'!$M$3:$M$154,MATCH(LEFT(M54,255),LEFT('Disaggregation Data'!$J$3:$J$154,255),0))=0,"",INDEX('Disaggregation Data'!$M$3:$M$154,MATCH(LEFT(M54,255),LEFT('Disaggregation Data'!$J$3:$J$154,255),0))),"")</f>
        <v/>
      </c>
      <c r="J54" s="411" t="str">
        <f t="array" ref="J54">IFERROR(IF(INDEX('Disaggregation Data'!$N$3:$N$154,MATCH(LEFT(M54,255),LEFT('Disaggregation Data'!$J$3:$J$154,255),0))=0,"",INDEX('Disaggregation Data'!$N$3:$N$154,MATCH(LEFT(M54,255),LEFT('Disaggregation Data'!$J$3:$J$154,255),0))),"")</f>
        <v/>
      </c>
      <c r="K54" s="503">
        <f t="shared" si="0"/>
        <v>46</v>
      </c>
      <c r="L54" s="503" t="str">
        <f t="shared" si="1"/>
        <v/>
      </c>
      <c r="M54" s="503" t="str">
        <f t="shared" si="2"/>
        <v/>
      </c>
      <c r="N54" s="481" t="b">
        <f t="shared" si="3"/>
        <v>0</v>
      </c>
      <c r="O54" s="486" t="s">
        <v>1676</v>
      </c>
      <c r="P54" s="523" t="str">
        <f t="array" ref="P54">IFERROR(IF(INDEX('Disaggregation Records'!$G$3:$G$56,MATCH(LEFT(L54,255),LEFT('Disaggregation Records'!$D$3:$D$56,255),0))=0,"",INDEX('Disaggregation Records'!$G$3:$G$56,MATCH(LEFT(L54,255),LEFT('Disaggregation Records'!$D$3:$D$56,255),0))),"")</f>
        <v/>
      </c>
      <c r="Q54" s="524" t="s">
        <v>450</v>
      </c>
      <c r="R54" s="382"/>
    </row>
    <row r="55" spans="1:18" ht="47.1" customHeight="1" x14ac:dyDescent="0.25">
      <c r="A55" s="409">
        <v>5</v>
      </c>
      <c r="B55" s="427" t="str">
        <f>IFERROR(VLOOKUP(A55,'Impact Indicators - Section B'!$A$9:$S$27,19,FALSE),"")</f>
        <v/>
      </c>
      <c r="C55" s="522" t="str">
        <f t="array" ref="C55">IFERROR(IF(INDEX('Disaggregation Records'!$E$3:$E$56,MATCH(LEFT(L55,255),LEFT('Disaggregation Records'!$D$3:$D$56,255),0))=0,"",INDEX('Disaggregation Records'!$E$3:$E$56,MATCH(LEFT(L55,255),LEFT('Disaggregation Records'!$D$3:$D$56,255),0))),"")</f>
        <v/>
      </c>
      <c r="D55" s="522" t="str">
        <f t="array" ref="D55">IFERROR(IF(INDEX('Disaggregation Records'!$F$3:$F$56,MATCH(LEFT(L55,255),LEFT('Disaggregation Records'!$D$3:$D$56,255),0))=0,"",INDEX('Disaggregation Records'!$F$3:$F$56,MATCH(LEFT(L55,255),LEFT('Disaggregation Records'!$D$3:$D$56,255),0))),"")</f>
        <v/>
      </c>
      <c r="E55" s="412" t="str">
        <f t="array" ref="E55">IFERROR(IF(INDEX('Disaggregation Data'!$K$3:$K$154,MATCH(LEFT(M55,255),LEFT('Disaggregation Data'!$J$3:$J$154,255),0))=0,"",INDEX('Disaggregation Data'!$K$3:$K$154,MATCH(LEFT(M55,255),LEFT('Disaggregation Data'!$J$3:$J$154,255),0))),"")</f>
        <v/>
      </c>
      <c r="F55" s="412" t="str">
        <f t="array" ref="F55">IFERROR(IF(INDEX('Disaggregation Data'!$L$3:$L$154,MATCH(LEFT(M55,255),LEFT('Disaggregation Data'!$J$3:$J$154,255),0))=0,"",INDEX('Disaggregation Data'!$L$3:$L$154,MATCH(LEFT(M55,255),LEFT('Disaggregation Data'!$J$3:$J$154,255),0))),"")</f>
        <v/>
      </c>
      <c r="G55" s="412" t="str">
        <f t="array" ref="G55">IFERROR(IF(INDEX('Disaggregation Data'!$O$3:$O$154,MATCH(LEFT(M55,255),LEFT('Disaggregation Data'!$J$3:$J$154,255),0))=0,"",INDEX('Disaggregation Data'!$O$3:$O$154,MATCH(LEFT(M55,255),LEFT('Disaggregation Data'!$J$3:$J$154,255),0))),"")</f>
        <v/>
      </c>
      <c r="H55" s="411" t="str">
        <f t="array" ref="H55">IFERROR(IF(INDEX('Disaggregation Data'!$P$3:$P$154,MATCH(LEFT(M55,255),LEFT('Disaggregation Data'!$J$3:$J$154,255),0))=0,"",INDEX('Disaggregation Data'!$P$3:$P$154,MATCH(LEFT(M55,255),LEFT('Disaggregation Data'!$J$3:$J$154,255),0))),"")</f>
        <v/>
      </c>
      <c r="I55" s="412" t="str">
        <f t="array" ref="I55">IFERROR(IF(INDEX('Disaggregation Data'!$M$3:$M$154,MATCH(LEFT(M55,255),LEFT('Disaggregation Data'!$J$3:$J$154,255),0))=0,"",INDEX('Disaggregation Data'!$M$3:$M$154,MATCH(LEFT(M55,255),LEFT('Disaggregation Data'!$J$3:$J$154,255),0))),"")</f>
        <v/>
      </c>
      <c r="J55" s="411" t="str">
        <f t="array" ref="J55">IFERROR(IF(INDEX('Disaggregation Data'!$N$3:$N$154,MATCH(LEFT(M55,255),LEFT('Disaggregation Data'!$J$3:$J$154,255),0))=0,"",INDEX('Disaggregation Data'!$N$3:$N$154,MATCH(LEFT(M55,255),LEFT('Disaggregation Data'!$J$3:$J$154,255),0))),"")</f>
        <v/>
      </c>
      <c r="K55" s="503">
        <f t="shared" si="0"/>
        <v>47</v>
      </c>
      <c r="L55" s="503" t="str">
        <f t="shared" si="1"/>
        <v/>
      </c>
      <c r="M55" s="503" t="str">
        <f t="shared" si="2"/>
        <v/>
      </c>
      <c r="N55" s="481" t="b">
        <f t="shared" si="3"/>
        <v>0</v>
      </c>
      <c r="O55" s="486" t="s">
        <v>1677</v>
      </c>
      <c r="P55" s="523" t="str">
        <f t="array" ref="P55">IFERROR(IF(INDEX('Disaggregation Records'!$G$3:$G$56,MATCH(LEFT(L55,255),LEFT('Disaggregation Records'!$D$3:$D$56,255),0))=0,"",INDEX('Disaggregation Records'!$G$3:$G$56,MATCH(LEFT(L55,255),LEFT('Disaggregation Records'!$D$3:$D$56,255),0))),"")</f>
        <v/>
      </c>
      <c r="Q55" s="524" t="s">
        <v>450</v>
      </c>
      <c r="R55" s="382"/>
    </row>
    <row r="56" spans="1:18" ht="47.1" customHeight="1" x14ac:dyDescent="0.25">
      <c r="A56" s="409">
        <v>5</v>
      </c>
      <c r="B56" s="427" t="str">
        <f>IFERROR(VLOOKUP(A56,'Impact Indicators - Section B'!$A$9:$S$27,19,FALSE),"")</f>
        <v/>
      </c>
      <c r="C56" s="522" t="str">
        <f t="array" ref="C56">IFERROR(IF(INDEX('Disaggregation Records'!$E$3:$E$56,MATCH(LEFT(L56,255),LEFT('Disaggregation Records'!$D$3:$D$56,255),0))=0,"",INDEX('Disaggregation Records'!$E$3:$E$56,MATCH(LEFT(L56,255),LEFT('Disaggregation Records'!$D$3:$D$56,255),0))),"")</f>
        <v/>
      </c>
      <c r="D56" s="522" t="str">
        <f t="array" ref="D56">IFERROR(IF(INDEX('Disaggregation Records'!$F$3:$F$56,MATCH(LEFT(L56,255),LEFT('Disaggregation Records'!$D$3:$D$56,255),0))=0,"",INDEX('Disaggregation Records'!$F$3:$F$56,MATCH(LEFT(L56,255),LEFT('Disaggregation Records'!$D$3:$D$56,255),0))),"")</f>
        <v/>
      </c>
      <c r="E56" s="412" t="str">
        <f t="array" ref="E56">IFERROR(IF(INDEX('Disaggregation Data'!$K$3:$K$154,MATCH(LEFT(M56,255),LEFT('Disaggregation Data'!$J$3:$J$154,255),0))=0,"",INDEX('Disaggregation Data'!$K$3:$K$154,MATCH(LEFT(M56,255),LEFT('Disaggregation Data'!$J$3:$J$154,255),0))),"")</f>
        <v/>
      </c>
      <c r="F56" s="412" t="str">
        <f t="array" ref="F56">IFERROR(IF(INDEX('Disaggregation Data'!$L$3:$L$154,MATCH(LEFT(M56,255),LEFT('Disaggregation Data'!$J$3:$J$154,255),0))=0,"",INDEX('Disaggregation Data'!$L$3:$L$154,MATCH(LEFT(M56,255),LEFT('Disaggregation Data'!$J$3:$J$154,255),0))),"")</f>
        <v/>
      </c>
      <c r="G56" s="412" t="str">
        <f t="array" ref="G56">IFERROR(IF(INDEX('Disaggregation Data'!$O$3:$O$154,MATCH(LEFT(M56,255),LEFT('Disaggregation Data'!$J$3:$J$154,255),0))=0,"",INDEX('Disaggregation Data'!$O$3:$O$154,MATCH(LEFT(M56,255),LEFT('Disaggregation Data'!$J$3:$J$154,255),0))),"")</f>
        <v/>
      </c>
      <c r="H56" s="411" t="str">
        <f t="array" ref="H56">IFERROR(IF(INDEX('Disaggregation Data'!$P$3:$P$154,MATCH(LEFT(M56,255),LEFT('Disaggregation Data'!$J$3:$J$154,255),0))=0,"",INDEX('Disaggregation Data'!$P$3:$P$154,MATCH(LEFT(M56,255),LEFT('Disaggregation Data'!$J$3:$J$154,255),0))),"")</f>
        <v/>
      </c>
      <c r="I56" s="412" t="str">
        <f t="array" ref="I56">IFERROR(IF(INDEX('Disaggregation Data'!$M$3:$M$154,MATCH(LEFT(M56,255),LEFT('Disaggregation Data'!$J$3:$J$154,255),0))=0,"",INDEX('Disaggregation Data'!$M$3:$M$154,MATCH(LEFT(M56,255),LEFT('Disaggregation Data'!$J$3:$J$154,255),0))),"")</f>
        <v/>
      </c>
      <c r="J56" s="411" t="str">
        <f t="array" ref="J56">IFERROR(IF(INDEX('Disaggregation Data'!$N$3:$N$154,MATCH(LEFT(M56,255),LEFT('Disaggregation Data'!$J$3:$J$154,255),0))=0,"",INDEX('Disaggregation Data'!$N$3:$N$154,MATCH(LEFT(M56,255),LEFT('Disaggregation Data'!$J$3:$J$154,255),0))),"")</f>
        <v/>
      </c>
      <c r="K56" s="503">
        <f t="shared" si="0"/>
        <v>48</v>
      </c>
      <c r="L56" s="503" t="str">
        <f t="shared" si="1"/>
        <v/>
      </c>
      <c r="M56" s="503" t="str">
        <f t="shared" si="2"/>
        <v/>
      </c>
      <c r="N56" s="481" t="b">
        <f t="shared" si="3"/>
        <v>0</v>
      </c>
      <c r="O56" s="486" t="s">
        <v>1678</v>
      </c>
      <c r="P56" s="523" t="str">
        <f t="array" ref="P56">IFERROR(IF(INDEX('Disaggregation Records'!$G$3:$G$56,MATCH(LEFT(L56,255),LEFT('Disaggregation Records'!$D$3:$D$56,255),0))=0,"",INDEX('Disaggregation Records'!$G$3:$G$56,MATCH(LEFT(L56,255),LEFT('Disaggregation Records'!$D$3:$D$56,255),0))),"")</f>
        <v/>
      </c>
      <c r="Q56" s="524" t="s">
        <v>450</v>
      </c>
      <c r="R56" s="382"/>
    </row>
    <row r="57" spans="1:18" ht="47.1" customHeight="1" x14ac:dyDescent="0.25">
      <c r="A57" s="409">
        <v>5</v>
      </c>
      <c r="B57" s="427" t="str">
        <f>IFERROR(VLOOKUP(A57,'Impact Indicators - Section B'!$A$9:$S$27,19,FALSE),"")</f>
        <v/>
      </c>
      <c r="C57" s="522" t="str">
        <f t="array" ref="C57">IFERROR(IF(INDEX('Disaggregation Records'!$E$3:$E$56,MATCH(LEFT(L57,255),LEFT('Disaggregation Records'!$D$3:$D$56,255),0))=0,"",INDEX('Disaggregation Records'!$E$3:$E$56,MATCH(LEFT(L57,255),LEFT('Disaggregation Records'!$D$3:$D$56,255),0))),"")</f>
        <v/>
      </c>
      <c r="D57" s="522" t="str">
        <f t="array" ref="D57">IFERROR(IF(INDEX('Disaggregation Records'!$F$3:$F$56,MATCH(LEFT(L57,255),LEFT('Disaggregation Records'!$D$3:$D$56,255),0))=0,"",INDEX('Disaggregation Records'!$F$3:$F$56,MATCH(LEFT(L57,255),LEFT('Disaggregation Records'!$D$3:$D$56,255),0))),"")</f>
        <v/>
      </c>
      <c r="E57" s="412" t="str">
        <f t="array" ref="E57">IFERROR(IF(INDEX('Disaggregation Data'!$K$3:$K$154,MATCH(LEFT(M57,255),LEFT('Disaggregation Data'!$J$3:$J$154,255),0))=0,"",INDEX('Disaggregation Data'!$K$3:$K$154,MATCH(LEFT(M57,255),LEFT('Disaggregation Data'!$J$3:$J$154,255),0))),"")</f>
        <v/>
      </c>
      <c r="F57" s="412" t="str">
        <f t="array" ref="F57">IFERROR(IF(INDEX('Disaggregation Data'!$L$3:$L$154,MATCH(LEFT(M57,255),LEFT('Disaggregation Data'!$J$3:$J$154,255),0))=0,"",INDEX('Disaggregation Data'!$L$3:$L$154,MATCH(LEFT(M57,255),LEFT('Disaggregation Data'!$J$3:$J$154,255),0))),"")</f>
        <v/>
      </c>
      <c r="G57" s="412" t="str">
        <f t="array" ref="G57">IFERROR(IF(INDEX('Disaggregation Data'!$O$3:$O$154,MATCH(LEFT(M57,255),LEFT('Disaggregation Data'!$J$3:$J$154,255),0))=0,"",INDEX('Disaggregation Data'!$O$3:$O$154,MATCH(LEFT(M57,255),LEFT('Disaggregation Data'!$J$3:$J$154,255),0))),"")</f>
        <v/>
      </c>
      <c r="H57" s="411" t="str">
        <f t="array" ref="H57">IFERROR(IF(INDEX('Disaggregation Data'!$P$3:$P$154,MATCH(LEFT(M57,255),LEFT('Disaggregation Data'!$J$3:$J$154,255),0))=0,"",INDEX('Disaggregation Data'!$P$3:$P$154,MATCH(LEFT(M57,255),LEFT('Disaggregation Data'!$J$3:$J$154,255),0))),"")</f>
        <v/>
      </c>
      <c r="I57" s="412" t="str">
        <f t="array" ref="I57">IFERROR(IF(INDEX('Disaggregation Data'!$M$3:$M$154,MATCH(LEFT(M57,255),LEFT('Disaggregation Data'!$J$3:$J$154,255),0))=0,"",INDEX('Disaggregation Data'!$M$3:$M$154,MATCH(LEFT(M57,255),LEFT('Disaggregation Data'!$J$3:$J$154,255),0))),"")</f>
        <v/>
      </c>
      <c r="J57" s="411" t="str">
        <f t="array" ref="J57">IFERROR(IF(INDEX('Disaggregation Data'!$N$3:$N$154,MATCH(LEFT(M57,255),LEFT('Disaggregation Data'!$J$3:$J$154,255),0))=0,"",INDEX('Disaggregation Data'!$N$3:$N$154,MATCH(LEFT(M57,255),LEFT('Disaggregation Data'!$J$3:$J$154,255),0))),"")</f>
        <v/>
      </c>
      <c r="K57" s="503">
        <f t="shared" si="0"/>
        <v>49</v>
      </c>
      <c r="L57" s="503" t="str">
        <f t="shared" si="1"/>
        <v/>
      </c>
      <c r="M57" s="503" t="str">
        <f t="shared" si="2"/>
        <v/>
      </c>
      <c r="N57" s="481" t="b">
        <f t="shared" si="3"/>
        <v>0</v>
      </c>
      <c r="O57" s="486" t="s">
        <v>1679</v>
      </c>
      <c r="P57" s="523" t="str">
        <f t="array" ref="P57">IFERROR(IF(INDEX('Disaggregation Records'!$G$3:$G$56,MATCH(LEFT(L57,255),LEFT('Disaggregation Records'!$D$3:$D$56,255),0))=0,"",INDEX('Disaggregation Records'!$G$3:$G$56,MATCH(LEFT(L57,255),LEFT('Disaggregation Records'!$D$3:$D$56,255),0))),"")</f>
        <v/>
      </c>
      <c r="Q57" s="524" t="s">
        <v>450</v>
      </c>
      <c r="R57" s="382"/>
    </row>
    <row r="58" spans="1:18" ht="47.1" customHeight="1" x14ac:dyDescent="0.25">
      <c r="A58" s="409">
        <v>5</v>
      </c>
      <c r="B58" s="427" t="str">
        <f>IFERROR(VLOOKUP(A58,'Impact Indicators - Section B'!$A$9:$S$27,19,FALSE),"")</f>
        <v/>
      </c>
      <c r="C58" s="522" t="str">
        <f t="array" ref="C58">IFERROR(IF(INDEX('Disaggregation Records'!$E$3:$E$56,MATCH(LEFT(L58,255),LEFT('Disaggregation Records'!$D$3:$D$56,255),0))=0,"",INDEX('Disaggregation Records'!$E$3:$E$56,MATCH(LEFT(L58,255),LEFT('Disaggregation Records'!$D$3:$D$56,255),0))),"")</f>
        <v/>
      </c>
      <c r="D58" s="522" t="str">
        <f t="array" ref="D58">IFERROR(IF(INDEX('Disaggregation Records'!$F$3:$F$56,MATCH(LEFT(L58,255),LEFT('Disaggregation Records'!$D$3:$D$56,255),0))=0,"",INDEX('Disaggregation Records'!$F$3:$F$56,MATCH(LEFT(L58,255),LEFT('Disaggregation Records'!$D$3:$D$56,255),0))),"")</f>
        <v/>
      </c>
      <c r="E58" s="412" t="str">
        <f t="array" ref="E58">IFERROR(IF(INDEX('Disaggregation Data'!$K$3:$K$154,MATCH(LEFT(M58,255),LEFT('Disaggregation Data'!$J$3:$J$154,255),0))=0,"",INDEX('Disaggregation Data'!$K$3:$K$154,MATCH(LEFT(M58,255),LEFT('Disaggregation Data'!$J$3:$J$154,255),0))),"")</f>
        <v/>
      </c>
      <c r="F58" s="412" t="str">
        <f t="array" ref="F58">IFERROR(IF(INDEX('Disaggregation Data'!$L$3:$L$154,MATCH(LEFT(M58,255),LEFT('Disaggregation Data'!$J$3:$J$154,255),0))=0,"",INDEX('Disaggregation Data'!$L$3:$L$154,MATCH(LEFT(M58,255),LEFT('Disaggregation Data'!$J$3:$J$154,255),0))),"")</f>
        <v/>
      </c>
      <c r="G58" s="412" t="str">
        <f t="array" ref="G58">IFERROR(IF(INDEX('Disaggregation Data'!$O$3:$O$154,MATCH(LEFT(M58,255),LEFT('Disaggregation Data'!$J$3:$J$154,255),0))=0,"",INDEX('Disaggregation Data'!$O$3:$O$154,MATCH(LEFT(M58,255),LEFT('Disaggregation Data'!$J$3:$J$154,255),0))),"")</f>
        <v/>
      </c>
      <c r="H58" s="411" t="str">
        <f t="array" ref="H58">IFERROR(IF(INDEX('Disaggregation Data'!$P$3:$P$154,MATCH(LEFT(M58,255),LEFT('Disaggregation Data'!$J$3:$J$154,255),0))=0,"",INDEX('Disaggregation Data'!$P$3:$P$154,MATCH(LEFT(M58,255),LEFT('Disaggregation Data'!$J$3:$J$154,255),0))),"")</f>
        <v/>
      </c>
      <c r="I58" s="412" t="str">
        <f t="array" ref="I58">IFERROR(IF(INDEX('Disaggregation Data'!$M$3:$M$154,MATCH(LEFT(M58,255),LEFT('Disaggregation Data'!$J$3:$J$154,255),0))=0,"",INDEX('Disaggregation Data'!$M$3:$M$154,MATCH(LEFT(M58,255),LEFT('Disaggregation Data'!$J$3:$J$154,255),0))),"")</f>
        <v/>
      </c>
      <c r="J58" s="411" t="str">
        <f t="array" ref="J58">IFERROR(IF(INDEX('Disaggregation Data'!$N$3:$N$154,MATCH(LEFT(M58,255),LEFT('Disaggregation Data'!$J$3:$J$154,255),0))=0,"",INDEX('Disaggregation Data'!$N$3:$N$154,MATCH(LEFT(M58,255),LEFT('Disaggregation Data'!$J$3:$J$154,255),0))),"")</f>
        <v/>
      </c>
      <c r="K58" s="503">
        <f t="shared" si="0"/>
        <v>50</v>
      </c>
      <c r="L58" s="503" t="str">
        <f t="shared" si="1"/>
        <v/>
      </c>
      <c r="M58" s="503" t="str">
        <f t="shared" si="2"/>
        <v/>
      </c>
      <c r="N58" s="481" t="b">
        <f t="shared" si="3"/>
        <v>0</v>
      </c>
      <c r="O58" s="486" t="s">
        <v>1680</v>
      </c>
      <c r="P58" s="523" t="str">
        <f t="array" ref="P58">IFERROR(IF(INDEX('Disaggregation Records'!$G$3:$G$56,MATCH(LEFT(L58,255),LEFT('Disaggregation Records'!$D$3:$D$56,255),0))=0,"",INDEX('Disaggregation Records'!$G$3:$G$56,MATCH(LEFT(L58,255),LEFT('Disaggregation Records'!$D$3:$D$56,255),0))),"")</f>
        <v/>
      </c>
      <c r="Q58" s="524" t="s">
        <v>450</v>
      </c>
      <c r="R58" s="382"/>
    </row>
    <row r="59" spans="1:18" ht="47.1" customHeight="1" x14ac:dyDescent="0.25">
      <c r="A59" s="409">
        <v>6</v>
      </c>
      <c r="B59" s="427" t="str">
        <f>IFERROR(VLOOKUP(A59,'Impact Indicators - Section B'!$A$9:$S$27,19,FALSE),"")</f>
        <v/>
      </c>
      <c r="C59" s="522" t="str">
        <f t="array" ref="C59">IFERROR(IF(INDEX('Disaggregation Records'!$E$3:$E$56,MATCH(LEFT(L59,255),LEFT('Disaggregation Records'!$D$3:$D$56,255),0))=0,"",INDEX('Disaggregation Records'!$E$3:$E$56,MATCH(LEFT(L59,255),LEFT('Disaggregation Records'!$D$3:$D$56,255),0))),"")</f>
        <v/>
      </c>
      <c r="D59" s="522" t="str">
        <f t="array" ref="D59">IFERROR(IF(INDEX('Disaggregation Records'!$F$3:$F$56,MATCH(LEFT(L59,255),LEFT('Disaggregation Records'!$D$3:$D$56,255),0))=0,"",INDEX('Disaggregation Records'!$F$3:$F$56,MATCH(LEFT(L59,255),LEFT('Disaggregation Records'!$D$3:$D$56,255),0))),"")</f>
        <v/>
      </c>
      <c r="E59" s="412" t="str">
        <f t="array" ref="E59">IFERROR(IF(INDEX('Disaggregation Data'!$K$3:$K$154,MATCH(LEFT(M59,255),LEFT('Disaggregation Data'!$J$3:$J$154,255),0))=0,"",INDEX('Disaggregation Data'!$K$3:$K$154,MATCH(LEFT(M59,255),LEFT('Disaggregation Data'!$J$3:$J$154,255),0))),"")</f>
        <v/>
      </c>
      <c r="F59" s="412" t="str">
        <f t="array" ref="F59">IFERROR(IF(INDEX('Disaggregation Data'!$L$3:$L$154,MATCH(LEFT(M59,255),LEFT('Disaggregation Data'!$J$3:$J$154,255),0))=0,"",INDEX('Disaggregation Data'!$L$3:$L$154,MATCH(LEFT(M59,255),LEFT('Disaggregation Data'!$J$3:$J$154,255),0))),"")</f>
        <v/>
      </c>
      <c r="G59" s="412" t="str">
        <f t="array" ref="G59">IFERROR(IF(INDEX('Disaggregation Data'!$O$3:$O$154,MATCH(LEFT(M59,255),LEFT('Disaggregation Data'!$J$3:$J$154,255),0))=0,"",INDEX('Disaggregation Data'!$O$3:$O$154,MATCH(LEFT(M59,255),LEFT('Disaggregation Data'!$J$3:$J$154,255),0))),"")</f>
        <v/>
      </c>
      <c r="H59" s="411" t="str">
        <f t="array" ref="H59">IFERROR(IF(INDEX('Disaggregation Data'!$P$3:$P$154,MATCH(LEFT(M59,255),LEFT('Disaggregation Data'!$J$3:$J$154,255),0))=0,"",INDEX('Disaggregation Data'!$P$3:$P$154,MATCH(LEFT(M59,255),LEFT('Disaggregation Data'!$J$3:$J$154,255),0))),"")</f>
        <v/>
      </c>
      <c r="I59" s="412" t="str">
        <f t="array" ref="I59">IFERROR(IF(INDEX('Disaggregation Data'!$M$3:$M$154,MATCH(LEFT(M59,255),LEFT('Disaggregation Data'!$J$3:$J$154,255),0))=0,"",INDEX('Disaggregation Data'!$M$3:$M$154,MATCH(LEFT(M59,255),LEFT('Disaggregation Data'!$J$3:$J$154,255),0))),"")</f>
        <v/>
      </c>
      <c r="J59" s="411" t="str">
        <f t="array" ref="J59">IFERROR(IF(INDEX('Disaggregation Data'!$N$3:$N$154,MATCH(LEFT(M59,255),LEFT('Disaggregation Data'!$J$3:$J$154,255),0))=0,"",INDEX('Disaggregation Data'!$N$3:$N$154,MATCH(LEFT(M59,255),LEFT('Disaggregation Data'!$J$3:$J$154,255),0))),"")</f>
        <v/>
      </c>
      <c r="K59" s="503">
        <f t="shared" si="0"/>
        <v>51</v>
      </c>
      <c r="L59" s="503" t="str">
        <f t="shared" si="1"/>
        <v/>
      </c>
      <c r="M59" s="503" t="str">
        <f t="shared" si="2"/>
        <v/>
      </c>
      <c r="N59" s="481" t="b">
        <f t="shared" si="3"/>
        <v>0</v>
      </c>
      <c r="O59" s="486" t="s">
        <v>1681</v>
      </c>
      <c r="P59" s="523" t="str">
        <f t="array" ref="P59">IFERROR(IF(INDEX('Disaggregation Records'!$G$3:$G$56,MATCH(LEFT(L59,255),LEFT('Disaggregation Records'!$D$3:$D$56,255),0))=0,"",INDEX('Disaggregation Records'!$G$3:$G$56,MATCH(LEFT(L59,255),LEFT('Disaggregation Records'!$D$3:$D$56,255),0))),"")</f>
        <v/>
      </c>
      <c r="Q59" s="524" t="s">
        <v>451</v>
      </c>
      <c r="R59" s="382"/>
    </row>
    <row r="60" spans="1:18" ht="47.1" customHeight="1" x14ac:dyDescent="0.25">
      <c r="A60" s="409">
        <v>6</v>
      </c>
      <c r="B60" s="427" t="str">
        <f>IFERROR(VLOOKUP(A60,'Impact Indicators - Section B'!$A$9:$S$27,19,FALSE),"")</f>
        <v/>
      </c>
      <c r="C60" s="522" t="str">
        <f t="array" ref="C60">IFERROR(IF(INDEX('Disaggregation Records'!$E$3:$E$56,MATCH(LEFT(L60,255),LEFT('Disaggregation Records'!$D$3:$D$56,255),0))=0,"",INDEX('Disaggregation Records'!$E$3:$E$56,MATCH(LEFT(L60,255),LEFT('Disaggregation Records'!$D$3:$D$56,255),0))),"")</f>
        <v/>
      </c>
      <c r="D60" s="522" t="str">
        <f t="array" ref="D60">IFERROR(IF(INDEX('Disaggregation Records'!$F$3:$F$56,MATCH(LEFT(L60,255),LEFT('Disaggregation Records'!$D$3:$D$56,255),0))=0,"",INDEX('Disaggregation Records'!$F$3:$F$56,MATCH(LEFT(L60,255),LEFT('Disaggregation Records'!$D$3:$D$56,255),0))),"")</f>
        <v/>
      </c>
      <c r="E60" s="412" t="str">
        <f t="array" ref="E60">IFERROR(IF(INDEX('Disaggregation Data'!$K$3:$K$154,MATCH(LEFT(M60,255),LEFT('Disaggregation Data'!$J$3:$J$154,255),0))=0,"",INDEX('Disaggregation Data'!$K$3:$K$154,MATCH(LEFT(M60,255),LEFT('Disaggregation Data'!$J$3:$J$154,255),0))),"")</f>
        <v/>
      </c>
      <c r="F60" s="412" t="str">
        <f t="array" ref="F60">IFERROR(IF(INDEX('Disaggregation Data'!$L$3:$L$154,MATCH(LEFT(M60,255),LEFT('Disaggregation Data'!$J$3:$J$154,255),0))=0,"",INDEX('Disaggregation Data'!$L$3:$L$154,MATCH(LEFT(M60,255),LEFT('Disaggregation Data'!$J$3:$J$154,255),0))),"")</f>
        <v/>
      </c>
      <c r="G60" s="412" t="str">
        <f t="array" ref="G60">IFERROR(IF(INDEX('Disaggregation Data'!$O$3:$O$154,MATCH(LEFT(M60,255),LEFT('Disaggregation Data'!$J$3:$J$154,255),0))=0,"",INDEX('Disaggregation Data'!$O$3:$O$154,MATCH(LEFT(M60,255),LEFT('Disaggregation Data'!$J$3:$J$154,255),0))),"")</f>
        <v/>
      </c>
      <c r="H60" s="411" t="str">
        <f t="array" ref="H60">IFERROR(IF(INDEX('Disaggregation Data'!$P$3:$P$154,MATCH(LEFT(M60,255),LEFT('Disaggregation Data'!$J$3:$J$154,255),0))=0,"",INDEX('Disaggregation Data'!$P$3:$P$154,MATCH(LEFT(M60,255),LEFT('Disaggregation Data'!$J$3:$J$154,255),0))),"")</f>
        <v/>
      </c>
      <c r="I60" s="412" t="str">
        <f t="array" ref="I60">IFERROR(IF(INDEX('Disaggregation Data'!$M$3:$M$154,MATCH(LEFT(M60,255),LEFT('Disaggregation Data'!$J$3:$J$154,255),0))=0,"",INDEX('Disaggregation Data'!$M$3:$M$154,MATCH(LEFT(M60,255),LEFT('Disaggregation Data'!$J$3:$J$154,255),0))),"")</f>
        <v/>
      </c>
      <c r="J60" s="411" t="str">
        <f t="array" ref="J60">IFERROR(IF(INDEX('Disaggregation Data'!$N$3:$N$154,MATCH(LEFT(M60,255),LEFT('Disaggregation Data'!$J$3:$J$154,255),0))=0,"",INDEX('Disaggregation Data'!$N$3:$N$154,MATCH(LEFT(M60,255),LEFT('Disaggregation Data'!$J$3:$J$154,255),0))),"")</f>
        <v/>
      </c>
      <c r="K60" s="503">
        <f t="shared" si="0"/>
        <v>52</v>
      </c>
      <c r="L60" s="503" t="str">
        <f t="shared" si="1"/>
        <v/>
      </c>
      <c r="M60" s="503" t="str">
        <f t="shared" si="2"/>
        <v/>
      </c>
      <c r="N60" s="481" t="b">
        <f t="shared" si="3"/>
        <v>0</v>
      </c>
      <c r="O60" s="486" t="s">
        <v>1682</v>
      </c>
      <c r="P60" s="523" t="str">
        <f t="array" ref="P60">IFERROR(IF(INDEX('Disaggregation Records'!$G$3:$G$56,MATCH(LEFT(L60,255),LEFT('Disaggregation Records'!$D$3:$D$56,255),0))=0,"",INDEX('Disaggregation Records'!$G$3:$G$56,MATCH(LEFT(L60,255),LEFT('Disaggregation Records'!$D$3:$D$56,255),0))),"")</f>
        <v/>
      </c>
      <c r="Q60" s="524" t="s">
        <v>451</v>
      </c>
      <c r="R60" s="382"/>
    </row>
    <row r="61" spans="1:18" ht="47.1" customHeight="1" x14ac:dyDescent="0.25">
      <c r="A61" s="409">
        <v>6</v>
      </c>
      <c r="B61" s="427" t="str">
        <f>IFERROR(VLOOKUP(A61,'Impact Indicators - Section B'!$A$9:$S$27,19,FALSE),"")</f>
        <v/>
      </c>
      <c r="C61" s="522" t="str">
        <f t="array" ref="C61">IFERROR(IF(INDEX('Disaggregation Records'!$E$3:$E$56,MATCH(LEFT(L61,255),LEFT('Disaggregation Records'!$D$3:$D$56,255),0))=0,"",INDEX('Disaggregation Records'!$E$3:$E$56,MATCH(LEFT(L61,255),LEFT('Disaggregation Records'!$D$3:$D$56,255),0))),"")</f>
        <v/>
      </c>
      <c r="D61" s="522" t="str">
        <f t="array" ref="D61">IFERROR(IF(INDEX('Disaggregation Records'!$F$3:$F$56,MATCH(LEFT(L61,255),LEFT('Disaggregation Records'!$D$3:$D$56,255),0))=0,"",INDEX('Disaggregation Records'!$F$3:$F$56,MATCH(LEFT(L61,255),LEFT('Disaggregation Records'!$D$3:$D$56,255),0))),"")</f>
        <v/>
      </c>
      <c r="E61" s="412" t="str">
        <f t="array" ref="E61">IFERROR(IF(INDEX('Disaggregation Data'!$K$3:$K$154,MATCH(LEFT(M61,255),LEFT('Disaggregation Data'!$J$3:$J$154,255),0))=0,"",INDEX('Disaggregation Data'!$K$3:$K$154,MATCH(LEFT(M61,255),LEFT('Disaggregation Data'!$J$3:$J$154,255),0))),"")</f>
        <v/>
      </c>
      <c r="F61" s="412" t="str">
        <f t="array" ref="F61">IFERROR(IF(INDEX('Disaggregation Data'!$L$3:$L$154,MATCH(LEFT(M61,255),LEFT('Disaggregation Data'!$J$3:$J$154,255),0))=0,"",INDEX('Disaggregation Data'!$L$3:$L$154,MATCH(LEFT(M61,255),LEFT('Disaggregation Data'!$J$3:$J$154,255),0))),"")</f>
        <v/>
      </c>
      <c r="G61" s="412" t="str">
        <f t="array" ref="G61">IFERROR(IF(INDEX('Disaggregation Data'!$O$3:$O$154,MATCH(LEFT(M61,255),LEFT('Disaggregation Data'!$J$3:$J$154,255),0))=0,"",INDEX('Disaggregation Data'!$O$3:$O$154,MATCH(LEFT(M61,255),LEFT('Disaggregation Data'!$J$3:$J$154,255),0))),"")</f>
        <v/>
      </c>
      <c r="H61" s="411" t="str">
        <f t="array" ref="H61">IFERROR(IF(INDEX('Disaggregation Data'!$P$3:$P$154,MATCH(LEFT(M61,255),LEFT('Disaggregation Data'!$J$3:$J$154,255),0))=0,"",INDEX('Disaggregation Data'!$P$3:$P$154,MATCH(LEFT(M61,255),LEFT('Disaggregation Data'!$J$3:$J$154,255),0))),"")</f>
        <v/>
      </c>
      <c r="I61" s="412" t="str">
        <f t="array" ref="I61">IFERROR(IF(INDEX('Disaggregation Data'!$M$3:$M$154,MATCH(LEFT(M61,255),LEFT('Disaggregation Data'!$J$3:$J$154,255),0))=0,"",INDEX('Disaggregation Data'!$M$3:$M$154,MATCH(LEFT(M61,255),LEFT('Disaggregation Data'!$J$3:$J$154,255),0))),"")</f>
        <v/>
      </c>
      <c r="J61" s="411" t="str">
        <f t="array" ref="J61">IFERROR(IF(INDEX('Disaggregation Data'!$N$3:$N$154,MATCH(LEFT(M61,255),LEFT('Disaggregation Data'!$J$3:$J$154,255),0))=0,"",INDEX('Disaggregation Data'!$N$3:$N$154,MATCH(LEFT(M61,255),LEFT('Disaggregation Data'!$J$3:$J$154,255),0))),"")</f>
        <v/>
      </c>
      <c r="K61" s="503">
        <f t="shared" si="0"/>
        <v>53</v>
      </c>
      <c r="L61" s="503" t="str">
        <f t="shared" si="1"/>
        <v/>
      </c>
      <c r="M61" s="503" t="str">
        <f t="shared" si="2"/>
        <v/>
      </c>
      <c r="N61" s="481" t="b">
        <f t="shared" si="3"/>
        <v>0</v>
      </c>
      <c r="O61" s="486" t="s">
        <v>1683</v>
      </c>
      <c r="P61" s="523" t="str">
        <f t="array" ref="P61">IFERROR(IF(INDEX('Disaggregation Records'!$G$3:$G$56,MATCH(LEFT(L61,255),LEFT('Disaggregation Records'!$D$3:$D$56,255),0))=0,"",INDEX('Disaggregation Records'!$G$3:$G$56,MATCH(LEFT(L61,255),LEFT('Disaggregation Records'!$D$3:$D$56,255),0))),"")</f>
        <v/>
      </c>
      <c r="Q61" s="524" t="s">
        <v>451</v>
      </c>
      <c r="R61" s="382"/>
    </row>
    <row r="62" spans="1:18" ht="47.1" customHeight="1" x14ac:dyDescent="0.25">
      <c r="A62" s="409">
        <v>6</v>
      </c>
      <c r="B62" s="427" t="str">
        <f>IFERROR(VLOOKUP(A62,'Impact Indicators - Section B'!$A$9:$S$27,19,FALSE),"")</f>
        <v/>
      </c>
      <c r="C62" s="522" t="str">
        <f t="array" ref="C62">IFERROR(IF(INDEX('Disaggregation Records'!$E$3:$E$56,MATCH(LEFT(L62,255),LEFT('Disaggregation Records'!$D$3:$D$56,255),0))=0,"",INDEX('Disaggregation Records'!$E$3:$E$56,MATCH(LEFT(L62,255),LEFT('Disaggregation Records'!$D$3:$D$56,255),0))),"")</f>
        <v/>
      </c>
      <c r="D62" s="522" t="str">
        <f t="array" ref="D62">IFERROR(IF(INDEX('Disaggregation Records'!$F$3:$F$56,MATCH(LEFT(L62,255),LEFT('Disaggregation Records'!$D$3:$D$56,255),0))=0,"",INDEX('Disaggregation Records'!$F$3:$F$56,MATCH(LEFT(L62,255),LEFT('Disaggregation Records'!$D$3:$D$56,255),0))),"")</f>
        <v/>
      </c>
      <c r="E62" s="412" t="str">
        <f t="array" ref="E62">IFERROR(IF(INDEX('Disaggregation Data'!$K$3:$K$154,MATCH(LEFT(M62,255),LEFT('Disaggregation Data'!$J$3:$J$154,255),0))=0,"",INDEX('Disaggregation Data'!$K$3:$K$154,MATCH(LEFT(M62,255),LEFT('Disaggregation Data'!$J$3:$J$154,255),0))),"")</f>
        <v/>
      </c>
      <c r="F62" s="412" t="str">
        <f t="array" ref="F62">IFERROR(IF(INDEX('Disaggregation Data'!$L$3:$L$154,MATCH(LEFT(M62,255),LEFT('Disaggregation Data'!$J$3:$J$154,255),0))=0,"",INDEX('Disaggregation Data'!$L$3:$L$154,MATCH(LEFT(M62,255),LEFT('Disaggregation Data'!$J$3:$J$154,255),0))),"")</f>
        <v/>
      </c>
      <c r="G62" s="412" t="str">
        <f t="array" ref="G62">IFERROR(IF(INDEX('Disaggregation Data'!$O$3:$O$154,MATCH(LEFT(M62,255),LEFT('Disaggregation Data'!$J$3:$J$154,255),0))=0,"",INDEX('Disaggregation Data'!$O$3:$O$154,MATCH(LEFT(M62,255),LEFT('Disaggregation Data'!$J$3:$J$154,255),0))),"")</f>
        <v/>
      </c>
      <c r="H62" s="411" t="str">
        <f t="array" ref="H62">IFERROR(IF(INDEX('Disaggregation Data'!$P$3:$P$154,MATCH(LEFT(M62,255),LEFT('Disaggregation Data'!$J$3:$J$154,255),0))=0,"",INDEX('Disaggregation Data'!$P$3:$P$154,MATCH(LEFT(M62,255),LEFT('Disaggregation Data'!$J$3:$J$154,255),0))),"")</f>
        <v/>
      </c>
      <c r="I62" s="412" t="str">
        <f t="array" ref="I62">IFERROR(IF(INDEX('Disaggregation Data'!$M$3:$M$154,MATCH(LEFT(M62,255),LEFT('Disaggregation Data'!$J$3:$J$154,255),0))=0,"",INDEX('Disaggregation Data'!$M$3:$M$154,MATCH(LEFT(M62,255),LEFT('Disaggregation Data'!$J$3:$J$154,255),0))),"")</f>
        <v/>
      </c>
      <c r="J62" s="411" t="str">
        <f t="array" ref="J62">IFERROR(IF(INDEX('Disaggregation Data'!$N$3:$N$154,MATCH(LEFT(M62,255),LEFT('Disaggregation Data'!$J$3:$J$154,255),0))=0,"",INDEX('Disaggregation Data'!$N$3:$N$154,MATCH(LEFT(M62,255),LEFT('Disaggregation Data'!$J$3:$J$154,255),0))),"")</f>
        <v/>
      </c>
      <c r="K62" s="503">
        <f t="shared" si="0"/>
        <v>54</v>
      </c>
      <c r="L62" s="503" t="str">
        <f t="shared" si="1"/>
        <v/>
      </c>
      <c r="M62" s="503" t="str">
        <f t="shared" si="2"/>
        <v/>
      </c>
      <c r="N62" s="481" t="b">
        <f t="shared" si="3"/>
        <v>0</v>
      </c>
      <c r="O62" s="486" t="s">
        <v>1684</v>
      </c>
      <c r="P62" s="523" t="str">
        <f t="array" ref="P62">IFERROR(IF(INDEX('Disaggregation Records'!$G$3:$G$56,MATCH(LEFT(L62,255),LEFT('Disaggregation Records'!$D$3:$D$56,255),0))=0,"",INDEX('Disaggregation Records'!$G$3:$G$56,MATCH(LEFT(L62,255),LEFT('Disaggregation Records'!$D$3:$D$56,255),0))),"")</f>
        <v/>
      </c>
      <c r="Q62" s="524" t="s">
        <v>451</v>
      </c>
      <c r="R62" s="382"/>
    </row>
    <row r="63" spans="1:18" ht="47.1" customHeight="1" x14ac:dyDescent="0.25">
      <c r="A63" s="409">
        <v>6</v>
      </c>
      <c r="B63" s="427" t="str">
        <f>IFERROR(VLOOKUP(A63,'Impact Indicators - Section B'!$A$9:$S$27,19,FALSE),"")</f>
        <v/>
      </c>
      <c r="C63" s="522" t="str">
        <f t="array" ref="C63">IFERROR(IF(INDEX('Disaggregation Records'!$E$3:$E$56,MATCH(LEFT(L63,255),LEFT('Disaggregation Records'!$D$3:$D$56,255),0))=0,"",INDEX('Disaggregation Records'!$E$3:$E$56,MATCH(LEFT(L63,255),LEFT('Disaggregation Records'!$D$3:$D$56,255),0))),"")</f>
        <v/>
      </c>
      <c r="D63" s="522" t="str">
        <f t="array" ref="D63">IFERROR(IF(INDEX('Disaggregation Records'!$F$3:$F$56,MATCH(LEFT(L63,255),LEFT('Disaggregation Records'!$D$3:$D$56,255),0))=0,"",INDEX('Disaggregation Records'!$F$3:$F$56,MATCH(LEFT(L63,255),LEFT('Disaggregation Records'!$D$3:$D$56,255),0))),"")</f>
        <v/>
      </c>
      <c r="E63" s="412" t="str">
        <f t="array" ref="E63">IFERROR(IF(INDEX('Disaggregation Data'!$K$3:$K$154,MATCH(LEFT(M63,255),LEFT('Disaggregation Data'!$J$3:$J$154,255),0))=0,"",INDEX('Disaggregation Data'!$K$3:$K$154,MATCH(LEFT(M63,255),LEFT('Disaggregation Data'!$J$3:$J$154,255),0))),"")</f>
        <v/>
      </c>
      <c r="F63" s="412" t="str">
        <f t="array" ref="F63">IFERROR(IF(INDEX('Disaggregation Data'!$L$3:$L$154,MATCH(LEFT(M63,255),LEFT('Disaggregation Data'!$J$3:$J$154,255),0))=0,"",INDEX('Disaggregation Data'!$L$3:$L$154,MATCH(LEFT(M63,255),LEFT('Disaggregation Data'!$J$3:$J$154,255),0))),"")</f>
        <v/>
      </c>
      <c r="G63" s="412" t="str">
        <f t="array" ref="G63">IFERROR(IF(INDEX('Disaggregation Data'!$O$3:$O$154,MATCH(LEFT(M63,255),LEFT('Disaggregation Data'!$J$3:$J$154,255),0))=0,"",INDEX('Disaggregation Data'!$O$3:$O$154,MATCH(LEFT(M63,255),LEFT('Disaggregation Data'!$J$3:$J$154,255),0))),"")</f>
        <v/>
      </c>
      <c r="H63" s="411" t="str">
        <f t="array" ref="H63">IFERROR(IF(INDEX('Disaggregation Data'!$P$3:$P$154,MATCH(LEFT(M63,255),LEFT('Disaggregation Data'!$J$3:$J$154,255),0))=0,"",INDEX('Disaggregation Data'!$P$3:$P$154,MATCH(LEFT(M63,255),LEFT('Disaggregation Data'!$J$3:$J$154,255),0))),"")</f>
        <v/>
      </c>
      <c r="I63" s="412" t="str">
        <f t="array" ref="I63">IFERROR(IF(INDEX('Disaggregation Data'!$M$3:$M$154,MATCH(LEFT(M63,255),LEFT('Disaggregation Data'!$J$3:$J$154,255),0))=0,"",INDEX('Disaggregation Data'!$M$3:$M$154,MATCH(LEFT(M63,255),LEFT('Disaggregation Data'!$J$3:$J$154,255),0))),"")</f>
        <v/>
      </c>
      <c r="J63" s="411" t="str">
        <f t="array" ref="J63">IFERROR(IF(INDEX('Disaggregation Data'!$N$3:$N$154,MATCH(LEFT(M63,255),LEFT('Disaggregation Data'!$J$3:$J$154,255),0))=0,"",INDEX('Disaggregation Data'!$N$3:$N$154,MATCH(LEFT(M63,255),LEFT('Disaggregation Data'!$J$3:$J$154,255),0))),"")</f>
        <v/>
      </c>
      <c r="K63" s="503">
        <f t="shared" si="0"/>
        <v>55</v>
      </c>
      <c r="L63" s="503" t="str">
        <f t="shared" si="1"/>
        <v/>
      </c>
      <c r="M63" s="503" t="str">
        <f t="shared" si="2"/>
        <v/>
      </c>
      <c r="N63" s="481" t="b">
        <f t="shared" si="3"/>
        <v>0</v>
      </c>
      <c r="O63" s="486" t="s">
        <v>1685</v>
      </c>
      <c r="P63" s="523" t="str">
        <f t="array" ref="P63">IFERROR(IF(INDEX('Disaggregation Records'!$G$3:$G$56,MATCH(LEFT(L63,255),LEFT('Disaggregation Records'!$D$3:$D$56,255),0))=0,"",INDEX('Disaggregation Records'!$G$3:$G$56,MATCH(LEFT(L63,255),LEFT('Disaggregation Records'!$D$3:$D$56,255),0))),"")</f>
        <v/>
      </c>
      <c r="Q63" s="524" t="s">
        <v>451</v>
      </c>
      <c r="R63" s="382"/>
    </row>
    <row r="64" spans="1:18" ht="47.1" customHeight="1" x14ac:dyDescent="0.25">
      <c r="A64" s="409">
        <v>6</v>
      </c>
      <c r="B64" s="427" t="str">
        <f>IFERROR(VLOOKUP(A64,'Impact Indicators - Section B'!$A$9:$S$27,19,FALSE),"")</f>
        <v/>
      </c>
      <c r="C64" s="522" t="str">
        <f t="array" ref="C64">IFERROR(IF(INDEX('Disaggregation Records'!$E$3:$E$56,MATCH(LEFT(L64,255),LEFT('Disaggregation Records'!$D$3:$D$56,255),0))=0,"",INDEX('Disaggregation Records'!$E$3:$E$56,MATCH(LEFT(L64,255),LEFT('Disaggregation Records'!$D$3:$D$56,255),0))),"")</f>
        <v/>
      </c>
      <c r="D64" s="522" t="str">
        <f t="array" ref="D64">IFERROR(IF(INDEX('Disaggregation Records'!$F$3:$F$56,MATCH(LEFT(L64,255),LEFT('Disaggregation Records'!$D$3:$D$56,255),0))=0,"",INDEX('Disaggregation Records'!$F$3:$F$56,MATCH(LEFT(L64,255),LEFT('Disaggregation Records'!$D$3:$D$56,255),0))),"")</f>
        <v/>
      </c>
      <c r="E64" s="412" t="str">
        <f t="array" ref="E64">IFERROR(IF(INDEX('Disaggregation Data'!$K$3:$K$154,MATCH(LEFT(M64,255),LEFT('Disaggregation Data'!$J$3:$J$154,255),0))=0,"",INDEX('Disaggregation Data'!$K$3:$K$154,MATCH(LEFT(M64,255),LEFT('Disaggregation Data'!$J$3:$J$154,255),0))),"")</f>
        <v/>
      </c>
      <c r="F64" s="412" t="str">
        <f t="array" ref="F64">IFERROR(IF(INDEX('Disaggregation Data'!$L$3:$L$154,MATCH(LEFT(M64,255),LEFT('Disaggregation Data'!$J$3:$J$154,255),0))=0,"",INDEX('Disaggregation Data'!$L$3:$L$154,MATCH(LEFT(M64,255),LEFT('Disaggregation Data'!$J$3:$J$154,255),0))),"")</f>
        <v/>
      </c>
      <c r="G64" s="412" t="str">
        <f t="array" ref="G64">IFERROR(IF(INDEX('Disaggregation Data'!$O$3:$O$154,MATCH(LEFT(M64,255),LEFT('Disaggregation Data'!$J$3:$J$154,255),0))=0,"",INDEX('Disaggregation Data'!$O$3:$O$154,MATCH(LEFT(M64,255),LEFT('Disaggregation Data'!$J$3:$J$154,255),0))),"")</f>
        <v/>
      </c>
      <c r="H64" s="411" t="str">
        <f t="array" ref="H64">IFERROR(IF(INDEX('Disaggregation Data'!$P$3:$P$154,MATCH(LEFT(M64,255),LEFT('Disaggregation Data'!$J$3:$J$154,255),0))=0,"",INDEX('Disaggregation Data'!$P$3:$P$154,MATCH(LEFT(M64,255),LEFT('Disaggregation Data'!$J$3:$J$154,255),0))),"")</f>
        <v/>
      </c>
      <c r="I64" s="412" t="str">
        <f t="array" ref="I64">IFERROR(IF(INDEX('Disaggregation Data'!$M$3:$M$154,MATCH(LEFT(M64,255),LEFT('Disaggregation Data'!$J$3:$J$154,255),0))=0,"",INDEX('Disaggregation Data'!$M$3:$M$154,MATCH(LEFT(M64,255),LEFT('Disaggregation Data'!$J$3:$J$154,255),0))),"")</f>
        <v/>
      </c>
      <c r="J64" s="411" t="str">
        <f t="array" ref="J64">IFERROR(IF(INDEX('Disaggregation Data'!$N$3:$N$154,MATCH(LEFT(M64,255),LEFT('Disaggregation Data'!$J$3:$J$154,255),0))=0,"",INDEX('Disaggregation Data'!$N$3:$N$154,MATCH(LEFT(M64,255),LEFT('Disaggregation Data'!$J$3:$J$154,255),0))),"")</f>
        <v/>
      </c>
      <c r="K64" s="503">
        <f t="shared" si="0"/>
        <v>56</v>
      </c>
      <c r="L64" s="503" t="str">
        <f t="shared" si="1"/>
        <v/>
      </c>
      <c r="M64" s="503" t="str">
        <f t="shared" si="2"/>
        <v/>
      </c>
      <c r="N64" s="481" t="b">
        <f t="shared" si="3"/>
        <v>0</v>
      </c>
      <c r="O64" s="486" t="s">
        <v>1686</v>
      </c>
      <c r="P64" s="523" t="str">
        <f t="array" ref="P64">IFERROR(IF(INDEX('Disaggregation Records'!$G$3:$G$56,MATCH(LEFT(L64,255),LEFT('Disaggregation Records'!$D$3:$D$56,255),0))=0,"",INDEX('Disaggregation Records'!$G$3:$G$56,MATCH(LEFT(L64,255),LEFT('Disaggregation Records'!$D$3:$D$56,255),0))),"")</f>
        <v/>
      </c>
      <c r="Q64" s="524" t="s">
        <v>451</v>
      </c>
      <c r="R64" s="382"/>
    </row>
    <row r="65" spans="1:18" ht="47.1" customHeight="1" x14ac:dyDescent="0.25">
      <c r="A65" s="409">
        <v>6</v>
      </c>
      <c r="B65" s="427" t="str">
        <f>IFERROR(VLOOKUP(A65,'Impact Indicators - Section B'!$A$9:$S$27,19,FALSE),"")</f>
        <v/>
      </c>
      <c r="C65" s="522" t="str">
        <f t="array" ref="C65">IFERROR(IF(INDEX('Disaggregation Records'!$E$3:$E$56,MATCH(LEFT(L65,255),LEFT('Disaggregation Records'!$D$3:$D$56,255),0))=0,"",INDEX('Disaggregation Records'!$E$3:$E$56,MATCH(LEFT(L65,255),LEFT('Disaggregation Records'!$D$3:$D$56,255),0))),"")</f>
        <v/>
      </c>
      <c r="D65" s="522" t="str">
        <f t="array" ref="D65">IFERROR(IF(INDEX('Disaggregation Records'!$F$3:$F$56,MATCH(LEFT(L65,255),LEFT('Disaggregation Records'!$D$3:$D$56,255),0))=0,"",INDEX('Disaggregation Records'!$F$3:$F$56,MATCH(LEFT(L65,255),LEFT('Disaggregation Records'!$D$3:$D$56,255),0))),"")</f>
        <v/>
      </c>
      <c r="E65" s="412" t="str">
        <f t="array" ref="E65">IFERROR(IF(INDEX('Disaggregation Data'!$K$3:$K$154,MATCH(LEFT(M65,255),LEFT('Disaggregation Data'!$J$3:$J$154,255),0))=0,"",INDEX('Disaggregation Data'!$K$3:$K$154,MATCH(LEFT(M65,255),LEFT('Disaggregation Data'!$J$3:$J$154,255),0))),"")</f>
        <v/>
      </c>
      <c r="F65" s="412" t="str">
        <f t="array" ref="F65">IFERROR(IF(INDEX('Disaggregation Data'!$L$3:$L$154,MATCH(LEFT(M65,255),LEFT('Disaggregation Data'!$J$3:$J$154,255),0))=0,"",INDEX('Disaggregation Data'!$L$3:$L$154,MATCH(LEFT(M65,255),LEFT('Disaggregation Data'!$J$3:$J$154,255),0))),"")</f>
        <v/>
      </c>
      <c r="G65" s="412" t="str">
        <f t="array" ref="G65">IFERROR(IF(INDEX('Disaggregation Data'!$O$3:$O$154,MATCH(LEFT(M65,255),LEFT('Disaggregation Data'!$J$3:$J$154,255),0))=0,"",INDEX('Disaggregation Data'!$O$3:$O$154,MATCH(LEFT(M65,255),LEFT('Disaggregation Data'!$J$3:$J$154,255),0))),"")</f>
        <v/>
      </c>
      <c r="H65" s="411" t="str">
        <f t="array" ref="H65">IFERROR(IF(INDEX('Disaggregation Data'!$P$3:$P$154,MATCH(LEFT(M65,255),LEFT('Disaggregation Data'!$J$3:$J$154,255),0))=0,"",INDEX('Disaggregation Data'!$P$3:$P$154,MATCH(LEFT(M65,255),LEFT('Disaggregation Data'!$J$3:$J$154,255),0))),"")</f>
        <v/>
      </c>
      <c r="I65" s="412" t="str">
        <f t="array" ref="I65">IFERROR(IF(INDEX('Disaggregation Data'!$M$3:$M$154,MATCH(LEFT(M65,255),LEFT('Disaggregation Data'!$J$3:$J$154,255),0))=0,"",INDEX('Disaggregation Data'!$M$3:$M$154,MATCH(LEFT(M65,255),LEFT('Disaggregation Data'!$J$3:$J$154,255),0))),"")</f>
        <v/>
      </c>
      <c r="J65" s="411" t="str">
        <f t="array" ref="J65">IFERROR(IF(INDEX('Disaggregation Data'!$N$3:$N$154,MATCH(LEFT(M65,255),LEFT('Disaggregation Data'!$J$3:$J$154,255),0))=0,"",INDEX('Disaggregation Data'!$N$3:$N$154,MATCH(LEFT(M65,255),LEFT('Disaggregation Data'!$J$3:$J$154,255),0))),"")</f>
        <v/>
      </c>
      <c r="K65" s="503">
        <f t="shared" si="0"/>
        <v>57</v>
      </c>
      <c r="L65" s="503" t="str">
        <f t="shared" si="1"/>
        <v/>
      </c>
      <c r="M65" s="503" t="str">
        <f t="shared" si="2"/>
        <v/>
      </c>
      <c r="N65" s="481" t="b">
        <f t="shared" si="3"/>
        <v>0</v>
      </c>
      <c r="O65" s="486" t="s">
        <v>1687</v>
      </c>
      <c r="P65" s="523" t="str">
        <f t="array" ref="P65">IFERROR(IF(INDEX('Disaggregation Records'!$G$3:$G$56,MATCH(LEFT(L65,255),LEFT('Disaggregation Records'!$D$3:$D$56,255),0))=0,"",INDEX('Disaggregation Records'!$G$3:$G$56,MATCH(LEFT(L65,255),LEFT('Disaggregation Records'!$D$3:$D$56,255),0))),"")</f>
        <v/>
      </c>
      <c r="Q65" s="524" t="s">
        <v>451</v>
      </c>
      <c r="R65" s="382"/>
    </row>
    <row r="66" spans="1:18" ht="47.1" customHeight="1" x14ac:dyDescent="0.25">
      <c r="A66" s="409">
        <v>6</v>
      </c>
      <c r="B66" s="427" t="str">
        <f>IFERROR(VLOOKUP(A66,'Impact Indicators - Section B'!$A$9:$S$27,19,FALSE),"")</f>
        <v/>
      </c>
      <c r="C66" s="522" t="str">
        <f t="array" ref="C66">IFERROR(IF(INDEX('Disaggregation Records'!$E$3:$E$56,MATCH(LEFT(L66,255),LEFT('Disaggregation Records'!$D$3:$D$56,255),0))=0,"",INDEX('Disaggregation Records'!$E$3:$E$56,MATCH(LEFT(L66,255),LEFT('Disaggregation Records'!$D$3:$D$56,255),0))),"")</f>
        <v/>
      </c>
      <c r="D66" s="522" t="str">
        <f t="array" ref="D66">IFERROR(IF(INDEX('Disaggregation Records'!$F$3:$F$56,MATCH(LEFT(L66,255),LEFT('Disaggregation Records'!$D$3:$D$56,255),0))=0,"",INDEX('Disaggregation Records'!$F$3:$F$56,MATCH(LEFT(L66,255),LEFT('Disaggregation Records'!$D$3:$D$56,255),0))),"")</f>
        <v/>
      </c>
      <c r="E66" s="412" t="str">
        <f t="array" ref="E66">IFERROR(IF(INDEX('Disaggregation Data'!$K$3:$K$154,MATCH(LEFT(M66,255),LEFT('Disaggregation Data'!$J$3:$J$154,255),0))=0,"",INDEX('Disaggregation Data'!$K$3:$K$154,MATCH(LEFT(M66,255),LEFT('Disaggregation Data'!$J$3:$J$154,255),0))),"")</f>
        <v/>
      </c>
      <c r="F66" s="412" t="str">
        <f t="array" ref="F66">IFERROR(IF(INDEX('Disaggregation Data'!$L$3:$L$154,MATCH(LEFT(M66,255),LEFT('Disaggregation Data'!$J$3:$J$154,255),0))=0,"",INDEX('Disaggregation Data'!$L$3:$L$154,MATCH(LEFT(M66,255),LEFT('Disaggregation Data'!$J$3:$J$154,255),0))),"")</f>
        <v/>
      </c>
      <c r="G66" s="412" t="str">
        <f t="array" ref="G66">IFERROR(IF(INDEX('Disaggregation Data'!$O$3:$O$154,MATCH(LEFT(M66,255),LEFT('Disaggregation Data'!$J$3:$J$154,255),0))=0,"",INDEX('Disaggregation Data'!$O$3:$O$154,MATCH(LEFT(M66,255),LEFT('Disaggregation Data'!$J$3:$J$154,255),0))),"")</f>
        <v/>
      </c>
      <c r="H66" s="411" t="str">
        <f t="array" ref="H66">IFERROR(IF(INDEX('Disaggregation Data'!$P$3:$P$154,MATCH(LEFT(M66,255),LEFT('Disaggregation Data'!$J$3:$J$154,255),0))=0,"",INDEX('Disaggregation Data'!$P$3:$P$154,MATCH(LEFT(M66,255),LEFT('Disaggregation Data'!$J$3:$J$154,255),0))),"")</f>
        <v/>
      </c>
      <c r="I66" s="412" t="str">
        <f t="array" ref="I66">IFERROR(IF(INDEX('Disaggregation Data'!$M$3:$M$154,MATCH(LEFT(M66,255),LEFT('Disaggregation Data'!$J$3:$J$154,255),0))=0,"",INDEX('Disaggregation Data'!$M$3:$M$154,MATCH(LEFT(M66,255),LEFT('Disaggregation Data'!$J$3:$J$154,255),0))),"")</f>
        <v/>
      </c>
      <c r="J66" s="411" t="str">
        <f t="array" ref="J66">IFERROR(IF(INDEX('Disaggregation Data'!$N$3:$N$154,MATCH(LEFT(M66,255),LEFT('Disaggregation Data'!$J$3:$J$154,255),0))=0,"",INDEX('Disaggregation Data'!$N$3:$N$154,MATCH(LEFT(M66,255),LEFT('Disaggregation Data'!$J$3:$J$154,255),0))),"")</f>
        <v/>
      </c>
      <c r="K66" s="503">
        <f t="shared" si="0"/>
        <v>58</v>
      </c>
      <c r="L66" s="503" t="str">
        <f t="shared" si="1"/>
        <v/>
      </c>
      <c r="M66" s="503" t="str">
        <f t="shared" si="2"/>
        <v/>
      </c>
      <c r="N66" s="481" t="b">
        <f t="shared" si="3"/>
        <v>0</v>
      </c>
      <c r="O66" s="486" t="s">
        <v>1688</v>
      </c>
      <c r="P66" s="523" t="str">
        <f t="array" ref="P66">IFERROR(IF(INDEX('Disaggregation Records'!$G$3:$G$56,MATCH(LEFT(L66,255),LEFT('Disaggregation Records'!$D$3:$D$56,255),0))=0,"",INDEX('Disaggregation Records'!$G$3:$G$56,MATCH(LEFT(L66,255),LEFT('Disaggregation Records'!$D$3:$D$56,255),0))),"")</f>
        <v/>
      </c>
      <c r="Q66" s="524" t="s">
        <v>451</v>
      </c>
      <c r="R66" s="382"/>
    </row>
    <row r="67" spans="1:18" ht="47.1" customHeight="1" x14ac:dyDescent="0.25">
      <c r="A67" s="409">
        <v>6</v>
      </c>
      <c r="B67" s="427" t="str">
        <f>IFERROR(VLOOKUP(A67,'Impact Indicators - Section B'!$A$9:$S$27,19,FALSE),"")</f>
        <v/>
      </c>
      <c r="C67" s="522" t="str">
        <f t="array" ref="C67">IFERROR(IF(INDEX('Disaggregation Records'!$E$3:$E$56,MATCH(LEFT(L67,255),LEFT('Disaggregation Records'!$D$3:$D$56,255),0))=0,"",INDEX('Disaggregation Records'!$E$3:$E$56,MATCH(LEFT(L67,255),LEFT('Disaggregation Records'!$D$3:$D$56,255),0))),"")</f>
        <v/>
      </c>
      <c r="D67" s="522" t="str">
        <f t="array" ref="D67">IFERROR(IF(INDEX('Disaggregation Records'!$F$3:$F$56,MATCH(LEFT(L67,255),LEFT('Disaggregation Records'!$D$3:$D$56,255),0))=0,"",INDEX('Disaggregation Records'!$F$3:$F$56,MATCH(LEFT(L67,255),LEFT('Disaggregation Records'!$D$3:$D$56,255),0))),"")</f>
        <v/>
      </c>
      <c r="E67" s="412" t="str">
        <f t="array" ref="E67">IFERROR(IF(INDEX('Disaggregation Data'!$K$3:$K$154,MATCH(LEFT(M67,255),LEFT('Disaggregation Data'!$J$3:$J$154,255),0))=0,"",INDEX('Disaggregation Data'!$K$3:$K$154,MATCH(LEFT(M67,255),LEFT('Disaggregation Data'!$J$3:$J$154,255),0))),"")</f>
        <v/>
      </c>
      <c r="F67" s="412" t="str">
        <f t="array" ref="F67">IFERROR(IF(INDEX('Disaggregation Data'!$L$3:$L$154,MATCH(LEFT(M67,255),LEFT('Disaggregation Data'!$J$3:$J$154,255),0))=0,"",INDEX('Disaggregation Data'!$L$3:$L$154,MATCH(LEFT(M67,255),LEFT('Disaggregation Data'!$J$3:$J$154,255),0))),"")</f>
        <v/>
      </c>
      <c r="G67" s="412" t="str">
        <f t="array" ref="G67">IFERROR(IF(INDEX('Disaggregation Data'!$O$3:$O$154,MATCH(LEFT(M67,255),LEFT('Disaggregation Data'!$J$3:$J$154,255),0))=0,"",INDEX('Disaggregation Data'!$O$3:$O$154,MATCH(LEFT(M67,255),LEFT('Disaggregation Data'!$J$3:$J$154,255),0))),"")</f>
        <v/>
      </c>
      <c r="H67" s="411" t="str">
        <f t="array" ref="H67">IFERROR(IF(INDEX('Disaggregation Data'!$P$3:$P$154,MATCH(LEFT(M67,255),LEFT('Disaggregation Data'!$J$3:$J$154,255),0))=0,"",INDEX('Disaggregation Data'!$P$3:$P$154,MATCH(LEFT(M67,255),LEFT('Disaggregation Data'!$J$3:$J$154,255),0))),"")</f>
        <v/>
      </c>
      <c r="I67" s="412" t="str">
        <f t="array" ref="I67">IFERROR(IF(INDEX('Disaggregation Data'!$M$3:$M$154,MATCH(LEFT(M67,255),LEFT('Disaggregation Data'!$J$3:$J$154,255),0))=0,"",INDEX('Disaggregation Data'!$M$3:$M$154,MATCH(LEFT(M67,255),LEFT('Disaggregation Data'!$J$3:$J$154,255),0))),"")</f>
        <v/>
      </c>
      <c r="J67" s="411" t="str">
        <f t="array" ref="J67">IFERROR(IF(INDEX('Disaggregation Data'!$N$3:$N$154,MATCH(LEFT(M67,255),LEFT('Disaggregation Data'!$J$3:$J$154,255),0))=0,"",INDEX('Disaggregation Data'!$N$3:$N$154,MATCH(LEFT(M67,255),LEFT('Disaggregation Data'!$J$3:$J$154,255),0))),"")</f>
        <v/>
      </c>
      <c r="K67" s="503">
        <f t="shared" si="0"/>
        <v>59</v>
      </c>
      <c r="L67" s="503" t="str">
        <f t="shared" si="1"/>
        <v/>
      </c>
      <c r="M67" s="503" t="str">
        <f t="shared" si="2"/>
        <v/>
      </c>
      <c r="N67" s="481" t="b">
        <f t="shared" si="3"/>
        <v>0</v>
      </c>
      <c r="O67" s="486" t="s">
        <v>1689</v>
      </c>
      <c r="P67" s="523" t="str">
        <f t="array" ref="P67">IFERROR(IF(INDEX('Disaggregation Records'!$G$3:$G$56,MATCH(LEFT(L67,255),LEFT('Disaggregation Records'!$D$3:$D$56,255),0))=0,"",INDEX('Disaggregation Records'!$G$3:$G$56,MATCH(LEFT(L67,255),LEFT('Disaggregation Records'!$D$3:$D$56,255),0))),"")</f>
        <v/>
      </c>
      <c r="Q67" s="524" t="s">
        <v>451</v>
      </c>
      <c r="R67" s="382"/>
    </row>
    <row r="68" spans="1:18" ht="47.1" customHeight="1" x14ac:dyDescent="0.25">
      <c r="A68" s="409">
        <v>6</v>
      </c>
      <c r="B68" s="427" t="str">
        <f>IFERROR(VLOOKUP(A68,'Impact Indicators - Section B'!$A$9:$S$27,19,FALSE),"")</f>
        <v/>
      </c>
      <c r="C68" s="522" t="str">
        <f t="array" ref="C68">IFERROR(IF(INDEX('Disaggregation Records'!$E$3:$E$56,MATCH(LEFT(L68,255),LEFT('Disaggregation Records'!$D$3:$D$56,255),0))=0,"",INDEX('Disaggregation Records'!$E$3:$E$56,MATCH(LEFT(L68,255),LEFT('Disaggregation Records'!$D$3:$D$56,255),0))),"")</f>
        <v/>
      </c>
      <c r="D68" s="522" t="str">
        <f t="array" ref="D68">IFERROR(IF(INDEX('Disaggregation Records'!$F$3:$F$56,MATCH(LEFT(L68,255),LEFT('Disaggregation Records'!$D$3:$D$56,255),0))=0,"",INDEX('Disaggregation Records'!$F$3:$F$56,MATCH(LEFT(L68,255),LEFT('Disaggregation Records'!$D$3:$D$56,255),0))),"")</f>
        <v/>
      </c>
      <c r="E68" s="412" t="str">
        <f t="array" ref="E68">IFERROR(IF(INDEX('Disaggregation Data'!$K$3:$K$154,MATCH(LEFT(M68,255),LEFT('Disaggregation Data'!$J$3:$J$154,255),0))=0,"",INDEX('Disaggregation Data'!$K$3:$K$154,MATCH(LEFT(M68,255),LEFT('Disaggregation Data'!$J$3:$J$154,255),0))),"")</f>
        <v/>
      </c>
      <c r="F68" s="412" t="str">
        <f t="array" ref="F68">IFERROR(IF(INDEX('Disaggregation Data'!$L$3:$L$154,MATCH(LEFT(M68,255),LEFT('Disaggregation Data'!$J$3:$J$154,255),0))=0,"",INDEX('Disaggregation Data'!$L$3:$L$154,MATCH(LEFT(M68,255),LEFT('Disaggregation Data'!$J$3:$J$154,255),0))),"")</f>
        <v/>
      </c>
      <c r="G68" s="412" t="str">
        <f t="array" ref="G68">IFERROR(IF(INDEX('Disaggregation Data'!$O$3:$O$154,MATCH(LEFT(M68,255),LEFT('Disaggregation Data'!$J$3:$J$154,255),0))=0,"",INDEX('Disaggregation Data'!$O$3:$O$154,MATCH(LEFT(M68,255),LEFT('Disaggregation Data'!$J$3:$J$154,255),0))),"")</f>
        <v/>
      </c>
      <c r="H68" s="411" t="str">
        <f t="array" ref="H68">IFERROR(IF(INDEX('Disaggregation Data'!$P$3:$P$154,MATCH(LEFT(M68,255),LEFT('Disaggregation Data'!$J$3:$J$154,255),0))=0,"",INDEX('Disaggregation Data'!$P$3:$P$154,MATCH(LEFT(M68,255),LEFT('Disaggregation Data'!$J$3:$J$154,255),0))),"")</f>
        <v/>
      </c>
      <c r="I68" s="412" t="str">
        <f t="array" ref="I68">IFERROR(IF(INDEX('Disaggregation Data'!$M$3:$M$154,MATCH(LEFT(M68,255),LEFT('Disaggregation Data'!$J$3:$J$154,255),0))=0,"",INDEX('Disaggregation Data'!$M$3:$M$154,MATCH(LEFT(M68,255),LEFT('Disaggregation Data'!$J$3:$J$154,255),0))),"")</f>
        <v/>
      </c>
      <c r="J68" s="411" t="str">
        <f t="array" ref="J68">IFERROR(IF(INDEX('Disaggregation Data'!$N$3:$N$154,MATCH(LEFT(M68,255),LEFT('Disaggregation Data'!$J$3:$J$154,255),0))=0,"",INDEX('Disaggregation Data'!$N$3:$N$154,MATCH(LEFT(M68,255),LEFT('Disaggregation Data'!$J$3:$J$154,255),0))),"")</f>
        <v/>
      </c>
      <c r="K68" s="503">
        <f t="shared" si="0"/>
        <v>60</v>
      </c>
      <c r="L68" s="503" t="str">
        <f t="shared" si="1"/>
        <v/>
      </c>
      <c r="M68" s="503" t="str">
        <f t="shared" si="2"/>
        <v/>
      </c>
      <c r="N68" s="481" t="b">
        <f t="shared" si="3"/>
        <v>0</v>
      </c>
      <c r="O68" s="486" t="s">
        <v>1690</v>
      </c>
      <c r="P68" s="523" t="str">
        <f t="array" ref="P68">IFERROR(IF(INDEX('Disaggregation Records'!$G$3:$G$56,MATCH(LEFT(L68,255),LEFT('Disaggregation Records'!$D$3:$D$56,255),0))=0,"",INDEX('Disaggregation Records'!$G$3:$G$56,MATCH(LEFT(L68,255),LEFT('Disaggregation Records'!$D$3:$D$56,255),0))),"")</f>
        <v/>
      </c>
      <c r="Q68" s="524" t="s">
        <v>451</v>
      </c>
      <c r="R68" s="382"/>
    </row>
    <row r="69" spans="1:18" ht="47.1" customHeight="1" x14ac:dyDescent="0.25">
      <c r="A69" s="409">
        <v>7</v>
      </c>
      <c r="B69" s="427" t="str">
        <f>IFERROR(VLOOKUP(A69,'Impact Indicators - Section B'!$A$9:$S$27,19,FALSE),"")</f>
        <v/>
      </c>
      <c r="C69" s="522" t="str">
        <f t="array" ref="C69">IFERROR(IF(INDEX('Disaggregation Records'!$E$3:$E$56,MATCH(LEFT(L69,255),LEFT('Disaggregation Records'!$D$3:$D$56,255),0))=0,"",INDEX('Disaggregation Records'!$E$3:$E$56,MATCH(LEFT(L69,255),LEFT('Disaggregation Records'!$D$3:$D$56,255),0))),"")</f>
        <v/>
      </c>
      <c r="D69" s="522" t="str">
        <f t="array" ref="D69">IFERROR(IF(INDEX('Disaggregation Records'!$F$3:$F$56,MATCH(LEFT(L69,255),LEFT('Disaggregation Records'!$D$3:$D$56,255),0))=0,"",INDEX('Disaggregation Records'!$F$3:$F$56,MATCH(LEFT(L69,255),LEFT('Disaggregation Records'!$D$3:$D$56,255),0))),"")</f>
        <v/>
      </c>
      <c r="E69" s="412" t="str">
        <f t="array" ref="E69">IFERROR(IF(INDEX('Disaggregation Data'!$K$3:$K$154,MATCH(LEFT(M69,255),LEFT('Disaggregation Data'!$J$3:$J$154,255),0))=0,"",INDEX('Disaggregation Data'!$K$3:$K$154,MATCH(LEFT(M69,255),LEFT('Disaggregation Data'!$J$3:$J$154,255),0))),"")</f>
        <v/>
      </c>
      <c r="F69" s="412" t="str">
        <f t="array" ref="F69">IFERROR(IF(INDEX('Disaggregation Data'!$L$3:$L$154,MATCH(LEFT(M69,255),LEFT('Disaggregation Data'!$J$3:$J$154,255),0))=0,"",INDEX('Disaggregation Data'!$L$3:$L$154,MATCH(LEFT(M69,255),LEFT('Disaggregation Data'!$J$3:$J$154,255),0))),"")</f>
        <v/>
      </c>
      <c r="G69" s="412" t="str">
        <f t="array" ref="G69">IFERROR(IF(INDEX('Disaggregation Data'!$O$3:$O$154,MATCH(LEFT(M69,255),LEFT('Disaggregation Data'!$J$3:$J$154,255),0))=0,"",INDEX('Disaggregation Data'!$O$3:$O$154,MATCH(LEFT(M69,255),LEFT('Disaggregation Data'!$J$3:$J$154,255),0))),"")</f>
        <v/>
      </c>
      <c r="H69" s="411" t="str">
        <f t="array" ref="H69">IFERROR(IF(INDEX('Disaggregation Data'!$P$3:$P$154,MATCH(LEFT(M69,255),LEFT('Disaggregation Data'!$J$3:$J$154,255),0))=0,"",INDEX('Disaggregation Data'!$P$3:$P$154,MATCH(LEFT(M69,255),LEFT('Disaggregation Data'!$J$3:$J$154,255),0))),"")</f>
        <v/>
      </c>
      <c r="I69" s="412" t="str">
        <f t="array" ref="I69">IFERROR(IF(INDEX('Disaggregation Data'!$M$3:$M$154,MATCH(LEFT(M69,255),LEFT('Disaggregation Data'!$J$3:$J$154,255),0))=0,"",INDEX('Disaggregation Data'!$M$3:$M$154,MATCH(LEFT(M69,255),LEFT('Disaggregation Data'!$J$3:$J$154,255),0))),"")</f>
        <v/>
      </c>
      <c r="J69" s="411" t="str">
        <f t="array" ref="J69">IFERROR(IF(INDEX('Disaggregation Data'!$N$3:$N$154,MATCH(LEFT(M69,255),LEFT('Disaggregation Data'!$J$3:$J$154,255),0))=0,"",INDEX('Disaggregation Data'!$N$3:$N$154,MATCH(LEFT(M69,255),LEFT('Disaggregation Data'!$J$3:$J$154,255),0))),"")</f>
        <v/>
      </c>
      <c r="K69" s="503">
        <f t="shared" si="0"/>
        <v>61</v>
      </c>
      <c r="L69" s="503" t="str">
        <f t="shared" si="1"/>
        <v/>
      </c>
      <c r="M69" s="503" t="str">
        <f t="shared" si="2"/>
        <v/>
      </c>
      <c r="N69" s="481" t="b">
        <f t="shared" si="3"/>
        <v>0</v>
      </c>
      <c r="O69" s="486" t="s">
        <v>1691</v>
      </c>
      <c r="P69" s="523" t="str">
        <f t="array" ref="P69">IFERROR(IF(INDEX('Disaggregation Records'!$G$3:$G$56,MATCH(LEFT(L69,255),LEFT('Disaggregation Records'!$D$3:$D$56,255),0))=0,"",INDEX('Disaggregation Records'!$G$3:$G$56,MATCH(LEFT(L69,255),LEFT('Disaggregation Records'!$D$3:$D$56,255),0))),"")</f>
        <v/>
      </c>
      <c r="Q69" s="524" t="s">
        <v>452</v>
      </c>
      <c r="R69" s="382"/>
    </row>
    <row r="70" spans="1:18" ht="47.1" customHeight="1" x14ac:dyDescent="0.25">
      <c r="A70" s="409">
        <v>7</v>
      </c>
      <c r="B70" s="427" t="str">
        <f>IFERROR(VLOOKUP(A70,'Impact Indicators - Section B'!$A$9:$S$27,19,FALSE),"")</f>
        <v/>
      </c>
      <c r="C70" s="522" t="str">
        <f t="array" ref="C70">IFERROR(IF(INDEX('Disaggregation Records'!$E$3:$E$56,MATCH(LEFT(L70,255),LEFT('Disaggregation Records'!$D$3:$D$56,255),0))=0,"",INDEX('Disaggregation Records'!$E$3:$E$56,MATCH(LEFT(L70,255),LEFT('Disaggregation Records'!$D$3:$D$56,255),0))),"")</f>
        <v/>
      </c>
      <c r="D70" s="522" t="str">
        <f t="array" ref="D70">IFERROR(IF(INDEX('Disaggregation Records'!$F$3:$F$56,MATCH(LEFT(L70,255),LEFT('Disaggregation Records'!$D$3:$D$56,255),0))=0,"",INDEX('Disaggregation Records'!$F$3:$F$56,MATCH(LEFT(L70,255),LEFT('Disaggregation Records'!$D$3:$D$56,255),0))),"")</f>
        <v/>
      </c>
      <c r="E70" s="412" t="str">
        <f t="array" ref="E70">IFERROR(IF(INDEX('Disaggregation Data'!$K$3:$K$154,MATCH(LEFT(M70,255),LEFT('Disaggregation Data'!$J$3:$J$154,255),0))=0,"",INDEX('Disaggregation Data'!$K$3:$K$154,MATCH(LEFT(M70,255),LEFT('Disaggregation Data'!$J$3:$J$154,255),0))),"")</f>
        <v/>
      </c>
      <c r="F70" s="412" t="str">
        <f t="array" ref="F70">IFERROR(IF(INDEX('Disaggregation Data'!$L$3:$L$154,MATCH(LEFT(M70,255),LEFT('Disaggregation Data'!$J$3:$J$154,255),0))=0,"",INDEX('Disaggregation Data'!$L$3:$L$154,MATCH(LEFT(M70,255),LEFT('Disaggregation Data'!$J$3:$J$154,255),0))),"")</f>
        <v/>
      </c>
      <c r="G70" s="412" t="str">
        <f t="array" ref="G70">IFERROR(IF(INDEX('Disaggregation Data'!$O$3:$O$154,MATCH(LEFT(M70,255),LEFT('Disaggregation Data'!$J$3:$J$154,255),0))=0,"",INDEX('Disaggregation Data'!$O$3:$O$154,MATCH(LEFT(M70,255),LEFT('Disaggregation Data'!$J$3:$J$154,255),0))),"")</f>
        <v/>
      </c>
      <c r="H70" s="411" t="str">
        <f t="array" ref="H70">IFERROR(IF(INDEX('Disaggregation Data'!$P$3:$P$154,MATCH(LEFT(M70,255),LEFT('Disaggregation Data'!$J$3:$J$154,255),0))=0,"",INDEX('Disaggregation Data'!$P$3:$P$154,MATCH(LEFT(M70,255),LEFT('Disaggregation Data'!$J$3:$J$154,255),0))),"")</f>
        <v/>
      </c>
      <c r="I70" s="412" t="str">
        <f t="array" ref="I70">IFERROR(IF(INDEX('Disaggregation Data'!$M$3:$M$154,MATCH(LEFT(M70,255),LEFT('Disaggregation Data'!$J$3:$J$154,255),0))=0,"",INDEX('Disaggregation Data'!$M$3:$M$154,MATCH(LEFT(M70,255),LEFT('Disaggregation Data'!$J$3:$J$154,255),0))),"")</f>
        <v/>
      </c>
      <c r="J70" s="411" t="str">
        <f t="array" ref="J70">IFERROR(IF(INDEX('Disaggregation Data'!$N$3:$N$154,MATCH(LEFT(M70,255),LEFT('Disaggregation Data'!$J$3:$J$154,255),0))=0,"",INDEX('Disaggregation Data'!$N$3:$N$154,MATCH(LEFT(M70,255),LEFT('Disaggregation Data'!$J$3:$J$154,255),0))),"")</f>
        <v/>
      </c>
      <c r="K70" s="503">
        <f t="shared" si="0"/>
        <v>62</v>
      </c>
      <c r="L70" s="503" t="str">
        <f t="shared" si="1"/>
        <v/>
      </c>
      <c r="M70" s="503" t="str">
        <f t="shared" si="2"/>
        <v/>
      </c>
      <c r="N70" s="481" t="b">
        <f t="shared" si="3"/>
        <v>0</v>
      </c>
      <c r="O70" s="486" t="s">
        <v>1692</v>
      </c>
      <c r="P70" s="523" t="str">
        <f t="array" ref="P70">IFERROR(IF(INDEX('Disaggregation Records'!$G$3:$G$56,MATCH(LEFT(L70,255),LEFT('Disaggregation Records'!$D$3:$D$56,255),0))=0,"",INDEX('Disaggregation Records'!$G$3:$G$56,MATCH(LEFT(L70,255),LEFT('Disaggregation Records'!$D$3:$D$56,255),0))),"")</f>
        <v/>
      </c>
      <c r="Q70" s="524" t="s">
        <v>452</v>
      </c>
      <c r="R70" s="382"/>
    </row>
    <row r="71" spans="1:18" ht="47.1" customHeight="1" x14ac:dyDescent="0.25">
      <c r="A71" s="409">
        <v>7</v>
      </c>
      <c r="B71" s="427" t="str">
        <f>IFERROR(VLOOKUP(A71,'Impact Indicators - Section B'!$A$9:$S$27,19,FALSE),"")</f>
        <v/>
      </c>
      <c r="C71" s="522" t="str">
        <f t="array" ref="C71">IFERROR(IF(INDEX('Disaggregation Records'!$E$3:$E$56,MATCH(LEFT(L71,255),LEFT('Disaggregation Records'!$D$3:$D$56,255),0))=0,"",INDEX('Disaggregation Records'!$E$3:$E$56,MATCH(LEFT(L71,255),LEFT('Disaggregation Records'!$D$3:$D$56,255),0))),"")</f>
        <v/>
      </c>
      <c r="D71" s="522" t="str">
        <f t="array" ref="D71">IFERROR(IF(INDEX('Disaggregation Records'!$F$3:$F$56,MATCH(LEFT(L71,255),LEFT('Disaggregation Records'!$D$3:$D$56,255),0))=0,"",INDEX('Disaggregation Records'!$F$3:$F$56,MATCH(LEFT(L71,255),LEFT('Disaggregation Records'!$D$3:$D$56,255),0))),"")</f>
        <v/>
      </c>
      <c r="E71" s="412" t="str">
        <f t="array" ref="E71">IFERROR(IF(INDEX('Disaggregation Data'!$K$3:$K$154,MATCH(LEFT(M71,255),LEFT('Disaggregation Data'!$J$3:$J$154,255),0))=0,"",INDEX('Disaggregation Data'!$K$3:$K$154,MATCH(LEFT(M71,255),LEFT('Disaggregation Data'!$J$3:$J$154,255),0))),"")</f>
        <v/>
      </c>
      <c r="F71" s="412" t="str">
        <f t="array" ref="F71">IFERROR(IF(INDEX('Disaggregation Data'!$L$3:$L$154,MATCH(LEFT(M71,255),LEFT('Disaggregation Data'!$J$3:$J$154,255),0))=0,"",INDEX('Disaggregation Data'!$L$3:$L$154,MATCH(LEFT(M71,255),LEFT('Disaggregation Data'!$J$3:$J$154,255),0))),"")</f>
        <v/>
      </c>
      <c r="G71" s="412" t="str">
        <f t="array" ref="G71">IFERROR(IF(INDEX('Disaggregation Data'!$O$3:$O$154,MATCH(LEFT(M71,255),LEFT('Disaggregation Data'!$J$3:$J$154,255),0))=0,"",INDEX('Disaggregation Data'!$O$3:$O$154,MATCH(LEFT(M71,255),LEFT('Disaggregation Data'!$J$3:$J$154,255),0))),"")</f>
        <v/>
      </c>
      <c r="H71" s="411" t="str">
        <f t="array" ref="H71">IFERROR(IF(INDEX('Disaggregation Data'!$P$3:$P$154,MATCH(LEFT(M71,255),LEFT('Disaggregation Data'!$J$3:$J$154,255),0))=0,"",INDEX('Disaggregation Data'!$P$3:$P$154,MATCH(LEFT(M71,255),LEFT('Disaggregation Data'!$J$3:$J$154,255),0))),"")</f>
        <v/>
      </c>
      <c r="I71" s="412" t="str">
        <f t="array" ref="I71">IFERROR(IF(INDEX('Disaggregation Data'!$M$3:$M$154,MATCH(LEFT(M71,255),LEFT('Disaggregation Data'!$J$3:$J$154,255),0))=0,"",INDEX('Disaggregation Data'!$M$3:$M$154,MATCH(LEFT(M71,255),LEFT('Disaggregation Data'!$J$3:$J$154,255),0))),"")</f>
        <v/>
      </c>
      <c r="J71" s="411" t="str">
        <f t="array" ref="J71">IFERROR(IF(INDEX('Disaggregation Data'!$N$3:$N$154,MATCH(LEFT(M71,255),LEFT('Disaggregation Data'!$J$3:$J$154,255),0))=0,"",INDEX('Disaggregation Data'!$N$3:$N$154,MATCH(LEFT(M71,255),LEFT('Disaggregation Data'!$J$3:$J$154,255),0))),"")</f>
        <v/>
      </c>
      <c r="K71" s="503">
        <f t="shared" si="0"/>
        <v>63</v>
      </c>
      <c r="L71" s="503" t="str">
        <f t="shared" si="1"/>
        <v/>
      </c>
      <c r="M71" s="503" t="str">
        <f t="shared" si="2"/>
        <v/>
      </c>
      <c r="N71" s="481" t="b">
        <f t="shared" si="3"/>
        <v>0</v>
      </c>
      <c r="O71" s="486" t="s">
        <v>1693</v>
      </c>
      <c r="P71" s="523" t="str">
        <f t="array" ref="P71">IFERROR(IF(INDEX('Disaggregation Records'!$G$3:$G$56,MATCH(LEFT(L71,255),LEFT('Disaggregation Records'!$D$3:$D$56,255),0))=0,"",INDEX('Disaggregation Records'!$G$3:$G$56,MATCH(LEFT(L71,255),LEFT('Disaggregation Records'!$D$3:$D$56,255),0))),"")</f>
        <v/>
      </c>
      <c r="Q71" s="524" t="s">
        <v>452</v>
      </c>
      <c r="R71" s="382"/>
    </row>
    <row r="72" spans="1:18" ht="47.1" customHeight="1" x14ac:dyDescent="0.25">
      <c r="A72" s="409">
        <v>7</v>
      </c>
      <c r="B72" s="427" t="str">
        <f>IFERROR(VLOOKUP(A72,'Impact Indicators - Section B'!$A$9:$S$27,19,FALSE),"")</f>
        <v/>
      </c>
      <c r="C72" s="522" t="str">
        <f t="array" ref="C72">IFERROR(IF(INDEX('Disaggregation Records'!$E$3:$E$56,MATCH(LEFT(L72,255),LEFT('Disaggregation Records'!$D$3:$D$56,255),0))=0,"",INDEX('Disaggregation Records'!$E$3:$E$56,MATCH(LEFT(L72,255),LEFT('Disaggregation Records'!$D$3:$D$56,255),0))),"")</f>
        <v/>
      </c>
      <c r="D72" s="522" t="str">
        <f t="array" ref="D72">IFERROR(IF(INDEX('Disaggregation Records'!$F$3:$F$56,MATCH(LEFT(L72,255),LEFT('Disaggregation Records'!$D$3:$D$56,255),0))=0,"",INDEX('Disaggregation Records'!$F$3:$F$56,MATCH(LEFT(L72,255),LEFT('Disaggregation Records'!$D$3:$D$56,255),0))),"")</f>
        <v/>
      </c>
      <c r="E72" s="412" t="str">
        <f t="array" ref="E72">IFERROR(IF(INDEX('Disaggregation Data'!$K$3:$K$154,MATCH(LEFT(M72,255),LEFT('Disaggregation Data'!$J$3:$J$154,255),0))=0,"",INDEX('Disaggregation Data'!$K$3:$K$154,MATCH(LEFT(M72,255),LEFT('Disaggregation Data'!$J$3:$J$154,255),0))),"")</f>
        <v/>
      </c>
      <c r="F72" s="412" t="str">
        <f t="array" ref="F72">IFERROR(IF(INDEX('Disaggregation Data'!$L$3:$L$154,MATCH(LEFT(M72,255),LEFT('Disaggregation Data'!$J$3:$J$154,255),0))=0,"",INDEX('Disaggregation Data'!$L$3:$L$154,MATCH(LEFT(M72,255),LEFT('Disaggregation Data'!$J$3:$J$154,255),0))),"")</f>
        <v/>
      </c>
      <c r="G72" s="412" t="str">
        <f t="array" ref="G72">IFERROR(IF(INDEX('Disaggregation Data'!$O$3:$O$154,MATCH(LEFT(M72,255),LEFT('Disaggregation Data'!$J$3:$J$154,255),0))=0,"",INDEX('Disaggregation Data'!$O$3:$O$154,MATCH(LEFT(M72,255),LEFT('Disaggregation Data'!$J$3:$J$154,255),0))),"")</f>
        <v/>
      </c>
      <c r="H72" s="411" t="str">
        <f t="array" ref="H72">IFERROR(IF(INDEX('Disaggregation Data'!$P$3:$P$154,MATCH(LEFT(M72,255),LEFT('Disaggregation Data'!$J$3:$J$154,255),0))=0,"",INDEX('Disaggregation Data'!$P$3:$P$154,MATCH(LEFT(M72,255),LEFT('Disaggregation Data'!$J$3:$J$154,255),0))),"")</f>
        <v/>
      </c>
      <c r="I72" s="412" t="str">
        <f t="array" ref="I72">IFERROR(IF(INDEX('Disaggregation Data'!$M$3:$M$154,MATCH(LEFT(M72,255),LEFT('Disaggregation Data'!$J$3:$J$154,255),0))=0,"",INDEX('Disaggregation Data'!$M$3:$M$154,MATCH(LEFT(M72,255),LEFT('Disaggregation Data'!$J$3:$J$154,255),0))),"")</f>
        <v/>
      </c>
      <c r="J72" s="411" t="str">
        <f t="array" ref="J72">IFERROR(IF(INDEX('Disaggregation Data'!$N$3:$N$154,MATCH(LEFT(M72,255),LEFT('Disaggregation Data'!$J$3:$J$154,255),0))=0,"",INDEX('Disaggregation Data'!$N$3:$N$154,MATCH(LEFT(M72,255),LEFT('Disaggregation Data'!$J$3:$J$154,255),0))),"")</f>
        <v/>
      </c>
      <c r="K72" s="503">
        <f t="shared" si="0"/>
        <v>64</v>
      </c>
      <c r="L72" s="503" t="str">
        <f t="shared" si="1"/>
        <v/>
      </c>
      <c r="M72" s="503" t="str">
        <f t="shared" si="2"/>
        <v/>
      </c>
      <c r="N72" s="481" t="b">
        <f t="shared" si="3"/>
        <v>0</v>
      </c>
      <c r="O72" s="486" t="s">
        <v>1694</v>
      </c>
      <c r="P72" s="523" t="str">
        <f t="array" ref="P72">IFERROR(IF(INDEX('Disaggregation Records'!$G$3:$G$56,MATCH(LEFT(L72,255),LEFT('Disaggregation Records'!$D$3:$D$56,255),0))=0,"",INDEX('Disaggregation Records'!$G$3:$G$56,MATCH(LEFT(L72,255),LEFT('Disaggregation Records'!$D$3:$D$56,255),0))),"")</f>
        <v/>
      </c>
      <c r="Q72" s="524" t="s">
        <v>452</v>
      </c>
      <c r="R72" s="382"/>
    </row>
    <row r="73" spans="1:18" ht="47.1" customHeight="1" x14ac:dyDescent="0.25">
      <c r="A73" s="409">
        <v>7</v>
      </c>
      <c r="B73" s="427" t="str">
        <f>IFERROR(VLOOKUP(A73,'Impact Indicators - Section B'!$A$9:$S$27,19,FALSE),"")</f>
        <v/>
      </c>
      <c r="C73" s="522" t="str">
        <f t="array" ref="C73">IFERROR(IF(INDEX('Disaggregation Records'!$E$3:$E$56,MATCH(LEFT(L73,255),LEFT('Disaggregation Records'!$D$3:$D$56,255),0))=0,"",INDEX('Disaggregation Records'!$E$3:$E$56,MATCH(LEFT(L73,255),LEFT('Disaggregation Records'!$D$3:$D$56,255),0))),"")</f>
        <v/>
      </c>
      <c r="D73" s="522" t="str">
        <f t="array" ref="D73">IFERROR(IF(INDEX('Disaggregation Records'!$F$3:$F$56,MATCH(LEFT(L73,255),LEFT('Disaggregation Records'!$D$3:$D$56,255),0))=0,"",INDEX('Disaggregation Records'!$F$3:$F$56,MATCH(LEFT(L73,255),LEFT('Disaggregation Records'!$D$3:$D$56,255),0))),"")</f>
        <v/>
      </c>
      <c r="E73" s="412" t="str">
        <f t="array" ref="E73">IFERROR(IF(INDEX('Disaggregation Data'!$K$3:$K$154,MATCH(LEFT(M73,255),LEFT('Disaggregation Data'!$J$3:$J$154,255),0))=0,"",INDEX('Disaggregation Data'!$K$3:$K$154,MATCH(LEFT(M73,255),LEFT('Disaggregation Data'!$J$3:$J$154,255),0))),"")</f>
        <v/>
      </c>
      <c r="F73" s="412" t="str">
        <f t="array" ref="F73">IFERROR(IF(INDEX('Disaggregation Data'!$L$3:$L$154,MATCH(LEFT(M73,255),LEFT('Disaggregation Data'!$J$3:$J$154,255),0))=0,"",INDEX('Disaggregation Data'!$L$3:$L$154,MATCH(LEFT(M73,255),LEFT('Disaggregation Data'!$J$3:$J$154,255),0))),"")</f>
        <v/>
      </c>
      <c r="G73" s="412" t="str">
        <f t="array" ref="G73">IFERROR(IF(INDEX('Disaggregation Data'!$O$3:$O$154,MATCH(LEFT(M73,255),LEFT('Disaggregation Data'!$J$3:$J$154,255),0))=0,"",INDEX('Disaggregation Data'!$O$3:$O$154,MATCH(LEFT(M73,255),LEFT('Disaggregation Data'!$J$3:$J$154,255),0))),"")</f>
        <v/>
      </c>
      <c r="H73" s="411" t="str">
        <f t="array" ref="H73">IFERROR(IF(INDEX('Disaggregation Data'!$P$3:$P$154,MATCH(LEFT(M73,255),LEFT('Disaggregation Data'!$J$3:$J$154,255),0))=0,"",INDEX('Disaggregation Data'!$P$3:$P$154,MATCH(LEFT(M73,255),LEFT('Disaggregation Data'!$J$3:$J$154,255),0))),"")</f>
        <v/>
      </c>
      <c r="I73" s="412" t="str">
        <f t="array" ref="I73">IFERROR(IF(INDEX('Disaggregation Data'!$M$3:$M$154,MATCH(LEFT(M73,255),LEFT('Disaggregation Data'!$J$3:$J$154,255),0))=0,"",INDEX('Disaggregation Data'!$M$3:$M$154,MATCH(LEFT(M73,255),LEFT('Disaggregation Data'!$J$3:$J$154,255),0))),"")</f>
        <v/>
      </c>
      <c r="J73" s="411" t="str">
        <f t="array" ref="J73">IFERROR(IF(INDEX('Disaggregation Data'!$N$3:$N$154,MATCH(LEFT(M73,255),LEFT('Disaggregation Data'!$J$3:$J$154,255),0))=0,"",INDEX('Disaggregation Data'!$N$3:$N$154,MATCH(LEFT(M73,255),LEFT('Disaggregation Data'!$J$3:$J$154,255),0))),"")</f>
        <v/>
      </c>
      <c r="K73" s="503">
        <f t="shared" ref="K73:K136" si="4">IF(B73=B72,K72+1,0)</f>
        <v>65</v>
      </c>
      <c r="L73" s="503" t="str">
        <f t="shared" ref="L73:L136" si="5">IF(B73&lt;&gt;"",B73&amp;"-"&amp;K73,"")</f>
        <v/>
      </c>
      <c r="M73" s="503" t="str">
        <f t="shared" ref="M73:M136" si="6">IF(B73&lt;&gt;"",B73&amp;C73&amp;D73,"")</f>
        <v/>
      </c>
      <c r="N73" s="481" t="b">
        <f t="shared" ref="N73:N136" si="7">IFERROR(IF(B73&lt;&gt;"",TRUE,FALSE),"")</f>
        <v>0</v>
      </c>
      <c r="O73" s="486" t="s">
        <v>1695</v>
      </c>
      <c r="P73" s="523" t="str">
        <f t="array" ref="P73">IFERROR(IF(INDEX('Disaggregation Records'!$G$3:$G$56,MATCH(LEFT(L73,255),LEFT('Disaggregation Records'!$D$3:$D$56,255),0))=0,"",INDEX('Disaggregation Records'!$G$3:$G$56,MATCH(LEFT(L73,255),LEFT('Disaggregation Records'!$D$3:$D$56,255),0))),"")</f>
        <v/>
      </c>
      <c r="Q73" s="524" t="s">
        <v>452</v>
      </c>
      <c r="R73" s="382"/>
    </row>
    <row r="74" spans="1:18" ht="47.1" customHeight="1" x14ac:dyDescent="0.25">
      <c r="A74" s="409">
        <v>7</v>
      </c>
      <c r="B74" s="427" t="str">
        <f>IFERROR(VLOOKUP(A74,'Impact Indicators - Section B'!$A$9:$S$27,19,FALSE),"")</f>
        <v/>
      </c>
      <c r="C74" s="522" t="str">
        <f t="array" ref="C74">IFERROR(IF(INDEX('Disaggregation Records'!$E$3:$E$56,MATCH(LEFT(L74,255),LEFT('Disaggregation Records'!$D$3:$D$56,255),0))=0,"",INDEX('Disaggregation Records'!$E$3:$E$56,MATCH(LEFT(L74,255),LEFT('Disaggregation Records'!$D$3:$D$56,255),0))),"")</f>
        <v/>
      </c>
      <c r="D74" s="522" t="str">
        <f t="array" ref="D74">IFERROR(IF(INDEX('Disaggregation Records'!$F$3:$F$56,MATCH(LEFT(L74,255),LEFT('Disaggregation Records'!$D$3:$D$56,255),0))=0,"",INDEX('Disaggregation Records'!$F$3:$F$56,MATCH(LEFT(L74,255),LEFT('Disaggregation Records'!$D$3:$D$56,255),0))),"")</f>
        <v/>
      </c>
      <c r="E74" s="412" t="str">
        <f t="array" ref="E74">IFERROR(IF(INDEX('Disaggregation Data'!$K$3:$K$154,MATCH(LEFT(M74,255),LEFT('Disaggregation Data'!$J$3:$J$154,255),0))=0,"",INDEX('Disaggregation Data'!$K$3:$K$154,MATCH(LEFT(M74,255),LEFT('Disaggregation Data'!$J$3:$J$154,255),0))),"")</f>
        <v/>
      </c>
      <c r="F74" s="412" t="str">
        <f t="array" ref="F74">IFERROR(IF(INDEX('Disaggregation Data'!$L$3:$L$154,MATCH(LEFT(M74,255),LEFT('Disaggregation Data'!$J$3:$J$154,255),0))=0,"",INDEX('Disaggregation Data'!$L$3:$L$154,MATCH(LEFT(M74,255),LEFT('Disaggregation Data'!$J$3:$J$154,255),0))),"")</f>
        <v/>
      </c>
      <c r="G74" s="412" t="str">
        <f t="array" ref="G74">IFERROR(IF(INDEX('Disaggregation Data'!$O$3:$O$154,MATCH(LEFT(M74,255),LEFT('Disaggregation Data'!$J$3:$J$154,255),0))=0,"",INDEX('Disaggregation Data'!$O$3:$O$154,MATCH(LEFT(M74,255),LEFT('Disaggregation Data'!$J$3:$J$154,255),0))),"")</f>
        <v/>
      </c>
      <c r="H74" s="411" t="str">
        <f t="array" ref="H74">IFERROR(IF(INDEX('Disaggregation Data'!$P$3:$P$154,MATCH(LEFT(M74,255),LEFT('Disaggregation Data'!$J$3:$J$154,255),0))=0,"",INDEX('Disaggregation Data'!$P$3:$P$154,MATCH(LEFT(M74,255),LEFT('Disaggregation Data'!$J$3:$J$154,255),0))),"")</f>
        <v/>
      </c>
      <c r="I74" s="412" t="str">
        <f t="array" ref="I74">IFERROR(IF(INDEX('Disaggregation Data'!$M$3:$M$154,MATCH(LEFT(M74,255),LEFT('Disaggregation Data'!$J$3:$J$154,255),0))=0,"",INDEX('Disaggregation Data'!$M$3:$M$154,MATCH(LEFT(M74,255),LEFT('Disaggregation Data'!$J$3:$J$154,255),0))),"")</f>
        <v/>
      </c>
      <c r="J74" s="411" t="str">
        <f t="array" ref="J74">IFERROR(IF(INDEX('Disaggregation Data'!$N$3:$N$154,MATCH(LEFT(M74,255),LEFT('Disaggregation Data'!$J$3:$J$154,255),0))=0,"",INDEX('Disaggregation Data'!$N$3:$N$154,MATCH(LEFT(M74,255),LEFT('Disaggregation Data'!$J$3:$J$154,255),0))),"")</f>
        <v/>
      </c>
      <c r="K74" s="503">
        <f t="shared" si="4"/>
        <v>66</v>
      </c>
      <c r="L74" s="503" t="str">
        <f t="shared" si="5"/>
        <v/>
      </c>
      <c r="M74" s="503" t="str">
        <f t="shared" si="6"/>
        <v/>
      </c>
      <c r="N74" s="481" t="b">
        <f t="shared" si="7"/>
        <v>0</v>
      </c>
      <c r="O74" s="486" t="s">
        <v>1696</v>
      </c>
      <c r="P74" s="523" t="str">
        <f t="array" ref="P74">IFERROR(IF(INDEX('Disaggregation Records'!$G$3:$G$56,MATCH(LEFT(L74,255),LEFT('Disaggregation Records'!$D$3:$D$56,255),0))=0,"",INDEX('Disaggregation Records'!$G$3:$G$56,MATCH(LEFT(L74,255),LEFT('Disaggregation Records'!$D$3:$D$56,255),0))),"")</f>
        <v/>
      </c>
      <c r="Q74" s="524" t="s">
        <v>452</v>
      </c>
      <c r="R74" s="382"/>
    </row>
    <row r="75" spans="1:18" ht="47.1" customHeight="1" x14ac:dyDescent="0.25">
      <c r="A75" s="409">
        <v>7</v>
      </c>
      <c r="B75" s="427" t="str">
        <f>IFERROR(VLOOKUP(A75,'Impact Indicators - Section B'!$A$9:$S$27,19,FALSE),"")</f>
        <v/>
      </c>
      <c r="C75" s="522" t="str">
        <f t="array" ref="C75">IFERROR(IF(INDEX('Disaggregation Records'!$E$3:$E$56,MATCH(LEFT(L75,255),LEFT('Disaggregation Records'!$D$3:$D$56,255),0))=0,"",INDEX('Disaggregation Records'!$E$3:$E$56,MATCH(LEFT(L75,255),LEFT('Disaggregation Records'!$D$3:$D$56,255),0))),"")</f>
        <v/>
      </c>
      <c r="D75" s="522" t="str">
        <f t="array" ref="D75">IFERROR(IF(INDEX('Disaggregation Records'!$F$3:$F$56,MATCH(LEFT(L75,255),LEFT('Disaggregation Records'!$D$3:$D$56,255),0))=0,"",INDEX('Disaggregation Records'!$F$3:$F$56,MATCH(LEFT(L75,255),LEFT('Disaggregation Records'!$D$3:$D$56,255),0))),"")</f>
        <v/>
      </c>
      <c r="E75" s="412" t="str">
        <f t="array" ref="E75">IFERROR(IF(INDEX('Disaggregation Data'!$K$3:$K$154,MATCH(LEFT(M75,255),LEFT('Disaggregation Data'!$J$3:$J$154,255),0))=0,"",INDEX('Disaggregation Data'!$K$3:$K$154,MATCH(LEFT(M75,255),LEFT('Disaggregation Data'!$J$3:$J$154,255),0))),"")</f>
        <v/>
      </c>
      <c r="F75" s="412" t="str">
        <f t="array" ref="F75">IFERROR(IF(INDEX('Disaggregation Data'!$L$3:$L$154,MATCH(LEFT(M75,255),LEFT('Disaggregation Data'!$J$3:$J$154,255),0))=0,"",INDEX('Disaggregation Data'!$L$3:$L$154,MATCH(LEFT(M75,255),LEFT('Disaggregation Data'!$J$3:$J$154,255),0))),"")</f>
        <v/>
      </c>
      <c r="G75" s="412" t="str">
        <f t="array" ref="G75">IFERROR(IF(INDEX('Disaggregation Data'!$O$3:$O$154,MATCH(LEFT(M75,255),LEFT('Disaggregation Data'!$J$3:$J$154,255),0))=0,"",INDEX('Disaggregation Data'!$O$3:$O$154,MATCH(LEFT(M75,255),LEFT('Disaggregation Data'!$J$3:$J$154,255),0))),"")</f>
        <v/>
      </c>
      <c r="H75" s="411" t="str">
        <f t="array" ref="H75">IFERROR(IF(INDEX('Disaggregation Data'!$P$3:$P$154,MATCH(LEFT(M75,255),LEFT('Disaggregation Data'!$J$3:$J$154,255),0))=0,"",INDEX('Disaggregation Data'!$P$3:$P$154,MATCH(LEFT(M75,255),LEFT('Disaggregation Data'!$J$3:$J$154,255),0))),"")</f>
        <v/>
      </c>
      <c r="I75" s="412" t="str">
        <f t="array" ref="I75">IFERROR(IF(INDEX('Disaggregation Data'!$M$3:$M$154,MATCH(LEFT(M75,255),LEFT('Disaggregation Data'!$J$3:$J$154,255),0))=0,"",INDEX('Disaggregation Data'!$M$3:$M$154,MATCH(LEFT(M75,255),LEFT('Disaggregation Data'!$J$3:$J$154,255),0))),"")</f>
        <v/>
      </c>
      <c r="J75" s="411" t="str">
        <f t="array" ref="J75">IFERROR(IF(INDEX('Disaggregation Data'!$N$3:$N$154,MATCH(LEFT(M75,255),LEFT('Disaggregation Data'!$J$3:$J$154,255),0))=0,"",INDEX('Disaggregation Data'!$N$3:$N$154,MATCH(LEFT(M75,255),LEFT('Disaggregation Data'!$J$3:$J$154,255),0))),"")</f>
        <v/>
      </c>
      <c r="K75" s="503">
        <f t="shared" si="4"/>
        <v>67</v>
      </c>
      <c r="L75" s="503" t="str">
        <f t="shared" si="5"/>
        <v/>
      </c>
      <c r="M75" s="503" t="str">
        <f t="shared" si="6"/>
        <v/>
      </c>
      <c r="N75" s="481" t="b">
        <f t="shared" si="7"/>
        <v>0</v>
      </c>
      <c r="O75" s="486" t="s">
        <v>1697</v>
      </c>
      <c r="P75" s="523" t="str">
        <f t="array" ref="P75">IFERROR(IF(INDEX('Disaggregation Records'!$G$3:$G$56,MATCH(LEFT(L75,255),LEFT('Disaggregation Records'!$D$3:$D$56,255),0))=0,"",INDEX('Disaggregation Records'!$G$3:$G$56,MATCH(LEFT(L75,255),LEFT('Disaggregation Records'!$D$3:$D$56,255),0))),"")</f>
        <v/>
      </c>
      <c r="Q75" s="524" t="s">
        <v>452</v>
      </c>
      <c r="R75" s="382"/>
    </row>
    <row r="76" spans="1:18" ht="47.1" customHeight="1" x14ac:dyDescent="0.25">
      <c r="A76" s="409">
        <v>7</v>
      </c>
      <c r="B76" s="427" t="str">
        <f>IFERROR(VLOOKUP(A76,'Impact Indicators - Section B'!$A$9:$S$27,19,FALSE),"")</f>
        <v/>
      </c>
      <c r="C76" s="522" t="str">
        <f t="array" ref="C76">IFERROR(IF(INDEX('Disaggregation Records'!$E$3:$E$56,MATCH(LEFT(L76,255),LEFT('Disaggregation Records'!$D$3:$D$56,255),0))=0,"",INDEX('Disaggregation Records'!$E$3:$E$56,MATCH(LEFT(L76,255),LEFT('Disaggregation Records'!$D$3:$D$56,255),0))),"")</f>
        <v/>
      </c>
      <c r="D76" s="522" t="str">
        <f t="array" ref="D76">IFERROR(IF(INDEX('Disaggregation Records'!$F$3:$F$56,MATCH(LEFT(L76,255),LEFT('Disaggregation Records'!$D$3:$D$56,255),0))=0,"",INDEX('Disaggregation Records'!$F$3:$F$56,MATCH(LEFT(L76,255),LEFT('Disaggregation Records'!$D$3:$D$56,255),0))),"")</f>
        <v/>
      </c>
      <c r="E76" s="412" t="str">
        <f t="array" ref="E76">IFERROR(IF(INDEX('Disaggregation Data'!$K$3:$K$154,MATCH(LEFT(M76,255),LEFT('Disaggregation Data'!$J$3:$J$154,255),0))=0,"",INDEX('Disaggregation Data'!$K$3:$K$154,MATCH(LEFT(M76,255),LEFT('Disaggregation Data'!$J$3:$J$154,255),0))),"")</f>
        <v/>
      </c>
      <c r="F76" s="412" t="str">
        <f t="array" ref="F76">IFERROR(IF(INDEX('Disaggregation Data'!$L$3:$L$154,MATCH(LEFT(M76,255),LEFT('Disaggregation Data'!$J$3:$J$154,255),0))=0,"",INDEX('Disaggregation Data'!$L$3:$L$154,MATCH(LEFT(M76,255),LEFT('Disaggregation Data'!$J$3:$J$154,255),0))),"")</f>
        <v/>
      </c>
      <c r="G76" s="412" t="str">
        <f t="array" ref="G76">IFERROR(IF(INDEX('Disaggregation Data'!$O$3:$O$154,MATCH(LEFT(M76,255),LEFT('Disaggregation Data'!$J$3:$J$154,255),0))=0,"",INDEX('Disaggregation Data'!$O$3:$O$154,MATCH(LEFT(M76,255),LEFT('Disaggregation Data'!$J$3:$J$154,255),0))),"")</f>
        <v/>
      </c>
      <c r="H76" s="411" t="str">
        <f t="array" ref="H76">IFERROR(IF(INDEX('Disaggregation Data'!$P$3:$P$154,MATCH(LEFT(M76,255),LEFT('Disaggregation Data'!$J$3:$J$154,255),0))=0,"",INDEX('Disaggregation Data'!$P$3:$P$154,MATCH(LEFT(M76,255),LEFT('Disaggregation Data'!$J$3:$J$154,255),0))),"")</f>
        <v/>
      </c>
      <c r="I76" s="412" t="str">
        <f t="array" ref="I76">IFERROR(IF(INDEX('Disaggregation Data'!$M$3:$M$154,MATCH(LEFT(M76,255),LEFT('Disaggregation Data'!$J$3:$J$154,255),0))=0,"",INDEX('Disaggregation Data'!$M$3:$M$154,MATCH(LEFT(M76,255),LEFT('Disaggregation Data'!$J$3:$J$154,255),0))),"")</f>
        <v/>
      </c>
      <c r="J76" s="411" t="str">
        <f t="array" ref="J76">IFERROR(IF(INDEX('Disaggregation Data'!$N$3:$N$154,MATCH(LEFT(M76,255),LEFT('Disaggregation Data'!$J$3:$J$154,255),0))=0,"",INDEX('Disaggregation Data'!$N$3:$N$154,MATCH(LEFT(M76,255),LEFT('Disaggregation Data'!$J$3:$J$154,255),0))),"")</f>
        <v/>
      </c>
      <c r="K76" s="503">
        <f t="shared" si="4"/>
        <v>68</v>
      </c>
      <c r="L76" s="503" t="str">
        <f t="shared" si="5"/>
        <v/>
      </c>
      <c r="M76" s="503" t="str">
        <f t="shared" si="6"/>
        <v/>
      </c>
      <c r="N76" s="481" t="b">
        <f t="shared" si="7"/>
        <v>0</v>
      </c>
      <c r="O76" s="486" t="s">
        <v>1698</v>
      </c>
      <c r="P76" s="523" t="str">
        <f t="array" ref="P76">IFERROR(IF(INDEX('Disaggregation Records'!$G$3:$G$56,MATCH(LEFT(L76,255),LEFT('Disaggregation Records'!$D$3:$D$56,255),0))=0,"",INDEX('Disaggregation Records'!$G$3:$G$56,MATCH(LEFT(L76,255),LEFT('Disaggregation Records'!$D$3:$D$56,255),0))),"")</f>
        <v/>
      </c>
      <c r="Q76" s="524" t="s">
        <v>452</v>
      </c>
      <c r="R76" s="382"/>
    </row>
    <row r="77" spans="1:18" ht="47.1" customHeight="1" x14ac:dyDescent="0.25">
      <c r="A77" s="409">
        <v>7</v>
      </c>
      <c r="B77" s="427" t="str">
        <f>IFERROR(VLOOKUP(A77,'Impact Indicators - Section B'!$A$9:$S$27,19,FALSE),"")</f>
        <v/>
      </c>
      <c r="C77" s="522" t="str">
        <f t="array" ref="C77">IFERROR(IF(INDEX('Disaggregation Records'!$E$3:$E$56,MATCH(LEFT(L77,255),LEFT('Disaggregation Records'!$D$3:$D$56,255),0))=0,"",INDEX('Disaggregation Records'!$E$3:$E$56,MATCH(LEFT(L77,255),LEFT('Disaggregation Records'!$D$3:$D$56,255),0))),"")</f>
        <v/>
      </c>
      <c r="D77" s="522" t="str">
        <f t="array" ref="D77">IFERROR(IF(INDEX('Disaggregation Records'!$F$3:$F$56,MATCH(LEFT(L77,255),LEFT('Disaggregation Records'!$D$3:$D$56,255),0))=0,"",INDEX('Disaggregation Records'!$F$3:$F$56,MATCH(LEFT(L77,255),LEFT('Disaggregation Records'!$D$3:$D$56,255),0))),"")</f>
        <v/>
      </c>
      <c r="E77" s="412" t="str">
        <f t="array" ref="E77">IFERROR(IF(INDEX('Disaggregation Data'!$K$3:$K$154,MATCH(LEFT(M77,255),LEFT('Disaggregation Data'!$J$3:$J$154,255),0))=0,"",INDEX('Disaggregation Data'!$K$3:$K$154,MATCH(LEFT(M77,255),LEFT('Disaggregation Data'!$J$3:$J$154,255),0))),"")</f>
        <v/>
      </c>
      <c r="F77" s="412" t="str">
        <f t="array" ref="F77">IFERROR(IF(INDEX('Disaggregation Data'!$L$3:$L$154,MATCH(LEFT(M77,255),LEFT('Disaggregation Data'!$J$3:$J$154,255),0))=0,"",INDEX('Disaggregation Data'!$L$3:$L$154,MATCH(LEFT(M77,255),LEFT('Disaggregation Data'!$J$3:$J$154,255),0))),"")</f>
        <v/>
      </c>
      <c r="G77" s="412" t="str">
        <f t="array" ref="G77">IFERROR(IF(INDEX('Disaggregation Data'!$O$3:$O$154,MATCH(LEFT(M77,255),LEFT('Disaggregation Data'!$J$3:$J$154,255),0))=0,"",INDEX('Disaggregation Data'!$O$3:$O$154,MATCH(LEFT(M77,255),LEFT('Disaggregation Data'!$J$3:$J$154,255),0))),"")</f>
        <v/>
      </c>
      <c r="H77" s="411" t="str">
        <f t="array" ref="H77">IFERROR(IF(INDEX('Disaggregation Data'!$P$3:$P$154,MATCH(LEFT(M77,255),LEFT('Disaggregation Data'!$J$3:$J$154,255),0))=0,"",INDEX('Disaggregation Data'!$P$3:$P$154,MATCH(LEFT(M77,255),LEFT('Disaggregation Data'!$J$3:$J$154,255),0))),"")</f>
        <v/>
      </c>
      <c r="I77" s="412" t="str">
        <f t="array" ref="I77">IFERROR(IF(INDEX('Disaggregation Data'!$M$3:$M$154,MATCH(LEFT(M77,255),LEFT('Disaggregation Data'!$J$3:$J$154,255),0))=0,"",INDEX('Disaggregation Data'!$M$3:$M$154,MATCH(LEFT(M77,255),LEFT('Disaggregation Data'!$J$3:$J$154,255),0))),"")</f>
        <v/>
      </c>
      <c r="J77" s="411" t="str">
        <f t="array" ref="J77">IFERROR(IF(INDEX('Disaggregation Data'!$N$3:$N$154,MATCH(LEFT(M77,255),LEFT('Disaggregation Data'!$J$3:$J$154,255),0))=0,"",INDEX('Disaggregation Data'!$N$3:$N$154,MATCH(LEFT(M77,255),LEFT('Disaggregation Data'!$J$3:$J$154,255),0))),"")</f>
        <v/>
      </c>
      <c r="K77" s="503">
        <f t="shared" si="4"/>
        <v>69</v>
      </c>
      <c r="L77" s="503" t="str">
        <f t="shared" si="5"/>
        <v/>
      </c>
      <c r="M77" s="503" t="str">
        <f t="shared" si="6"/>
        <v/>
      </c>
      <c r="N77" s="481" t="b">
        <f t="shared" si="7"/>
        <v>0</v>
      </c>
      <c r="O77" s="486" t="s">
        <v>1699</v>
      </c>
      <c r="P77" s="523" t="str">
        <f t="array" ref="P77">IFERROR(IF(INDEX('Disaggregation Records'!$G$3:$G$56,MATCH(LEFT(L77,255),LEFT('Disaggregation Records'!$D$3:$D$56,255),0))=0,"",INDEX('Disaggregation Records'!$G$3:$G$56,MATCH(LEFT(L77,255),LEFT('Disaggregation Records'!$D$3:$D$56,255),0))),"")</f>
        <v/>
      </c>
      <c r="Q77" s="524" t="s">
        <v>452</v>
      </c>
      <c r="R77" s="382"/>
    </row>
    <row r="78" spans="1:18" ht="47.1" customHeight="1" x14ac:dyDescent="0.25">
      <c r="A78" s="409">
        <v>7</v>
      </c>
      <c r="B78" s="427" t="str">
        <f>IFERROR(VLOOKUP(A78,'Impact Indicators - Section B'!$A$9:$S$27,19,FALSE),"")</f>
        <v/>
      </c>
      <c r="C78" s="522" t="str">
        <f t="array" ref="C78">IFERROR(IF(INDEX('Disaggregation Records'!$E$3:$E$56,MATCH(LEFT(L78,255),LEFT('Disaggregation Records'!$D$3:$D$56,255),0))=0,"",INDEX('Disaggregation Records'!$E$3:$E$56,MATCH(LEFT(L78,255),LEFT('Disaggregation Records'!$D$3:$D$56,255),0))),"")</f>
        <v/>
      </c>
      <c r="D78" s="522" t="str">
        <f t="array" ref="D78">IFERROR(IF(INDEX('Disaggregation Records'!$F$3:$F$56,MATCH(LEFT(L78,255),LEFT('Disaggregation Records'!$D$3:$D$56,255),0))=0,"",INDEX('Disaggregation Records'!$F$3:$F$56,MATCH(LEFT(L78,255),LEFT('Disaggregation Records'!$D$3:$D$56,255),0))),"")</f>
        <v/>
      </c>
      <c r="E78" s="412" t="str">
        <f t="array" ref="E78">IFERROR(IF(INDEX('Disaggregation Data'!$K$3:$K$154,MATCH(LEFT(M78,255),LEFT('Disaggregation Data'!$J$3:$J$154,255),0))=0,"",INDEX('Disaggregation Data'!$K$3:$K$154,MATCH(LEFT(M78,255),LEFT('Disaggregation Data'!$J$3:$J$154,255),0))),"")</f>
        <v/>
      </c>
      <c r="F78" s="412" t="str">
        <f t="array" ref="F78">IFERROR(IF(INDEX('Disaggregation Data'!$L$3:$L$154,MATCH(LEFT(M78,255),LEFT('Disaggregation Data'!$J$3:$J$154,255),0))=0,"",INDEX('Disaggregation Data'!$L$3:$L$154,MATCH(LEFT(M78,255),LEFT('Disaggregation Data'!$J$3:$J$154,255),0))),"")</f>
        <v/>
      </c>
      <c r="G78" s="412" t="str">
        <f t="array" ref="G78">IFERROR(IF(INDEX('Disaggregation Data'!$O$3:$O$154,MATCH(LEFT(M78,255),LEFT('Disaggregation Data'!$J$3:$J$154,255),0))=0,"",INDEX('Disaggregation Data'!$O$3:$O$154,MATCH(LEFT(M78,255),LEFT('Disaggregation Data'!$J$3:$J$154,255),0))),"")</f>
        <v/>
      </c>
      <c r="H78" s="411" t="str">
        <f t="array" ref="H78">IFERROR(IF(INDEX('Disaggregation Data'!$P$3:$P$154,MATCH(LEFT(M78,255),LEFT('Disaggregation Data'!$J$3:$J$154,255),0))=0,"",INDEX('Disaggregation Data'!$P$3:$P$154,MATCH(LEFT(M78,255),LEFT('Disaggregation Data'!$J$3:$J$154,255),0))),"")</f>
        <v/>
      </c>
      <c r="I78" s="412" t="str">
        <f t="array" ref="I78">IFERROR(IF(INDEX('Disaggregation Data'!$M$3:$M$154,MATCH(LEFT(M78,255),LEFT('Disaggregation Data'!$J$3:$J$154,255),0))=0,"",INDEX('Disaggregation Data'!$M$3:$M$154,MATCH(LEFT(M78,255),LEFT('Disaggregation Data'!$J$3:$J$154,255),0))),"")</f>
        <v/>
      </c>
      <c r="J78" s="411" t="str">
        <f t="array" ref="J78">IFERROR(IF(INDEX('Disaggregation Data'!$N$3:$N$154,MATCH(LEFT(M78,255),LEFT('Disaggregation Data'!$J$3:$J$154,255),0))=0,"",INDEX('Disaggregation Data'!$N$3:$N$154,MATCH(LEFT(M78,255),LEFT('Disaggregation Data'!$J$3:$J$154,255),0))),"")</f>
        <v/>
      </c>
      <c r="K78" s="503">
        <f t="shared" si="4"/>
        <v>70</v>
      </c>
      <c r="L78" s="503" t="str">
        <f t="shared" si="5"/>
        <v/>
      </c>
      <c r="M78" s="503" t="str">
        <f t="shared" si="6"/>
        <v/>
      </c>
      <c r="N78" s="481" t="b">
        <f t="shared" si="7"/>
        <v>0</v>
      </c>
      <c r="O78" s="486" t="s">
        <v>1700</v>
      </c>
      <c r="P78" s="523" t="str">
        <f t="array" ref="P78">IFERROR(IF(INDEX('Disaggregation Records'!$G$3:$G$56,MATCH(LEFT(L78,255),LEFT('Disaggregation Records'!$D$3:$D$56,255),0))=0,"",INDEX('Disaggregation Records'!$G$3:$G$56,MATCH(LEFT(L78,255),LEFT('Disaggregation Records'!$D$3:$D$56,255),0))),"")</f>
        <v/>
      </c>
      <c r="Q78" s="524" t="s">
        <v>452</v>
      </c>
      <c r="R78" s="382"/>
    </row>
    <row r="79" spans="1:18" ht="47.1" customHeight="1" x14ac:dyDescent="0.25">
      <c r="A79" s="409">
        <v>8</v>
      </c>
      <c r="B79" s="427" t="str">
        <f>IFERROR(VLOOKUP(A79,'Impact Indicators - Section B'!$A$9:$S$27,19,FALSE),"")</f>
        <v/>
      </c>
      <c r="C79" s="522" t="str">
        <f t="array" ref="C79">IFERROR(IF(INDEX('Disaggregation Records'!$E$3:$E$56,MATCH(LEFT(L79,255),LEFT('Disaggregation Records'!$D$3:$D$56,255),0))=0,"",INDEX('Disaggregation Records'!$E$3:$E$56,MATCH(LEFT(L79,255),LEFT('Disaggregation Records'!$D$3:$D$56,255),0))),"")</f>
        <v/>
      </c>
      <c r="D79" s="522" t="str">
        <f t="array" ref="D79">IFERROR(IF(INDEX('Disaggregation Records'!$F$3:$F$56,MATCH(LEFT(L79,255),LEFT('Disaggregation Records'!$D$3:$D$56,255),0))=0,"",INDEX('Disaggregation Records'!$F$3:$F$56,MATCH(LEFT(L79,255),LEFT('Disaggregation Records'!$D$3:$D$56,255),0))),"")</f>
        <v/>
      </c>
      <c r="E79" s="412" t="str">
        <f t="array" ref="E79">IFERROR(IF(INDEX('Disaggregation Data'!$K$3:$K$154,MATCH(LEFT(M79,255),LEFT('Disaggregation Data'!$J$3:$J$154,255),0))=0,"",INDEX('Disaggregation Data'!$K$3:$K$154,MATCH(LEFT(M79,255),LEFT('Disaggregation Data'!$J$3:$J$154,255),0))),"")</f>
        <v/>
      </c>
      <c r="F79" s="412" t="str">
        <f t="array" ref="F79">IFERROR(IF(INDEX('Disaggregation Data'!$L$3:$L$154,MATCH(LEFT(M79,255),LEFT('Disaggregation Data'!$J$3:$J$154,255),0))=0,"",INDEX('Disaggregation Data'!$L$3:$L$154,MATCH(LEFT(M79,255),LEFT('Disaggregation Data'!$J$3:$J$154,255),0))),"")</f>
        <v/>
      </c>
      <c r="G79" s="412" t="str">
        <f t="array" ref="G79">IFERROR(IF(INDEX('Disaggregation Data'!$O$3:$O$154,MATCH(LEFT(M79,255),LEFT('Disaggregation Data'!$J$3:$J$154,255),0))=0,"",INDEX('Disaggregation Data'!$O$3:$O$154,MATCH(LEFT(M79,255),LEFT('Disaggregation Data'!$J$3:$J$154,255),0))),"")</f>
        <v/>
      </c>
      <c r="H79" s="411" t="str">
        <f t="array" ref="H79">IFERROR(IF(INDEX('Disaggregation Data'!$P$3:$P$154,MATCH(LEFT(M79,255),LEFT('Disaggregation Data'!$J$3:$J$154,255),0))=0,"",INDEX('Disaggregation Data'!$P$3:$P$154,MATCH(LEFT(M79,255),LEFT('Disaggregation Data'!$J$3:$J$154,255),0))),"")</f>
        <v/>
      </c>
      <c r="I79" s="412" t="str">
        <f t="array" ref="I79">IFERROR(IF(INDEX('Disaggregation Data'!$M$3:$M$154,MATCH(LEFT(M79,255),LEFT('Disaggregation Data'!$J$3:$J$154,255),0))=0,"",INDEX('Disaggregation Data'!$M$3:$M$154,MATCH(LEFT(M79,255),LEFT('Disaggregation Data'!$J$3:$J$154,255),0))),"")</f>
        <v/>
      </c>
      <c r="J79" s="411" t="str">
        <f t="array" ref="J79">IFERROR(IF(INDEX('Disaggregation Data'!$N$3:$N$154,MATCH(LEFT(M79,255),LEFT('Disaggregation Data'!$J$3:$J$154,255),0))=0,"",INDEX('Disaggregation Data'!$N$3:$N$154,MATCH(LEFT(M79,255),LEFT('Disaggregation Data'!$J$3:$J$154,255),0))),"")</f>
        <v/>
      </c>
      <c r="K79" s="503">
        <f t="shared" si="4"/>
        <v>71</v>
      </c>
      <c r="L79" s="503" t="str">
        <f t="shared" si="5"/>
        <v/>
      </c>
      <c r="M79" s="503" t="str">
        <f t="shared" si="6"/>
        <v/>
      </c>
      <c r="N79" s="481" t="b">
        <f t="shared" si="7"/>
        <v>0</v>
      </c>
      <c r="O79" s="486" t="s">
        <v>1701</v>
      </c>
      <c r="P79" s="523" t="str">
        <f t="array" ref="P79">IFERROR(IF(INDEX('Disaggregation Records'!$G$3:$G$56,MATCH(LEFT(L79,255),LEFT('Disaggregation Records'!$D$3:$D$56,255),0))=0,"",INDEX('Disaggregation Records'!$G$3:$G$56,MATCH(LEFT(L79,255),LEFT('Disaggregation Records'!$D$3:$D$56,255),0))),"")</f>
        <v/>
      </c>
      <c r="Q79" s="524" t="s">
        <v>454</v>
      </c>
      <c r="R79" s="382"/>
    </row>
    <row r="80" spans="1:18" ht="47.1" customHeight="1" x14ac:dyDescent="0.25">
      <c r="A80" s="409">
        <v>8</v>
      </c>
      <c r="B80" s="427" t="str">
        <f>IFERROR(VLOOKUP(A80,'Impact Indicators - Section B'!$A$9:$S$27,19,FALSE),"")</f>
        <v/>
      </c>
      <c r="C80" s="522" t="str">
        <f t="array" ref="C80">IFERROR(IF(INDEX('Disaggregation Records'!$E$3:$E$56,MATCH(LEFT(L80,255),LEFT('Disaggregation Records'!$D$3:$D$56,255),0))=0,"",INDEX('Disaggregation Records'!$E$3:$E$56,MATCH(LEFT(L80,255),LEFT('Disaggregation Records'!$D$3:$D$56,255),0))),"")</f>
        <v/>
      </c>
      <c r="D80" s="522" t="str">
        <f t="array" ref="D80">IFERROR(IF(INDEX('Disaggregation Records'!$F$3:$F$56,MATCH(LEFT(L80,255),LEFT('Disaggregation Records'!$D$3:$D$56,255),0))=0,"",INDEX('Disaggregation Records'!$F$3:$F$56,MATCH(LEFT(L80,255),LEFT('Disaggregation Records'!$D$3:$D$56,255),0))),"")</f>
        <v/>
      </c>
      <c r="E80" s="412" t="str">
        <f t="array" ref="E80">IFERROR(IF(INDEX('Disaggregation Data'!$K$3:$K$154,MATCH(LEFT(M80,255),LEFT('Disaggregation Data'!$J$3:$J$154,255),0))=0,"",INDEX('Disaggregation Data'!$K$3:$K$154,MATCH(LEFT(M80,255),LEFT('Disaggregation Data'!$J$3:$J$154,255),0))),"")</f>
        <v/>
      </c>
      <c r="F80" s="412" t="str">
        <f t="array" ref="F80">IFERROR(IF(INDEX('Disaggregation Data'!$L$3:$L$154,MATCH(LEFT(M80,255),LEFT('Disaggregation Data'!$J$3:$J$154,255),0))=0,"",INDEX('Disaggregation Data'!$L$3:$L$154,MATCH(LEFT(M80,255),LEFT('Disaggregation Data'!$J$3:$J$154,255),0))),"")</f>
        <v/>
      </c>
      <c r="G80" s="412" t="str">
        <f t="array" ref="G80">IFERROR(IF(INDEX('Disaggregation Data'!$O$3:$O$154,MATCH(LEFT(M80,255),LEFT('Disaggregation Data'!$J$3:$J$154,255),0))=0,"",INDEX('Disaggregation Data'!$O$3:$O$154,MATCH(LEFT(M80,255),LEFT('Disaggregation Data'!$J$3:$J$154,255),0))),"")</f>
        <v/>
      </c>
      <c r="H80" s="411" t="str">
        <f t="array" ref="H80">IFERROR(IF(INDEX('Disaggregation Data'!$P$3:$P$154,MATCH(LEFT(M80,255),LEFT('Disaggregation Data'!$J$3:$J$154,255),0))=0,"",INDEX('Disaggregation Data'!$P$3:$P$154,MATCH(LEFT(M80,255),LEFT('Disaggregation Data'!$J$3:$J$154,255),0))),"")</f>
        <v/>
      </c>
      <c r="I80" s="412" t="str">
        <f t="array" ref="I80">IFERROR(IF(INDEX('Disaggregation Data'!$M$3:$M$154,MATCH(LEFT(M80,255),LEFT('Disaggregation Data'!$J$3:$J$154,255),0))=0,"",INDEX('Disaggregation Data'!$M$3:$M$154,MATCH(LEFT(M80,255),LEFT('Disaggregation Data'!$J$3:$J$154,255),0))),"")</f>
        <v/>
      </c>
      <c r="J80" s="411" t="str">
        <f t="array" ref="J80">IFERROR(IF(INDEX('Disaggregation Data'!$N$3:$N$154,MATCH(LEFT(M80,255),LEFT('Disaggregation Data'!$J$3:$J$154,255),0))=0,"",INDEX('Disaggregation Data'!$N$3:$N$154,MATCH(LEFT(M80,255),LEFT('Disaggregation Data'!$J$3:$J$154,255),0))),"")</f>
        <v/>
      </c>
      <c r="K80" s="503">
        <f t="shared" si="4"/>
        <v>72</v>
      </c>
      <c r="L80" s="503" t="str">
        <f t="shared" si="5"/>
        <v/>
      </c>
      <c r="M80" s="503" t="str">
        <f t="shared" si="6"/>
        <v/>
      </c>
      <c r="N80" s="481" t="b">
        <f t="shared" si="7"/>
        <v>0</v>
      </c>
      <c r="O80" s="486" t="s">
        <v>1702</v>
      </c>
      <c r="P80" s="523" t="str">
        <f t="array" ref="P80">IFERROR(IF(INDEX('Disaggregation Records'!$G$3:$G$56,MATCH(LEFT(L80,255),LEFT('Disaggregation Records'!$D$3:$D$56,255),0))=0,"",INDEX('Disaggregation Records'!$G$3:$G$56,MATCH(LEFT(L80,255),LEFT('Disaggregation Records'!$D$3:$D$56,255),0))),"")</f>
        <v/>
      </c>
      <c r="Q80" s="524" t="s">
        <v>454</v>
      </c>
      <c r="R80" s="382"/>
    </row>
    <row r="81" spans="1:18" ht="47.1" customHeight="1" x14ac:dyDescent="0.25">
      <c r="A81" s="409">
        <v>8</v>
      </c>
      <c r="B81" s="427" t="str">
        <f>IFERROR(VLOOKUP(A81,'Impact Indicators - Section B'!$A$9:$S$27,19,FALSE),"")</f>
        <v/>
      </c>
      <c r="C81" s="522" t="str">
        <f t="array" ref="C81">IFERROR(IF(INDEX('Disaggregation Records'!$E$3:$E$56,MATCH(LEFT(L81,255),LEFT('Disaggregation Records'!$D$3:$D$56,255),0))=0,"",INDEX('Disaggregation Records'!$E$3:$E$56,MATCH(LEFT(L81,255),LEFT('Disaggregation Records'!$D$3:$D$56,255),0))),"")</f>
        <v/>
      </c>
      <c r="D81" s="522" t="str">
        <f t="array" ref="D81">IFERROR(IF(INDEX('Disaggregation Records'!$F$3:$F$56,MATCH(LEFT(L81,255),LEFT('Disaggregation Records'!$D$3:$D$56,255),0))=0,"",INDEX('Disaggregation Records'!$F$3:$F$56,MATCH(LEFT(L81,255),LEFT('Disaggregation Records'!$D$3:$D$56,255),0))),"")</f>
        <v/>
      </c>
      <c r="E81" s="412" t="str">
        <f t="array" ref="E81">IFERROR(IF(INDEX('Disaggregation Data'!$K$3:$K$154,MATCH(LEFT(M81,255),LEFT('Disaggregation Data'!$J$3:$J$154,255),0))=0,"",INDEX('Disaggregation Data'!$K$3:$K$154,MATCH(LEFT(M81,255),LEFT('Disaggregation Data'!$J$3:$J$154,255),0))),"")</f>
        <v/>
      </c>
      <c r="F81" s="412" t="str">
        <f t="array" ref="F81">IFERROR(IF(INDEX('Disaggregation Data'!$L$3:$L$154,MATCH(LEFT(M81,255),LEFT('Disaggregation Data'!$J$3:$J$154,255),0))=0,"",INDEX('Disaggregation Data'!$L$3:$L$154,MATCH(LEFT(M81,255),LEFT('Disaggregation Data'!$J$3:$J$154,255),0))),"")</f>
        <v/>
      </c>
      <c r="G81" s="412" t="str">
        <f t="array" ref="G81">IFERROR(IF(INDEX('Disaggregation Data'!$O$3:$O$154,MATCH(LEFT(M81,255),LEFT('Disaggregation Data'!$J$3:$J$154,255),0))=0,"",INDEX('Disaggregation Data'!$O$3:$O$154,MATCH(LEFT(M81,255),LEFT('Disaggregation Data'!$J$3:$J$154,255),0))),"")</f>
        <v/>
      </c>
      <c r="H81" s="411" t="str">
        <f t="array" ref="H81">IFERROR(IF(INDEX('Disaggregation Data'!$P$3:$P$154,MATCH(LEFT(M81,255),LEFT('Disaggregation Data'!$J$3:$J$154,255),0))=0,"",INDEX('Disaggregation Data'!$P$3:$P$154,MATCH(LEFT(M81,255),LEFT('Disaggregation Data'!$J$3:$J$154,255),0))),"")</f>
        <v/>
      </c>
      <c r="I81" s="412" t="str">
        <f t="array" ref="I81">IFERROR(IF(INDEX('Disaggregation Data'!$M$3:$M$154,MATCH(LEFT(M81,255),LEFT('Disaggregation Data'!$J$3:$J$154,255),0))=0,"",INDEX('Disaggregation Data'!$M$3:$M$154,MATCH(LEFT(M81,255),LEFT('Disaggregation Data'!$J$3:$J$154,255),0))),"")</f>
        <v/>
      </c>
      <c r="J81" s="411" t="str">
        <f t="array" ref="J81">IFERROR(IF(INDEX('Disaggregation Data'!$N$3:$N$154,MATCH(LEFT(M81,255),LEFT('Disaggregation Data'!$J$3:$J$154,255),0))=0,"",INDEX('Disaggregation Data'!$N$3:$N$154,MATCH(LEFT(M81,255),LEFT('Disaggregation Data'!$J$3:$J$154,255),0))),"")</f>
        <v/>
      </c>
      <c r="K81" s="503">
        <f t="shared" si="4"/>
        <v>73</v>
      </c>
      <c r="L81" s="503" t="str">
        <f t="shared" si="5"/>
        <v/>
      </c>
      <c r="M81" s="503" t="str">
        <f t="shared" si="6"/>
        <v/>
      </c>
      <c r="N81" s="481" t="b">
        <f t="shared" si="7"/>
        <v>0</v>
      </c>
      <c r="O81" s="486" t="s">
        <v>1703</v>
      </c>
      <c r="P81" s="523" t="str">
        <f t="array" ref="P81">IFERROR(IF(INDEX('Disaggregation Records'!$G$3:$G$56,MATCH(LEFT(L81,255),LEFT('Disaggregation Records'!$D$3:$D$56,255),0))=0,"",INDEX('Disaggregation Records'!$G$3:$G$56,MATCH(LEFT(L81,255),LEFT('Disaggregation Records'!$D$3:$D$56,255),0))),"")</f>
        <v/>
      </c>
      <c r="Q81" s="524" t="s">
        <v>454</v>
      </c>
      <c r="R81" s="382"/>
    </row>
    <row r="82" spans="1:18" ht="47.1" customHeight="1" x14ac:dyDescent="0.25">
      <c r="A82" s="409">
        <v>8</v>
      </c>
      <c r="B82" s="427" t="str">
        <f>IFERROR(VLOOKUP(A82,'Impact Indicators - Section B'!$A$9:$S$27,19,FALSE),"")</f>
        <v/>
      </c>
      <c r="C82" s="522" t="str">
        <f t="array" ref="C82">IFERROR(IF(INDEX('Disaggregation Records'!$E$3:$E$56,MATCH(LEFT(L82,255),LEFT('Disaggregation Records'!$D$3:$D$56,255),0))=0,"",INDEX('Disaggregation Records'!$E$3:$E$56,MATCH(LEFT(L82,255),LEFT('Disaggregation Records'!$D$3:$D$56,255),0))),"")</f>
        <v/>
      </c>
      <c r="D82" s="522" t="str">
        <f t="array" ref="D82">IFERROR(IF(INDEX('Disaggregation Records'!$F$3:$F$56,MATCH(LEFT(L82,255),LEFT('Disaggregation Records'!$D$3:$D$56,255),0))=0,"",INDEX('Disaggregation Records'!$F$3:$F$56,MATCH(LEFT(L82,255),LEFT('Disaggregation Records'!$D$3:$D$56,255),0))),"")</f>
        <v/>
      </c>
      <c r="E82" s="412" t="str">
        <f t="array" ref="E82">IFERROR(IF(INDEX('Disaggregation Data'!$K$3:$K$154,MATCH(LEFT(M82,255),LEFT('Disaggregation Data'!$J$3:$J$154,255),0))=0,"",INDEX('Disaggregation Data'!$K$3:$K$154,MATCH(LEFT(M82,255),LEFT('Disaggregation Data'!$J$3:$J$154,255),0))),"")</f>
        <v/>
      </c>
      <c r="F82" s="412" t="str">
        <f t="array" ref="F82">IFERROR(IF(INDEX('Disaggregation Data'!$L$3:$L$154,MATCH(LEFT(M82,255),LEFT('Disaggregation Data'!$J$3:$J$154,255),0))=0,"",INDEX('Disaggregation Data'!$L$3:$L$154,MATCH(LEFT(M82,255),LEFT('Disaggregation Data'!$J$3:$J$154,255),0))),"")</f>
        <v/>
      </c>
      <c r="G82" s="412" t="str">
        <f t="array" ref="G82">IFERROR(IF(INDEX('Disaggregation Data'!$O$3:$O$154,MATCH(LEFT(M82,255),LEFT('Disaggregation Data'!$J$3:$J$154,255),0))=0,"",INDEX('Disaggregation Data'!$O$3:$O$154,MATCH(LEFT(M82,255),LEFT('Disaggregation Data'!$J$3:$J$154,255),0))),"")</f>
        <v/>
      </c>
      <c r="H82" s="411" t="str">
        <f t="array" ref="H82">IFERROR(IF(INDEX('Disaggregation Data'!$P$3:$P$154,MATCH(LEFT(M82,255),LEFT('Disaggregation Data'!$J$3:$J$154,255),0))=0,"",INDEX('Disaggregation Data'!$P$3:$P$154,MATCH(LEFT(M82,255),LEFT('Disaggregation Data'!$J$3:$J$154,255),0))),"")</f>
        <v/>
      </c>
      <c r="I82" s="412" t="str">
        <f t="array" ref="I82">IFERROR(IF(INDEX('Disaggregation Data'!$M$3:$M$154,MATCH(LEFT(M82,255),LEFT('Disaggregation Data'!$J$3:$J$154,255),0))=0,"",INDEX('Disaggregation Data'!$M$3:$M$154,MATCH(LEFT(M82,255),LEFT('Disaggregation Data'!$J$3:$J$154,255),0))),"")</f>
        <v/>
      </c>
      <c r="J82" s="411" t="str">
        <f t="array" ref="J82">IFERROR(IF(INDEX('Disaggregation Data'!$N$3:$N$154,MATCH(LEFT(M82,255),LEFT('Disaggregation Data'!$J$3:$J$154,255),0))=0,"",INDEX('Disaggregation Data'!$N$3:$N$154,MATCH(LEFT(M82,255),LEFT('Disaggregation Data'!$J$3:$J$154,255),0))),"")</f>
        <v/>
      </c>
      <c r="K82" s="503">
        <f t="shared" si="4"/>
        <v>74</v>
      </c>
      <c r="L82" s="503" t="str">
        <f t="shared" si="5"/>
        <v/>
      </c>
      <c r="M82" s="503" t="str">
        <f t="shared" si="6"/>
        <v/>
      </c>
      <c r="N82" s="481" t="b">
        <f t="shared" si="7"/>
        <v>0</v>
      </c>
      <c r="O82" s="486" t="s">
        <v>1704</v>
      </c>
      <c r="P82" s="523" t="str">
        <f t="array" ref="P82">IFERROR(IF(INDEX('Disaggregation Records'!$G$3:$G$56,MATCH(LEFT(L82,255),LEFT('Disaggregation Records'!$D$3:$D$56,255),0))=0,"",INDEX('Disaggregation Records'!$G$3:$G$56,MATCH(LEFT(L82,255),LEFT('Disaggregation Records'!$D$3:$D$56,255),0))),"")</f>
        <v/>
      </c>
      <c r="Q82" s="524" t="s">
        <v>454</v>
      </c>
      <c r="R82" s="382"/>
    </row>
    <row r="83" spans="1:18" ht="47.1" customHeight="1" x14ac:dyDescent="0.25">
      <c r="A83" s="409">
        <v>8</v>
      </c>
      <c r="B83" s="427" t="str">
        <f>IFERROR(VLOOKUP(A83,'Impact Indicators - Section B'!$A$9:$S$27,19,FALSE),"")</f>
        <v/>
      </c>
      <c r="C83" s="522" t="str">
        <f t="array" ref="C83">IFERROR(IF(INDEX('Disaggregation Records'!$E$3:$E$56,MATCH(LEFT(L83,255),LEFT('Disaggregation Records'!$D$3:$D$56,255),0))=0,"",INDEX('Disaggregation Records'!$E$3:$E$56,MATCH(LEFT(L83,255),LEFT('Disaggregation Records'!$D$3:$D$56,255),0))),"")</f>
        <v/>
      </c>
      <c r="D83" s="522" t="str">
        <f t="array" ref="D83">IFERROR(IF(INDEX('Disaggregation Records'!$F$3:$F$56,MATCH(LEFT(L83,255),LEFT('Disaggregation Records'!$D$3:$D$56,255),0))=0,"",INDEX('Disaggregation Records'!$F$3:$F$56,MATCH(LEFT(L83,255),LEFT('Disaggregation Records'!$D$3:$D$56,255),0))),"")</f>
        <v/>
      </c>
      <c r="E83" s="412" t="str">
        <f t="array" ref="E83">IFERROR(IF(INDEX('Disaggregation Data'!$K$3:$K$154,MATCH(LEFT(M83,255),LEFT('Disaggregation Data'!$J$3:$J$154,255),0))=0,"",INDEX('Disaggregation Data'!$K$3:$K$154,MATCH(LEFT(M83,255),LEFT('Disaggregation Data'!$J$3:$J$154,255),0))),"")</f>
        <v/>
      </c>
      <c r="F83" s="412" t="str">
        <f t="array" ref="F83">IFERROR(IF(INDEX('Disaggregation Data'!$L$3:$L$154,MATCH(LEFT(M83,255),LEFT('Disaggregation Data'!$J$3:$J$154,255),0))=0,"",INDEX('Disaggregation Data'!$L$3:$L$154,MATCH(LEFT(M83,255),LEFT('Disaggregation Data'!$J$3:$J$154,255),0))),"")</f>
        <v/>
      </c>
      <c r="G83" s="412" t="str">
        <f t="array" ref="G83">IFERROR(IF(INDEX('Disaggregation Data'!$O$3:$O$154,MATCH(LEFT(M83,255),LEFT('Disaggregation Data'!$J$3:$J$154,255),0))=0,"",INDEX('Disaggregation Data'!$O$3:$O$154,MATCH(LEFT(M83,255),LEFT('Disaggregation Data'!$J$3:$J$154,255),0))),"")</f>
        <v/>
      </c>
      <c r="H83" s="411" t="str">
        <f t="array" ref="H83">IFERROR(IF(INDEX('Disaggregation Data'!$P$3:$P$154,MATCH(LEFT(M83,255),LEFT('Disaggregation Data'!$J$3:$J$154,255),0))=0,"",INDEX('Disaggregation Data'!$P$3:$P$154,MATCH(LEFT(M83,255),LEFT('Disaggregation Data'!$J$3:$J$154,255),0))),"")</f>
        <v/>
      </c>
      <c r="I83" s="412" t="str">
        <f t="array" ref="I83">IFERROR(IF(INDEX('Disaggregation Data'!$M$3:$M$154,MATCH(LEFT(M83,255),LEFT('Disaggregation Data'!$J$3:$J$154,255),0))=0,"",INDEX('Disaggregation Data'!$M$3:$M$154,MATCH(LEFT(M83,255),LEFT('Disaggregation Data'!$J$3:$J$154,255),0))),"")</f>
        <v/>
      </c>
      <c r="J83" s="411" t="str">
        <f t="array" ref="J83">IFERROR(IF(INDEX('Disaggregation Data'!$N$3:$N$154,MATCH(LEFT(M83,255),LEFT('Disaggregation Data'!$J$3:$J$154,255),0))=0,"",INDEX('Disaggregation Data'!$N$3:$N$154,MATCH(LEFT(M83,255),LEFT('Disaggregation Data'!$J$3:$J$154,255),0))),"")</f>
        <v/>
      </c>
      <c r="K83" s="503">
        <f t="shared" si="4"/>
        <v>75</v>
      </c>
      <c r="L83" s="503" t="str">
        <f t="shared" si="5"/>
        <v/>
      </c>
      <c r="M83" s="503" t="str">
        <f t="shared" si="6"/>
        <v/>
      </c>
      <c r="N83" s="481" t="b">
        <f t="shared" si="7"/>
        <v>0</v>
      </c>
      <c r="O83" s="486" t="s">
        <v>1705</v>
      </c>
      <c r="P83" s="523" t="str">
        <f t="array" ref="P83">IFERROR(IF(INDEX('Disaggregation Records'!$G$3:$G$56,MATCH(LEFT(L83,255),LEFT('Disaggregation Records'!$D$3:$D$56,255),0))=0,"",INDEX('Disaggregation Records'!$G$3:$G$56,MATCH(LEFT(L83,255),LEFT('Disaggregation Records'!$D$3:$D$56,255),0))),"")</f>
        <v/>
      </c>
      <c r="Q83" s="524" t="s">
        <v>454</v>
      </c>
      <c r="R83" s="382"/>
    </row>
    <row r="84" spans="1:18" ht="47.1" customHeight="1" x14ac:dyDescent="0.25">
      <c r="A84" s="409">
        <v>8</v>
      </c>
      <c r="B84" s="427" t="str">
        <f>IFERROR(VLOOKUP(A84,'Impact Indicators - Section B'!$A$9:$S$27,19,FALSE),"")</f>
        <v/>
      </c>
      <c r="C84" s="522" t="str">
        <f t="array" ref="C84">IFERROR(IF(INDEX('Disaggregation Records'!$E$3:$E$56,MATCH(LEFT(L84,255),LEFT('Disaggregation Records'!$D$3:$D$56,255),0))=0,"",INDEX('Disaggregation Records'!$E$3:$E$56,MATCH(LEFT(L84,255),LEFT('Disaggregation Records'!$D$3:$D$56,255),0))),"")</f>
        <v/>
      </c>
      <c r="D84" s="522" t="str">
        <f t="array" ref="D84">IFERROR(IF(INDEX('Disaggregation Records'!$F$3:$F$56,MATCH(LEFT(L84,255),LEFT('Disaggregation Records'!$D$3:$D$56,255),0))=0,"",INDEX('Disaggregation Records'!$F$3:$F$56,MATCH(LEFT(L84,255),LEFT('Disaggregation Records'!$D$3:$D$56,255),0))),"")</f>
        <v/>
      </c>
      <c r="E84" s="412" t="str">
        <f t="array" ref="E84">IFERROR(IF(INDEX('Disaggregation Data'!$K$3:$K$154,MATCH(LEFT(M84,255),LEFT('Disaggregation Data'!$J$3:$J$154,255),0))=0,"",INDEX('Disaggregation Data'!$K$3:$K$154,MATCH(LEFT(M84,255),LEFT('Disaggregation Data'!$J$3:$J$154,255),0))),"")</f>
        <v/>
      </c>
      <c r="F84" s="412" t="str">
        <f t="array" ref="F84">IFERROR(IF(INDEX('Disaggregation Data'!$L$3:$L$154,MATCH(LEFT(M84,255),LEFT('Disaggregation Data'!$J$3:$J$154,255),0))=0,"",INDEX('Disaggregation Data'!$L$3:$L$154,MATCH(LEFT(M84,255),LEFT('Disaggregation Data'!$J$3:$J$154,255),0))),"")</f>
        <v/>
      </c>
      <c r="G84" s="412" t="str">
        <f t="array" ref="G84">IFERROR(IF(INDEX('Disaggregation Data'!$O$3:$O$154,MATCH(LEFT(M84,255),LEFT('Disaggregation Data'!$J$3:$J$154,255),0))=0,"",INDEX('Disaggregation Data'!$O$3:$O$154,MATCH(LEFT(M84,255),LEFT('Disaggregation Data'!$J$3:$J$154,255),0))),"")</f>
        <v/>
      </c>
      <c r="H84" s="411" t="str">
        <f t="array" ref="H84">IFERROR(IF(INDEX('Disaggregation Data'!$P$3:$P$154,MATCH(LEFT(M84,255),LEFT('Disaggregation Data'!$J$3:$J$154,255),0))=0,"",INDEX('Disaggregation Data'!$P$3:$P$154,MATCH(LEFT(M84,255),LEFT('Disaggregation Data'!$J$3:$J$154,255),0))),"")</f>
        <v/>
      </c>
      <c r="I84" s="412" t="str">
        <f t="array" ref="I84">IFERROR(IF(INDEX('Disaggregation Data'!$M$3:$M$154,MATCH(LEFT(M84,255),LEFT('Disaggregation Data'!$J$3:$J$154,255),0))=0,"",INDEX('Disaggregation Data'!$M$3:$M$154,MATCH(LEFT(M84,255),LEFT('Disaggregation Data'!$J$3:$J$154,255),0))),"")</f>
        <v/>
      </c>
      <c r="J84" s="411" t="str">
        <f t="array" ref="J84">IFERROR(IF(INDEX('Disaggregation Data'!$N$3:$N$154,MATCH(LEFT(M84,255),LEFT('Disaggregation Data'!$J$3:$J$154,255),0))=0,"",INDEX('Disaggregation Data'!$N$3:$N$154,MATCH(LEFT(M84,255),LEFT('Disaggregation Data'!$J$3:$J$154,255),0))),"")</f>
        <v/>
      </c>
      <c r="K84" s="503">
        <f t="shared" si="4"/>
        <v>76</v>
      </c>
      <c r="L84" s="503" t="str">
        <f t="shared" si="5"/>
        <v/>
      </c>
      <c r="M84" s="503" t="str">
        <f t="shared" si="6"/>
        <v/>
      </c>
      <c r="N84" s="481" t="b">
        <f t="shared" si="7"/>
        <v>0</v>
      </c>
      <c r="O84" s="486" t="s">
        <v>1706</v>
      </c>
      <c r="P84" s="523" t="str">
        <f t="array" ref="P84">IFERROR(IF(INDEX('Disaggregation Records'!$G$3:$G$56,MATCH(LEFT(L84,255),LEFT('Disaggregation Records'!$D$3:$D$56,255),0))=0,"",INDEX('Disaggregation Records'!$G$3:$G$56,MATCH(LEFT(L84,255),LEFT('Disaggregation Records'!$D$3:$D$56,255),0))),"")</f>
        <v/>
      </c>
      <c r="Q84" s="524" t="s">
        <v>454</v>
      </c>
      <c r="R84" s="382"/>
    </row>
    <row r="85" spans="1:18" ht="47.1" customHeight="1" x14ac:dyDescent="0.25">
      <c r="A85" s="409">
        <v>8</v>
      </c>
      <c r="B85" s="427" t="str">
        <f>IFERROR(VLOOKUP(A85,'Impact Indicators - Section B'!$A$9:$S$27,19,FALSE),"")</f>
        <v/>
      </c>
      <c r="C85" s="522" t="str">
        <f t="array" ref="C85">IFERROR(IF(INDEX('Disaggregation Records'!$E$3:$E$56,MATCH(LEFT(L85,255),LEFT('Disaggregation Records'!$D$3:$D$56,255),0))=0,"",INDEX('Disaggregation Records'!$E$3:$E$56,MATCH(LEFT(L85,255),LEFT('Disaggregation Records'!$D$3:$D$56,255),0))),"")</f>
        <v/>
      </c>
      <c r="D85" s="522" t="str">
        <f t="array" ref="D85">IFERROR(IF(INDEX('Disaggregation Records'!$F$3:$F$56,MATCH(LEFT(L85,255),LEFT('Disaggregation Records'!$D$3:$D$56,255),0))=0,"",INDEX('Disaggregation Records'!$F$3:$F$56,MATCH(LEFT(L85,255),LEFT('Disaggregation Records'!$D$3:$D$56,255),0))),"")</f>
        <v/>
      </c>
      <c r="E85" s="412" t="str">
        <f t="array" ref="E85">IFERROR(IF(INDEX('Disaggregation Data'!$K$3:$K$154,MATCH(LEFT(M85,255),LEFT('Disaggregation Data'!$J$3:$J$154,255),0))=0,"",INDEX('Disaggregation Data'!$K$3:$K$154,MATCH(LEFT(M85,255),LEFT('Disaggregation Data'!$J$3:$J$154,255),0))),"")</f>
        <v/>
      </c>
      <c r="F85" s="412" t="str">
        <f t="array" ref="F85">IFERROR(IF(INDEX('Disaggregation Data'!$L$3:$L$154,MATCH(LEFT(M85,255),LEFT('Disaggregation Data'!$J$3:$J$154,255),0))=0,"",INDEX('Disaggregation Data'!$L$3:$L$154,MATCH(LEFT(M85,255),LEFT('Disaggregation Data'!$J$3:$J$154,255),0))),"")</f>
        <v/>
      </c>
      <c r="G85" s="412" t="str">
        <f t="array" ref="G85">IFERROR(IF(INDEX('Disaggregation Data'!$O$3:$O$154,MATCH(LEFT(M85,255),LEFT('Disaggregation Data'!$J$3:$J$154,255),0))=0,"",INDEX('Disaggregation Data'!$O$3:$O$154,MATCH(LEFT(M85,255),LEFT('Disaggregation Data'!$J$3:$J$154,255),0))),"")</f>
        <v/>
      </c>
      <c r="H85" s="411" t="str">
        <f t="array" ref="H85">IFERROR(IF(INDEX('Disaggregation Data'!$P$3:$P$154,MATCH(LEFT(M85,255),LEFT('Disaggregation Data'!$J$3:$J$154,255),0))=0,"",INDEX('Disaggregation Data'!$P$3:$P$154,MATCH(LEFT(M85,255),LEFT('Disaggregation Data'!$J$3:$J$154,255),0))),"")</f>
        <v/>
      </c>
      <c r="I85" s="412" t="str">
        <f t="array" ref="I85">IFERROR(IF(INDEX('Disaggregation Data'!$M$3:$M$154,MATCH(LEFT(M85,255),LEFT('Disaggregation Data'!$J$3:$J$154,255),0))=0,"",INDEX('Disaggregation Data'!$M$3:$M$154,MATCH(LEFT(M85,255),LEFT('Disaggregation Data'!$J$3:$J$154,255),0))),"")</f>
        <v/>
      </c>
      <c r="J85" s="411" t="str">
        <f t="array" ref="J85">IFERROR(IF(INDEX('Disaggregation Data'!$N$3:$N$154,MATCH(LEFT(M85,255),LEFT('Disaggregation Data'!$J$3:$J$154,255),0))=0,"",INDEX('Disaggregation Data'!$N$3:$N$154,MATCH(LEFT(M85,255),LEFT('Disaggregation Data'!$J$3:$J$154,255),0))),"")</f>
        <v/>
      </c>
      <c r="K85" s="503">
        <f t="shared" si="4"/>
        <v>77</v>
      </c>
      <c r="L85" s="503" t="str">
        <f t="shared" si="5"/>
        <v/>
      </c>
      <c r="M85" s="503" t="str">
        <f t="shared" si="6"/>
        <v/>
      </c>
      <c r="N85" s="481" t="b">
        <f t="shared" si="7"/>
        <v>0</v>
      </c>
      <c r="O85" s="486" t="s">
        <v>1707</v>
      </c>
      <c r="P85" s="523" t="str">
        <f t="array" ref="P85">IFERROR(IF(INDEX('Disaggregation Records'!$G$3:$G$56,MATCH(LEFT(L85,255),LEFT('Disaggregation Records'!$D$3:$D$56,255),0))=0,"",INDEX('Disaggregation Records'!$G$3:$G$56,MATCH(LEFT(L85,255),LEFT('Disaggregation Records'!$D$3:$D$56,255),0))),"")</f>
        <v/>
      </c>
      <c r="Q85" s="524" t="s">
        <v>454</v>
      </c>
      <c r="R85" s="382"/>
    </row>
    <row r="86" spans="1:18" ht="47.1" customHeight="1" x14ac:dyDescent="0.25">
      <c r="A86" s="409">
        <v>8</v>
      </c>
      <c r="B86" s="427" t="str">
        <f>IFERROR(VLOOKUP(A86,'Impact Indicators - Section B'!$A$9:$S$27,19,FALSE),"")</f>
        <v/>
      </c>
      <c r="C86" s="522" t="str">
        <f t="array" ref="C86">IFERROR(IF(INDEX('Disaggregation Records'!$E$3:$E$56,MATCH(LEFT(L86,255),LEFT('Disaggregation Records'!$D$3:$D$56,255),0))=0,"",INDEX('Disaggregation Records'!$E$3:$E$56,MATCH(LEFT(L86,255),LEFT('Disaggregation Records'!$D$3:$D$56,255),0))),"")</f>
        <v/>
      </c>
      <c r="D86" s="522" t="str">
        <f t="array" ref="D86">IFERROR(IF(INDEX('Disaggregation Records'!$F$3:$F$56,MATCH(LEFT(L86,255),LEFT('Disaggregation Records'!$D$3:$D$56,255),0))=0,"",INDEX('Disaggregation Records'!$F$3:$F$56,MATCH(LEFT(L86,255),LEFT('Disaggregation Records'!$D$3:$D$56,255),0))),"")</f>
        <v/>
      </c>
      <c r="E86" s="412" t="str">
        <f t="array" ref="E86">IFERROR(IF(INDEX('Disaggregation Data'!$K$3:$K$154,MATCH(LEFT(M86,255),LEFT('Disaggregation Data'!$J$3:$J$154,255),0))=0,"",INDEX('Disaggregation Data'!$K$3:$K$154,MATCH(LEFT(M86,255),LEFT('Disaggregation Data'!$J$3:$J$154,255),0))),"")</f>
        <v/>
      </c>
      <c r="F86" s="412" t="str">
        <f t="array" ref="F86">IFERROR(IF(INDEX('Disaggregation Data'!$L$3:$L$154,MATCH(LEFT(M86,255),LEFT('Disaggregation Data'!$J$3:$J$154,255),0))=0,"",INDEX('Disaggregation Data'!$L$3:$L$154,MATCH(LEFT(M86,255),LEFT('Disaggregation Data'!$J$3:$J$154,255),0))),"")</f>
        <v/>
      </c>
      <c r="G86" s="412" t="str">
        <f t="array" ref="G86">IFERROR(IF(INDEX('Disaggregation Data'!$O$3:$O$154,MATCH(LEFT(M86,255),LEFT('Disaggregation Data'!$J$3:$J$154,255),0))=0,"",INDEX('Disaggregation Data'!$O$3:$O$154,MATCH(LEFT(M86,255),LEFT('Disaggregation Data'!$J$3:$J$154,255),0))),"")</f>
        <v/>
      </c>
      <c r="H86" s="411" t="str">
        <f t="array" ref="H86">IFERROR(IF(INDEX('Disaggregation Data'!$P$3:$P$154,MATCH(LEFT(M86,255),LEFT('Disaggregation Data'!$J$3:$J$154,255),0))=0,"",INDEX('Disaggregation Data'!$P$3:$P$154,MATCH(LEFT(M86,255),LEFT('Disaggregation Data'!$J$3:$J$154,255),0))),"")</f>
        <v/>
      </c>
      <c r="I86" s="412" t="str">
        <f t="array" ref="I86">IFERROR(IF(INDEX('Disaggregation Data'!$M$3:$M$154,MATCH(LEFT(M86,255),LEFT('Disaggregation Data'!$J$3:$J$154,255),0))=0,"",INDEX('Disaggregation Data'!$M$3:$M$154,MATCH(LEFT(M86,255),LEFT('Disaggregation Data'!$J$3:$J$154,255),0))),"")</f>
        <v/>
      </c>
      <c r="J86" s="411" t="str">
        <f t="array" ref="J86">IFERROR(IF(INDEX('Disaggregation Data'!$N$3:$N$154,MATCH(LEFT(M86,255),LEFT('Disaggregation Data'!$J$3:$J$154,255),0))=0,"",INDEX('Disaggregation Data'!$N$3:$N$154,MATCH(LEFT(M86,255),LEFT('Disaggregation Data'!$J$3:$J$154,255),0))),"")</f>
        <v/>
      </c>
      <c r="K86" s="503">
        <f t="shared" si="4"/>
        <v>78</v>
      </c>
      <c r="L86" s="503" t="str">
        <f t="shared" si="5"/>
        <v/>
      </c>
      <c r="M86" s="503" t="str">
        <f t="shared" si="6"/>
        <v/>
      </c>
      <c r="N86" s="481" t="b">
        <f t="shared" si="7"/>
        <v>0</v>
      </c>
      <c r="O86" s="486" t="s">
        <v>1708</v>
      </c>
      <c r="P86" s="523" t="str">
        <f t="array" ref="P86">IFERROR(IF(INDEX('Disaggregation Records'!$G$3:$G$56,MATCH(LEFT(L86,255),LEFT('Disaggregation Records'!$D$3:$D$56,255),0))=0,"",INDEX('Disaggregation Records'!$G$3:$G$56,MATCH(LEFT(L86,255),LEFT('Disaggregation Records'!$D$3:$D$56,255),0))),"")</f>
        <v/>
      </c>
      <c r="Q86" s="524" t="s">
        <v>454</v>
      </c>
      <c r="R86" s="382"/>
    </row>
    <row r="87" spans="1:18" ht="47.1" customHeight="1" x14ac:dyDescent="0.25">
      <c r="A87" s="409">
        <v>8</v>
      </c>
      <c r="B87" s="427" t="str">
        <f>IFERROR(VLOOKUP(A87,'Impact Indicators - Section B'!$A$9:$S$27,19,FALSE),"")</f>
        <v/>
      </c>
      <c r="C87" s="522" t="str">
        <f t="array" ref="C87">IFERROR(IF(INDEX('Disaggregation Records'!$E$3:$E$56,MATCH(LEFT(L87,255),LEFT('Disaggregation Records'!$D$3:$D$56,255),0))=0,"",INDEX('Disaggregation Records'!$E$3:$E$56,MATCH(LEFT(L87,255),LEFT('Disaggregation Records'!$D$3:$D$56,255),0))),"")</f>
        <v/>
      </c>
      <c r="D87" s="522" t="str">
        <f t="array" ref="D87">IFERROR(IF(INDEX('Disaggregation Records'!$F$3:$F$56,MATCH(LEFT(L87,255),LEFT('Disaggregation Records'!$D$3:$D$56,255),0))=0,"",INDEX('Disaggregation Records'!$F$3:$F$56,MATCH(LEFT(L87,255),LEFT('Disaggregation Records'!$D$3:$D$56,255),0))),"")</f>
        <v/>
      </c>
      <c r="E87" s="412" t="str">
        <f t="array" ref="E87">IFERROR(IF(INDEX('Disaggregation Data'!$K$3:$K$154,MATCH(LEFT(M87,255),LEFT('Disaggregation Data'!$J$3:$J$154,255),0))=0,"",INDEX('Disaggregation Data'!$K$3:$K$154,MATCH(LEFT(M87,255),LEFT('Disaggregation Data'!$J$3:$J$154,255),0))),"")</f>
        <v/>
      </c>
      <c r="F87" s="412" t="str">
        <f t="array" ref="F87">IFERROR(IF(INDEX('Disaggregation Data'!$L$3:$L$154,MATCH(LEFT(M87,255),LEFT('Disaggregation Data'!$J$3:$J$154,255),0))=0,"",INDEX('Disaggregation Data'!$L$3:$L$154,MATCH(LEFT(M87,255),LEFT('Disaggregation Data'!$J$3:$J$154,255),0))),"")</f>
        <v/>
      </c>
      <c r="G87" s="412" t="str">
        <f t="array" ref="G87">IFERROR(IF(INDEX('Disaggregation Data'!$O$3:$O$154,MATCH(LEFT(M87,255),LEFT('Disaggregation Data'!$J$3:$J$154,255),0))=0,"",INDEX('Disaggregation Data'!$O$3:$O$154,MATCH(LEFT(M87,255),LEFT('Disaggregation Data'!$J$3:$J$154,255),0))),"")</f>
        <v/>
      </c>
      <c r="H87" s="411" t="str">
        <f t="array" ref="H87">IFERROR(IF(INDEX('Disaggregation Data'!$P$3:$P$154,MATCH(LEFT(M87,255),LEFT('Disaggregation Data'!$J$3:$J$154,255),0))=0,"",INDEX('Disaggregation Data'!$P$3:$P$154,MATCH(LEFT(M87,255),LEFT('Disaggregation Data'!$J$3:$J$154,255),0))),"")</f>
        <v/>
      </c>
      <c r="I87" s="412" t="str">
        <f t="array" ref="I87">IFERROR(IF(INDEX('Disaggregation Data'!$M$3:$M$154,MATCH(LEFT(M87,255),LEFT('Disaggregation Data'!$J$3:$J$154,255),0))=0,"",INDEX('Disaggregation Data'!$M$3:$M$154,MATCH(LEFT(M87,255),LEFT('Disaggregation Data'!$J$3:$J$154,255),0))),"")</f>
        <v/>
      </c>
      <c r="J87" s="411" t="str">
        <f t="array" ref="J87">IFERROR(IF(INDEX('Disaggregation Data'!$N$3:$N$154,MATCH(LEFT(M87,255),LEFT('Disaggregation Data'!$J$3:$J$154,255),0))=0,"",INDEX('Disaggregation Data'!$N$3:$N$154,MATCH(LEFT(M87,255),LEFT('Disaggregation Data'!$J$3:$J$154,255),0))),"")</f>
        <v/>
      </c>
      <c r="K87" s="503">
        <f t="shared" si="4"/>
        <v>79</v>
      </c>
      <c r="L87" s="503" t="str">
        <f t="shared" si="5"/>
        <v/>
      </c>
      <c r="M87" s="503" t="str">
        <f t="shared" si="6"/>
        <v/>
      </c>
      <c r="N87" s="481" t="b">
        <f t="shared" si="7"/>
        <v>0</v>
      </c>
      <c r="O87" s="486" t="s">
        <v>1709</v>
      </c>
      <c r="P87" s="523" t="str">
        <f t="array" ref="P87">IFERROR(IF(INDEX('Disaggregation Records'!$G$3:$G$56,MATCH(LEFT(L87,255),LEFT('Disaggregation Records'!$D$3:$D$56,255),0))=0,"",INDEX('Disaggregation Records'!$G$3:$G$56,MATCH(LEFT(L87,255),LEFT('Disaggregation Records'!$D$3:$D$56,255),0))),"")</f>
        <v/>
      </c>
      <c r="Q87" s="524" t="s">
        <v>454</v>
      </c>
      <c r="R87" s="382"/>
    </row>
    <row r="88" spans="1:18" ht="47.1" customHeight="1" x14ac:dyDescent="0.25">
      <c r="A88" s="409">
        <v>8</v>
      </c>
      <c r="B88" s="427" t="str">
        <f>IFERROR(VLOOKUP(A88,'Impact Indicators - Section B'!$A$9:$S$27,19,FALSE),"")</f>
        <v/>
      </c>
      <c r="C88" s="522" t="str">
        <f t="array" ref="C88">IFERROR(IF(INDEX('Disaggregation Records'!$E$3:$E$56,MATCH(LEFT(L88,255),LEFT('Disaggregation Records'!$D$3:$D$56,255),0))=0,"",INDEX('Disaggregation Records'!$E$3:$E$56,MATCH(LEFT(L88,255),LEFT('Disaggregation Records'!$D$3:$D$56,255),0))),"")</f>
        <v/>
      </c>
      <c r="D88" s="522" t="str">
        <f t="array" ref="D88">IFERROR(IF(INDEX('Disaggregation Records'!$F$3:$F$56,MATCH(LEFT(L88,255),LEFT('Disaggregation Records'!$D$3:$D$56,255),0))=0,"",INDEX('Disaggregation Records'!$F$3:$F$56,MATCH(LEFT(L88,255),LEFT('Disaggregation Records'!$D$3:$D$56,255),0))),"")</f>
        <v/>
      </c>
      <c r="E88" s="412" t="str">
        <f t="array" ref="E88">IFERROR(IF(INDEX('Disaggregation Data'!$K$3:$K$154,MATCH(LEFT(M88,255),LEFT('Disaggregation Data'!$J$3:$J$154,255),0))=0,"",INDEX('Disaggregation Data'!$K$3:$K$154,MATCH(LEFT(M88,255),LEFT('Disaggregation Data'!$J$3:$J$154,255),0))),"")</f>
        <v/>
      </c>
      <c r="F88" s="412" t="str">
        <f t="array" ref="F88">IFERROR(IF(INDEX('Disaggregation Data'!$L$3:$L$154,MATCH(LEFT(M88,255),LEFT('Disaggregation Data'!$J$3:$J$154,255),0))=0,"",INDEX('Disaggregation Data'!$L$3:$L$154,MATCH(LEFT(M88,255),LEFT('Disaggregation Data'!$J$3:$J$154,255),0))),"")</f>
        <v/>
      </c>
      <c r="G88" s="412" t="str">
        <f t="array" ref="G88">IFERROR(IF(INDEX('Disaggregation Data'!$O$3:$O$154,MATCH(LEFT(M88,255),LEFT('Disaggregation Data'!$J$3:$J$154,255),0))=0,"",INDEX('Disaggregation Data'!$O$3:$O$154,MATCH(LEFT(M88,255),LEFT('Disaggregation Data'!$J$3:$J$154,255),0))),"")</f>
        <v/>
      </c>
      <c r="H88" s="411" t="str">
        <f t="array" ref="H88">IFERROR(IF(INDEX('Disaggregation Data'!$P$3:$P$154,MATCH(LEFT(M88,255),LEFT('Disaggregation Data'!$J$3:$J$154,255),0))=0,"",INDEX('Disaggregation Data'!$P$3:$P$154,MATCH(LEFT(M88,255),LEFT('Disaggregation Data'!$J$3:$J$154,255),0))),"")</f>
        <v/>
      </c>
      <c r="I88" s="412" t="str">
        <f t="array" ref="I88">IFERROR(IF(INDEX('Disaggregation Data'!$M$3:$M$154,MATCH(LEFT(M88,255),LEFT('Disaggregation Data'!$J$3:$J$154,255),0))=0,"",INDEX('Disaggregation Data'!$M$3:$M$154,MATCH(LEFT(M88,255),LEFT('Disaggregation Data'!$J$3:$J$154,255),0))),"")</f>
        <v/>
      </c>
      <c r="J88" s="411" t="str">
        <f t="array" ref="J88">IFERROR(IF(INDEX('Disaggregation Data'!$N$3:$N$154,MATCH(LEFT(M88,255),LEFT('Disaggregation Data'!$J$3:$J$154,255),0))=0,"",INDEX('Disaggregation Data'!$N$3:$N$154,MATCH(LEFT(M88,255),LEFT('Disaggregation Data'!$J$3:$J$154,255),0))),"")</f>
        <v/>
      </c>
      <c r="K88" s="503">
        <f t="shared" si="4"/>
        <v>80</v>
      </c>
      <c r="L88" s="503" t="str">
        <f t="shared" si="5"/>
        <v/>
      </c>
      <c r="M88" s="503" t="str">
        <f t="shared" si="6"/>
        <v/>
      </c>
      <c r="N88" s="481" t="b">
        <f t="shared" si="7"/>
        <v>0</v>
      </c>
      <c r="O88" s="486" t="s">
        <v>1710</v>
      </c>
      <c r="P88" s="523" t="str">
        <f t="array" ref="P88">IFERROR(IF(INDEX('Disaggregation Records'!$G$3:$G$56,MATCH(LEFT(L88,255),LEFT('Disaggregation Records'!$D$3:$D$56,255),0))=0,"",INDEX('Disaggregation Records'!$G$3:$G$56,MATCH(LEFT(L88,255),LEFT('Disaggregation Records'!$D$3:$D$56,255),0))),"")</f>
        <v/>
      </c>
      <c r="Q88" s="524" t="s">
        <v>454</v>
      </c>
      <c r="R88" s="382"/>
    </row>
    <row r="89" spans="1:18" ht="47.1" customHeight="1" x14ac:dyDescent="0.25">
      <c r="A89" s="409">
        <v>9</v>
      </c>
      <c r="B89" s="427" t="str">
        <f>IFERROR(VLOOKUP(A89,'Impact Indicators - Section B'!$A$9:$S$27,19,FALSE),"")</f>
        <v/>
      </c>
      <c r="C89" s="522" t="str">
        <f t="array" ref="C89">IFERROR(IF(INDEX('Disaggregation Records'!$E$3:$E$56,MATCH(LEFT(L89,255),LEFT('Disaggregation Records'!$D$3:$D$56,255),0))=0,"",INDEX('Disaggregation Records'!$E$3:$E$56,MATCH(LEFT(L89,255),LEFT('Disaggregation Records'!$D$3:$D$56,255),0))),"")</f>
        <v/>
      </c>
      <c r="D89" s="522" t="str">
        <f t="array" ref="D89">IFERROR(IF(INDEX('Disaggregation Records'!$F$3:$F$56,MATCH(LEFT(L89,255),LEFT('Disaggregation Records'!$D$3:$D$56,255),0))=0,"",INDEX('Disaggregation Records'!$F$3:$F$56,MATCH(LEFT(L89,255),LEFT('Disaggregation Records'!$D$3:$D$56,255),0))),"")</f>
        <v/>
      </c>
      <c r="E89" s="412" t="str">
        <f t="array" ref="E89">IFERROR(IF(INDEX('Disaggregation Data'!$K$3:$K$154,MATCH(LEFT(M89,255),LEFT('Disaggregation Data'!$J$3:$J$154,255),0))=0,"",INDEX('Disaggregation Data'!$K$3:$K$154,MATCH(LEFT(M89,255),LEFT('Disaggregation Data'!$J$3:$J$154,255),0))),"")</f>
        <v/>
      </c>
      <c r="F89" s="412" t="str">
        <f t="array" ref="F89">IFERROR(IF(INDEX('Disaggregation Data'!$L$3:$L$154,MATCH(LEFT(M89,255),LEFT('Disaggregation Data'!$J$3:$J$154,255),0))=0,"",INDEX('Disaggregation Data'!$L$3:$L$154,MATCH(LEFT(M89,255),LEFT('Disaggregation Data'!$J$3:$J$154,255),0))),"")</f>
        <v/>
      </c>
      <c r="G89" s="412" t="str">
        <f t="array" ref="G89">IFERROR(IF(INDEX('Disaggregation Data'!$O$3:$O$154,MATCH(LEFT(M89,255),LEFT('Disaggregation Data'!$J$3:$J$154,255),0))=0,"",INDEX('Disaggregation Data'!$O$3:$O$154,MATCH(LEFT(M89,255),LEFT('Disaggregation Data'!$J$3:$J$154,255),0))),"")</f>
        <v/>
      </c>
      <c r="H89" s="411" t="str">
        <f t="array" ref="H89">IFERROR(IF(INDEX('Disaggregation Data'!$P$3:$P$154,MATCH(LEFT(M89,255),LEFT('Disaggregation Data'!$J$3:$J$154,255),0))=0,"",INDEX('Disaggregation Data'!$P$3:$P$154,MATCH(LEFT(M89,255),LEFT('Disaggregation Data'!$J$3:$J$154,255),0))),"")</f>
        <v/>
      </c>
      <c r="I89" s="412" t="str">
        <f t="array" ref="I89">IFERROR(IF(INDEX('Disaggregation Data'!$M$3:$M$154,MATCH(LEFT(M89,255),LEFT('Disaggregation Data'!$J$3:$J$154,255),0))=0,"",INDEX('Disaggregation Data'!$M$3:$M$154,MATCH(LEFT(M89,255),LEFT('Disaggregation Data'!$J$3:$J$154,255),0))),"")</f>
        <v/>
      </c>
      <c r="J89" s="411" t="str">
        <f t="array" ref="J89">IFERROR(IF(INDEX('Disaggregation Data'!$N$3:$N$154,MATCH(LEFT(M89,255),LEFT('Disaggregation Data'!$J$3:$J$154,255),0))=0,"",INDEX('Disaggregation Data'!$N$3:$N$154,MATCH(LEFT(M89,255),LEFT('Disaggregation Data'!$J$3:$J$154,255),0))),"")</f>
        <v/>
      </c>
      <c r="K89" s="503">
        <f t="shared" si="4"/>
        <v>81</v>
      </c>
      <c r="L89" s="503" t="str">
        <f t="shared" si="5"/>
        <v/>
      </c>
      <c r="M89" s="503" t="str">
        <f t="shared" si="6"/>
        <v/>
      </c>
      <c r="N89" s="481" t="b">
        <f t="shared" si="7"/>
        <v>0</v>
      </c>
      <c r="O89" s="486" t="s">
        <v>1711</v>
      </c>
      <c r="P89" s="523" t="str">
        <f t="array" ref="P89">IFERROR(IF(INDEX('Disaggregation Records'!$G$3:$G$56,MATCH(LEFT(L89,255),LEFT('Disaggregation Records'!$D$3:$D$56,255),0))=0,"",INDEX('Disaggregation Records'!$G$3:$G$56,MATCH(LEFT(L89,255),LEFT('Disaggregation Records'!$D$3:$D$56,255),0))),"")</f>
        <v/>
      </c>
      <c r="Q89" s="524" t="s">
        <v>455</v>
      </c>
      <c r="R89" s="382"/>
    </row>
    <row r="90" spans="1:18" ht="47.1" customHeight="1" x14ac:dyDescent="0.25">
      <c r="A90" s="409">
        <v>9</v>
      </c>
      <c r="B90" s="427" t="str">
        <f>IFERROR(VLOOKUP(A90,'Impact Indicators - Section B'!$A$9:$S$27,19,FALSE),"")</f>
        <v/>
      </c>
      <c r="C90" s="522" t="str">
        <f t="array" ref="C90">IFERROR(IF(INDEX('Disaggregation Records'!$E$3:$E$56,MATCH(LEFT(L90,255),LEFT('Disaggregation Records'!$D$3:$D$56,255),0))=0,"",INDEX('Disaggregation Records'!$E$3:$E$56,MATCH(LEFT(L90,255),LEFT('Disaggregation Records'!$D$3:$D$56,255),0))),"")</f>
        <v/>
      </c>
      <c r="D90" s="522" t="str">
        <f t="array" ref="D90">IFERROR(IF(INDEX('Disaggregation Records'!$F$3:$F$56,MATCH(LEFT(L90,255),LEFT('Disaggregation Records'!$D$3:$D$56,255),0))=0,"",INDEX('Disaggregation Records'!$F$3:$F$56,MATCH(LEFT(L90,255),LEFT('Disaggregation Records'!$D$3:$D$56,255),0))),"")</f>
        <v/>
      </c>
      <c r="E90" s="412" t="str">
        <f t="array" ref="E90">IFERROR(IF(INDEX('Disaggregation Data'!$K$3:$K$154,MATCH(LEFT(M90,255),LEFT('Disaggregation Data'!$J$3:$J$154,255),0))=0,"",INDEX('Disaggregation Data'!$K$3:$K$154,MATCH(LEFT(M90,255),LEFT('Disaggregation Data'!$J$3:$J$154,255),0))),"")</f>
        <v/>
      </c>
      <c r="F90" s="412" t="str">
        <f t="array" ref="F90">IFERROR(IF(INDEX('Disaggregation Data'!$L$3:$L$154,MATCH(LEFT(M90,255),LEFT('Disaggregation Data'!$J$3:$J$154,255),0))=0,"",INDEX('Disaggregation Data'!$L$3:$L$154,MATCH(LEFT(M90,255),LEFT('Disaggregation Data'!$J$3:$J$154,255),0))),"")</f>
        <v/>
      </c>
      <c r="G90" s="412" t="str">
        <f t="array" ref="G90">IFERROR(IF(INDEX('Disaggregation Data'!$O$3:$O$154,MATCH(LEFT(M90,255),LEFT('Disaggregation Data'!$J$3:$J$154,255),0))=0,"",INDEX('Disaggregation Data'!$O$3:$O$154,MATCH(LEFT(M90,255),LEFT('Disaggregation Data'!$J$3:$J$154,255),0))),"")</f>
        <v/>
      </c>
      <c r="H90" s="411" t="str">
        <f t="array" ref="H90">IFERROR(IF(INDEX('Disaggregation Data'!$P$3:$P$154,MATCH(LEFT(M90,255),LEFT('Disaggregation Data'!$J$3:$J$154,255),0))=0,"",INDEX('Disaggregation Data'!$P$3:$P$154,MATCH(LEFT(M90,255),LEFT('Disaggregation Data'!$J$3:$J$154,255),0))),"")</f>
        <v/>
      </c>
      <c r="I90" s="412" t="str">
        <f t="array" ref="I90">IFERROR(IF(INDEX('Disaggregation Data'!$M$3:$M$154,MATCH(LEFT(M90,255),LEFT('Disaggregation Data'!$J$3:$J$154,255),0))=0,"",INDEX('Disaggregation Data'!$M$3:$M$154,MATCH(LEFT(M90,255),LEFT('Disaggregation Data'!$J$3:$J$154,255),0))),"")</f>
        <v/>
      </c>
      <c r="J90" s="411" t="str">
        <f t="array" ref="J90">IFERROR(IF(INDEX('Disaggregation Data'!$N$3:$N$154,MATCH(LEFT(M90,255),LEFT('Disaggregation Data'!$J$3:$J$154,255),0))=0,"",INDEX('Disaggregation Data'!$N$3:$N$154,MATCH(LEFT(M90,255),LEFT('Disaggregation Data'!$J$3:$J$154,255),0))),"")</f>
        <v/>
      </c>
      <c r="K90" s="503">
        <f t="shared" si="4"/>
        <v>82</v>
      </c>
      <c r="L90" s="503" t="str">
        <f t="shared" si="5"/>
        <v/>
      </c>
      <c r="M90" s="503" t="str">
        <f t="shared" si="6"/>
        <v/>
      </c>
      <c r="N90" s="481" t="b">
        <f t="shared" si="7"/>
        <v>0</v>
      </c>
      <c r="O90" s="486" t="s">
        <v>1712</v>
      </c>
      <c r="P90" s="523" t="str">
        <f t="array" ref="P90">IFERROR(IF(INDEX('Disaggregation Records'!$G$3:$G$56,MATCH(LEFT(L90,255),LEFT('Disaggregation Records'!$D$3:$D$56,255),0))=0,"",INDEX('Disaggregation Records'!$G$3:$G$56,MATCH(LEFT(L90,255),LEFT('Disaggregation Records'!$D$3:$D$56,255),0))),"")</f>
        <v/>
      </c>
      <c r="Q90" s="524" t="s">
        <v>455</v>
      </c>
      <c r="R90" s="382"/>
    </row>
    <row r="91" spans="1:18" ht="47.1" customHeight="1" x14ac:dyDescent="0.25">
      <c r="A91" s="409">
        <v>9</v>
      </c>
      <c r="B91" s="427" t="str">
        <f>IFERROR(VLOOKUP(A91,'Impact Indicators - Section B'!$A$9:$S$27,19,FALSE),"")</f>
        <v/>
      </c>
      <c r="C91" s="522" t="str">
        <f t="array" ref="C91">IFERROR(IF(INDEX('Disaggregation Records'!$E$3:$E$56,MATCH(LEFT(L91,255),LEFT('Disaggregation Records'!$D$3:$D$56,255),0))=0,"",INDEX('Disaggregation Records'!$E$3:$E$56,MATCH(LEFT(L91,255),LEFT('Disaggregation Records'!$D$3:$D$56,255),0))),"")</f>
        <v/>
      </c>
      <c r="D91" s="522" t="str">
        <f t="array" ref="D91">IFERROR(IF(INDEX('Disaggregation Records'!$F$3:$F$56,MATCH(LEFT(L91,255),LEFT('Disaggregation Records'!$D$3:$D$56,255),0))=0,"",INDEX('Disaggregation Records'!$F$3:$F$56,MATCH(LEFT(L91,255),LEFT('Disaggregation Records'!$D$3:$D$56,255),0))),"")</f>
        <v/>
      </c>
      <c r="E91" s="412" t="str">
        <f t="array" ref="E91">IFERROR(IF(INDEX('Disaggregation Data'!$K$3:$K$154,MATCH(LEFT(M91,255),LEFT('Disaggregation Data'!$J$3:$J$154,255),0))=0,"",INDEX('Disaggregation Data'!$K$3:$K$154,MATCH(LEFT(M91,255),LEFT('Disaggregation Data'!$J$3:$J$154,255),0))),"")</f>
        <v/>
      </c>
      <c r="F91" s="412" t="str">
        <f t="array" ref="F91">IFERROR(IF(INDEX('Disaggregation Data'!$L$3:$L$154,MATCH(LEFT(M91,255),LEFT('Disaggregation Data'!$J$3:$J$154,255),0))=0,"",INDEX('Disaggregation Data'!$L$3:$L$154,MATCH(LEFT(M91,255),LEFT('Disaggregation Data'!$J$3:$J$154,255),0))),"")</f>
        <v/>
      </c>
      <c r="G91" s="412" t="str">
        <f t="array" ref="G91">IFERROR(IF(INDEX('Disaggregation Data'!$O$3:$O$154,MATCH(LEFT(M91,255),LEFT('Disaggregation Data'!$J$3:$J$154,255),0))=0,"",INDEX('Disaggregation Data'!$O$3:$O$154,MATCH(LEFT(M91,255),LEFT('Disaggregation Data'!$J$3:$J$154,255),0))),"")</f>
        <v/>
      </c>
      <c r="H91" s="411" t="str">
        <f t="array" ref="H91">IFERROR(IF(INDEX('Disaggregation Data'!$P$3:$P$154,MATCH(LEFT(M91,255),LEFT('Disaggregation Data'!$J$3:$J$154,255),0))=0,"",INDEX('Disaggregation Data'!$P$3:$P$154,MATCH(LEFT(M91,255),LEFT('Disaggregation Data'!$J$3:$J$154,255),0))),"")</f>
        <v/>
      </c>
      <c r="I91" s="412" t="str">
        <f t="array" ref="I91">IFERROR(IF(INDEX('Disaggregation Data'!$M$3:$M$154,MATCH(LEFT(M91,255),LEFT('Disaggregation Data'!$J$3:$J$154,255),0))=0,"",INDEX('Disaggregation Data'!$M$3:$M$154,MATCH(LEFT(M91,255),LEFT('Disaggregation Data'!$J$3:$J$154,255),0))),"")</f>
        <v/>
      </c>
      <c r="J91" s="411" t="str">
        <f t="array" ref="J91">IFERROR(IF(INDEX('Disaggregation Data'!$N$3:$N$154,MATCH(LEFT(M91,255),LEFT('Disaggregation Data'!$J$3:$J$154,255),0))=0,"",INDEX('Disaggregation Data'!$N$3:$N$154,MATCH(LEFT(M91,255),LEFT('Disaggregation Data'!$J$3:$J$154,255),0))),"")</f>
        <v/>
      </c>
      <c r="K91" s="503">
        <f t="shared" si="4"/>
        <v>83</v>
      </c>
      <c r="L91" s="503" t="str">
        <f t="shared" si="5"/>
        <v/>
      </c>
      <c r="M91" s="503" t="str">
        <f t="shared" si="6"/>
        <v/>
      </c>
      <c r="N91" s="481" t="b">
        <f t="shared" si="7"/>
        <v>0</v>
      </c>
      <c r="O91" s="486" t="s">
        <v>1713</v>
      </c>
      <c r="P91" s="523" t="str">
        <f t="array" ref="P91">IFERROR(IF(INDEX('Disaggregation Records'!$G$3:$G$56,MATCH(LEFT(L91,255),LEFT('Disaggregation Records'!$D$3:$D$56,255),0))=0,"",INDEX('Disaggregation Records'!$G$3:$G$56,MATCH(LEFT(L91,255),LEFT('Disaggregation Records'!$D$3:$D$56,255),0))),"")</f>
        <v/>
      </c>
      <c r="Q91" s="524" t="s">
        <v>455</v>
      </c>
      <c r="R91" s="382"/>
    </row>
    <row r="92" spans="1:18" ht="47.1" customHeight="1" x14ac:dyDescent="0.25">
      <c r="A92" s="409">
        <v>9</v>
      </c>
      <c r="B92" s="427" t="str">
        <f>IFERROR(VLOOKUP(A92,'Impact Indicators - Section B'!$A$9:$S$27,19,FALSE),"")</f>
        <v/>
      </c>
      <c r="C92" s="522" t="str">
        <f t="array" ref="C92">IFERROR(IF(INDEX('Disaggregation Records'!$E$3:$E$56,MATCH(LEFT(L92,255),LEFT('Disaggregation Records'!$D$3:$D$56,255),0))=0,"",INDEX('Disaggregation Records'!$E$3:$E$56,MATCH(LEFT(L92,255),LEFT('Disaggregation Records'!$D$3:$D$56,255),0))),"")</f>
        <v/>
      </c>
      <c r="D92" s="522" t="str">
        <f t="array" ref="D92">IFERROR(IF(INDEX('Disaggregation Records'!$F$3:$F$56,MATCH(LEFT(L92,255),LEFT('Disaggregation Records'!$D$3:$D$56,255),0))=0,"",INDEX('Disaggregation Records'!$F$3:$F$56,MATCH(LEFT(L92,255),LEFT('Disaggregation Records'!$D$3:$D$56,255),0))),"")</f>
        <v/>
      </c>
      <c r="E92" s="412" t="str">
        <f t="array" ref="E92">IFERROR(IF(INDEX('Disaggregation Data'!$K$3:$K$154,MATCH(LEFT(M92,255),LEFT('Disaggregation Data'!$J$3:$J$154,255),0))=0,"",INDEX('Disaggregation Data'!$K$3:$K$154,MATCH(LEFT(M92,255),LEFT('Disaggregation Data'!$J$3:$J$154,255),0))),"")</f>
        <v/>
      </c>
      <c r="F92" s="412" t="str">
        <f t="array" ref="F92">IFERROR(IF(INDEX('Disaggregation Data'!$L$3:$L$154,MATCH(LEFT(M92,255),LEFT('Disaggregation Data'!$J$3:$J$154,255),0))=0,"",INDEX('Disaggregation Data'!$L$3:$L$154,MATCH(LEFT(M92,255),LEFT('Disaggregation Data'!$J$3:$J$154,255),0))),"")</f>
        <v/>
      </c>
      <c r="G92" s="412" t="str">
        <f t="array" ref="G92">IFERROR(IF(INDEX('Disaggregation Data'!$O$3:$O$154,MATCH(LEFT(M92,255),LEFT('Disaggregation Data'!$J$3:$J$154,255),0))=0,"",INDEX('Disaggregation Data'!$O$3:$O$154,MATCH(LEFT(M92,255),LEFT('Disaggregation Data'!$J$3:$J$154,255),0))),"")</f>
        <v/>
      </c>
      <c r="H92" s="411" t="str">
        <f t="array" ref="H92">IFERROR(IF(INDEX('Disaggregation Data'!$P$3:$P$154,MATCH(LEFT(M92,255),LEFT('Disaggregation Data'!$J$3:$J$154,255),0))=0,"",INDEX('Disaggregation Data'!$P$3:$P$154,MATCH(LEFT(M92,255),LEFT('Disaggregation Data'!$J$3:$J$154,255),0))),"")</f>
        <v/>
      </c>
      <c r="I92" s="412" t="str">
        <f t="array" ref="I92">IFERROR(IF(INDEX('Disaggregation Data'!$M$3:$M$154,MATCH(LEFT(M92,255),LEFT('Disaggregation Data'!$J$3:$J$154,255),0))=0,"",INDEX('Disaggregation Data'!$M$3:$M$154,MATCH(LEFT(M92,255),LEFT('Disaggregation Data'!$J$3:$J$154,255),0))),"")</f>
        <v/>
      </c>
      <c r="J92" s="411" t="str">
        <f t="array" ref="J92">IFERROR(IF(INDEX('Disaggregation Data'!$N$3:$N$154,MATCH(LEFT(M92,255),LEFT('Disaggregation Data'!$J$3:$J$154,255),0))=0,"",INDEX('Disaggregation Data'!$N$3:$N$154,MATCH(LEFT(M92,255),LEFT('Disaggregation Data'!$J$3:$J$154,255),0))),"")</f>
        <v/>
      </c>
      <c r="K92" s="503">
        <f t="shared" si="4"/>
        <v>84</v>
      </c>
      <c r="L92" s="503" t="str">
        <f t="shared" si="5"/>
        <v/>
      </c>
      <c r="M92" s="503" t="str">
        <f t="shared" si="6"/>
        <v/>
      </c>
      <c r="N92" s="481" t="b">
        <f t="shared" si="7"/>
        <v>0</v>
      </c>
      <c r="O92" s="486" t="s">
        <v>1714</v>
      </c>
      <c r="P92" s="523" t="str">
        <f t="array" ref="P92">IFERROR(IF(INDEX('Disaggregation Records'!$G$3:$G$56,MATCH(LEFT(L92,255),LEFT('Disaggregation Records'!$D$3:$D$56,255),0))=0,"",INDEX('Disaggregation Records'!$G$3:$G$56,MATCH(LEFT(L92,255),LEFT('Disaggregation Records'!$D$3:$D$56,255),0))),"")</f>
        <v/>
      </c>
      <c r="Q92" s="524" t="s">
        <v>455</v>
      </c>
      <c r="R92" s="382"/>
    </row>
    <row r="93" spans="1:18" ht="47.1" customHeight="1" x14ac:dyDescent="0.25">
      <c r="A93" s="409">
        <v>9</v>
      </c>
      <c r="B93" s="427" t="str">
        <f>IFERROR(VLOOKUP(A93,'Impact Indicators - Section B'!$A$9:$S$27,19,FALSE),"")</f>
        <v/>
      </c>
      <c r="C93" s="522" t="str">
        <f t="array" ref="C93">IFERROR(IF(INDEX('Disaggregation Records'!$E$3:$E$56,MATCH(LEFT(L93,255),LEFT('Disaggregation Records'!$D$3:$D$56,255),0))=0,"",INDEX('Disaggregation Records'!$E$3:$E$56,MATCH(LEFT(L93,255),LEFT('Disaggregation Records'!$D$3:$D$56,255),0))),"")</f>
        <v/>
      </c>
      <c r="D93" s="522" t="str">
        <f t="array" ref="D93">IFERROR(IF(INDEX('Disaggregation Records'!$F$3:$F$56,MATCH(LEFT(L93,255),LEFT('Disaggregation Records'!$D$3:$D$56,255),0))=0,"",INDEX('Disaggregation Records'!$F$3:$F$56,MATCH(LEFT(L93,255),LEFT('Disaggregation Records'!$D$3:$D$56,255),0))),"")</f>
        <v/>
      </c>
      <c r="E93" s="412" t="str">
        <f t="array" ref="E93">IFERROR(IF(INDEX('Disaggregation Data'!$K$3:$K$154,MATCH(LEFT(M93,255),LEFT('Disaggregation Data'!$J$3:$J$154,255),0))=0,"",INDEX('Disaggregation Data'!$K$3:$K$154,MATCH(LEFT(M93,255),LEFT('Disaggregation Data'!$J$3:$J$154,255),0))),"")</f>
        <v/>
      </c>
      <c r="F93" s="412" t="str">
        <f t="array" ref="F93">IFERROR(IF(INDEX('Disaggregation Data'!$L$3:$L$154,MATCH(LEFT(M93,255),LEFT('Disaggregation Data'!$J$3:$J$154,255),0))=0,"",INDEX('Disaggregation Data'!$L$3:$L$154,MATCH(LEFT(M93,255),LEFT('Disaggregation Data'!$J$3:$J$154,255),0))),"")</f>
        <v/>
      </c>
      <c r="G93" s="412" t="str">
        <f t="array" ref="G93">IFERROR(IF(INDEX('Disaggregation Data'!$O$3:$O$154,MATCH(LEFT(M93,255),LEFT('Disaggregation Data'!$J$3:$J$154,255),0))=0,"",INDEX('Disaggregation Data'!$O$3:$O$154,MATCH(LEFT(M93,255),LEFT('Disaggregation Data'!$J$3:$J$154,255),0))),"")</f>
        <v/>
      </c>
      <c r="H93" s="411" t="str">
        <f t="array" ref="H93">IFERROR(IF(INDEX('Disaggregation Data'!$P$3:$P$154,MATCH(LEFT(M93,255),LEFT('Disaggregation Data'!$J$3:$J$154,255),0))=0,"",INDEX('Disaggregation Data'!$P$3:$P$154,MATCH(LEFT(M93,255),LEFT('Disaggregation Data'!$J$3:$J$154,255),0))),"")</f>
        <v/>
      </c>
      <c r="I93" s="412" t="str">
        <f t="array" ref="I93">IFERROR(IF(INDEX('Disaggregation Data'!$M$3:$M$154,MATCH(LEFT(M93,255),LEFT('Disaggregation Data'!$J$3:$J$154,255),0))=0,"",INDEX('Disaggregation Data'!$M$3:$M$154,MATCH(LEFT(M93,255),LEFT('Disaggregation Data'!$J$3:$J$154,255),0))),"")</f>
        <v/>
      </c>
      <c r="J93" s="411" t="str">
        <f t="array" ref="J93">IFERROR(IF(INDEX('Disaggregation Data'!$N$3:$N$154,MATCH(LEFT(M93,255),LEFT('Disaggregation Data'!$J$3:$J$154,255),0))=0,"",INDEX('Disaggregation Data'!$N$3:$N$154,MATCH(LEFT(M93,255),LEFT('Disaggregation Data'!$J$3:$J$154,255),0))),"")</f>
        <v/>
      </c>
      <c r="K93" s="503">
        <f t="shared" si="4"/>
        <v>85</v>
      </c>
      <c r="L93" s="503" t="str">
        <f t="shared" si="5"/>
        <v/>
      </c>
      <c r="M93" s="503" t="str">
        <f t="shared" si="6"/>
        <v/>
      </c>
      <c r="N93" s="481" t="b">
        <f t="shared" si="7"/>
        <v>0</v>
      </c>
      <c r="O93" s="486" t="s">
        <v>1715</v>
      </c>
      <c r="P93" s="523" t="str">
        <f t="array" ref="P93">IFERROR(IF(INDEX('Disaggregation Records'!$G$3:$G$56,MATCH(LEFT(L93,255),LEFT('Disaggregation Records'!$D$3:$D$56,255),0))=0,"",INDEX('Disaggregation Records'!$G$3:$G$56,MATCH(LEFT(L93,255),LEFT('Disaggregation Records'!$D$3:$D$56,255),0))),"")</f>
        <v/>
      </c>
      <c r="Q93" s="524" t="s">
        <v>455</v>
      </c>
      <c r="R93" s="382"/>
    </row>
    <row r="94" spans="1:18" ht="47.1" customHeight="1" x14ac:dyDescent="0.25">
      <c r="A94" s="409">
        <v>9</v>
      </c>
      <c r="B94" s="427" t="str">
        <f>IFERROR(VLOOKUP(A94,'Impact Indicators - Section B'!$A$9:$S$27,19,FALSE),"")</f>
        <v/>
      </c>
      <c r="C94" s="522" t="str">
        <f t="array" ref="C94">IFERROR(IF(INDEX('Disaggregation Records'!$E$3:$E$56,MATCH(LEFT(L94,255),LEFT('Disaggregation Records'!$D$3:$D$56,255),0))=0,"",INDEX('Disaggregation Records'!$E$3:$E$56,MATCH(LEFT(L94,255),LEFT('Disaggregation Records'!$D$3:$D$56,255),0))),"")</f>
        <v/>
      </c>
      <c r="D94" s="522" t="str">
        <f t="array" ref="D94">IFERROR(IF(INDEX('Disaggregation Records'!$F$3:$F$56,MATCH(LEFT(L94,255),LEFT('Disaggregation Records'!$D$3:$D$56,255),0))=0,"",INDEX('Disaggregation Records'!$F$3:$F$56,MATCH(LEFT(L94,255),LEFT('Disaggregation Records'!$D$3:$D$56,255),0))),"")</f>
        <v/>
      </c>
      <c r="E94" s="412" t="str">
        <f t="array" ref="E94">IFERROR(IF(INDEX('Disaggregation Data'!$K$3:$K$154,MATCH(LEFT(M94,255),LEFT('Disaggregation Data'!$J$3:$J$154,255),0))=0,"",INDEX('Disaggregation Data'!$K$3:$K$154,MATCH(LEFT(M94,255),LEFT('Disaggregation Data'!$J$3:$J$154,255),0))),"")</f>
        <v/>
      </c>
      <c r="F94" s="412" t="str">
        <f t="array" ref="F94">IFERROR(IF(INDEX('Disaggregation Data'!$L$3:$L$154,MATCH(LEFT(M94,255),LEFT('Disaggregation Data'!$J$3:$J$154,255),0))=0,"",INDEX('Disaggregation Data'!$L$3:$L$154,MATCH(LEFT(M94,255),LEFT('Disaggregation Data'!$J$3:$J$154,255),0))),"")</f>
        <v/>
      </c>
      <c r="G94" s="412" t="str">
        <f t="array" ref="G94">IFERROR(IF(INDEX('Disaggregation Data'!$O$3:$O$154,MATCH(LEFT(M94,255),LEFT('Disaggregation Data'!$J$3:$J$154,255),0))=0,"",INDEX('Disaggregation Data'!$O$3:$O$154,MATCH(LEFT(M94,255),LEFT('Disaggregation Data'!$J$3:$J$154,255),0))),"")</f>
        <v/>
      </c>
      <c r="H94" s="411" t="str">
        <f t="array" ref="H94">IFERROR(IF(INDEX('Disaggregation Data'!$P$3:$P$154,MATCH(LEFT(M94,255),LEFT('Disaggregation Data'!$J$3:$J$154,255),0))=0,"",INDEX('Disaggregation Data'!$P$3:$P$154,MATCH(LEFT(M94,255),LEFT('Disaggregation Data'!$J$3:$J$154,255),0))),"")</f>
        <v/>
      </c>
      <c r="I94" s="412" t="str">
        <f t="array" ref="I94">IFERROR(IF(INDEX('Disaggregation Data'!$M$3:$M$154,MATCH(LEFT(M94,255),LEFT('Disaggregation Data'!$J$3:$J$154,255),0))=0,"",INDEX('Disaggregation Data'!$M$3:$M$154,MATCH(LEFT(M94,255),LEFT('Disaggregation Data'!$J$3:$J$154,255),0))),"")</f>
        <v/>
      </c>
      <c r="J94" s="411" t="str">
        <f t="array" ref="J94">IFERROR(IF(INDEX('Disaggregation Data'!$N$3:$N$154,MATCH(LEFT(M94,255),LEFT('Disaggregation Data'!$J$3:$J$154,255),0))=0,"",INDEX('Disaggregation Data'!$N$3:$N$154,MATCH(LEFT(M94,255),LEFT('Disaggregation Data'!$J$3:$J$154,255),0))),"")</f>
        <v/>
      </c>
      <c r="K94" s="503">
        <f t="shared" si="4"/>
        <v>86</v>
      </c>
      <c r="L94" s="503" t="str">
        <f t="shared" si="5"/>
        <v/>
      </c>
      <c r="M94" s="503" t="str">
        <f t="shared" si="6"/>
        <v/>
      </c>
      <c r="N94" s="481" t="b">
        <f t="shared" si="7"/>
        <v>0</v>
      </c>
      <c r="O94" s="486" t="s">
        <v>1716</v>
      </c>
      <c r="P94" s="523" t="str">
        <f t="array" ref="P94">IFERROR(IF(INDEX('Disaggregation Records'!$G$3:$G$56,MATCH(LEFT(L94,255),LEFT('Disaggregation Records'!$D$3:$D$56,255),0))=0,"",INDEX('Disaggregation Records'!$G$3:$G$56,MATCH(LEFT(L94,255),LEFT('Disaggregation Records'!$D$3:$D$56,255),0))),"")</f>
        <v/>
      </c>
      <c r="Q94" s="524" t="s">
        <v>455</v>
      </c>
      <c r="R94" s="382"/>
    </row>
    <row r="95" spans="1:18" ht="47.1" customHeight="1" x14ac:dyDescent="0.25">
      <c r="A95" s="409">
        <v>9</v>
      </c>
      <c r="B95" s="427" t="str">
        <f>IFERROR(VLOOKUP(A95,'Impact Indicators - Section B'!$A$9:$S$27,19,FALSE),"")</f>
        <v/>
      </c>
      <c r="C95" s="522" t="str">
        <f t="array" ref="C95">IFERROR(IF(INDEX('Disaggregation Records'!$E$3:$E$56,MATCH(LEFT(L95,255),LEFT('Disaggregation Records'!$D$3:$D$56,255),0))=0,"",INDEX('Disaggregation Records'!$E$3:$E$56,MATCH(LEFT(L95,255),LEFT('Disaggregation Records'!$D$3:$D$56,255),0))),"")</f>
        <v/>
      </c>
      <c r="D95" s="522" t="str">
        <f t="array" ref="D95">IFERROR(IF(INDEX('Disaggregation Records'!$F$3:$F$56,MATCH(LEFT(L95,255),LEFT('Disaggregation Records'!$D$3:$D$56,255),0))=0,"",INDEX('Disaggregation Records'!$F$3:$F$56,MATCH(LEFT(L95,255),LEFT('Disaggregation Records'!$D$3:$D$56,255),0))),"")</f>
        <v/>
      </c>
      <c r="E95" s="412" t="str">
        <f t="array" ref="E95">IFERROR(IF(INDEX('Disaggregation Data'!$K$3:$K$154,MATCH(LEFT(M95,255),LEFT('Disaggregation Data'!$J$3:$J$154,255),0))=0,"",INDEX('Disaggregation Data'!$K$3:$K$154,MATCH(LEFT(M95,255),LEFT('Disaggregation Data'!$J$3:$J$154,255),0))),"")</f>
        <v/>
      </c>
      <c r="F95" s="412" t="str">
        <f t="array" ref="F95">IFERROR(IF(INDEX('Disaggregation Data'!$L$3:$L$154,MATCH(LEFT(M95,255),LEFT('Disaggregation Data'!$J$3:$J$154,255),0))=0,"",INDEX('Disaggregation Data'!$L$3:$L$154,MATCH(LEFT(M95,255),LEFT('Disaggregation Data'!$J$3:$J$154,255),0))),"")</f>
        <v/>
      </c>
      <c r="G95" s="412" t="str">
        <f t="array" ref="G95">IFERROR(IF(INDEX('Disaggregation Data'!$O$3:$O$154,MATCH(LEFT(M95,255),LEFT('Disaggregation Data'!$J$3:$J$154,255),0))=0,"",INDEX('Disaggregation Data'!$O$3:$O$154,MATCH(LEFT(M95,255),LEFT('Disaggregation Data'!$J$3:$J$154,255),0))),"")</f>
        <v/>
      </c>
      <c r="H95" s="411" t="str">
        <f t="array" ref="H95">IFERROR(IF(INDEX('Disaggregation Data'!$P$3:$P$154,MATCH(LEFT(M95,255),LEFT('Disaggregation Data'!$J$3:$J$154,255),0))=0,"",INDEX('Disaggregation Data'!$P$3:$P$154,MATCH(LEFT(M95,255),LEFT('Disaggregation Data'!$J$3:$J$154,255),0))),"")</f>
        <v/>
      </c>
      <c r="I95" s="412" t="str">
        <f t="array" ref="I95">IFERROR(IF(INDEX('Disaggregation Data'!$M$3:$M$154,MATCH(LEFT(M95,255),LEFT('Disaggregation Data'!$J$3:$J$154,255),0))=0,"",INDEX('Disaggregation Data'!$M$3:$M$154,MATCH(LEFT(M95,255),LEFT('Disaggregation Data'!$J$3:$J$154,255),0))),"")</f>
        <v/>
      </c>
      <c r="J95" s="411" t="str">
        <f t="array" ref="J95">IFERROR(IF(INDEX('Disaggregation Data'!$N$3:$N$154,MATCH(LEFT(M95,255),LEFT('Disaggregation Data'!$J$3:$J$154,255),0))=0,"",INDEX('Disaggregation Data'!$N$3:$N$154,MATCH(LEFT(M95,255),LEFT('Disaggregation Data'!$J$3:$J$154,255),0))),"")</f>
        <v/>
      </c>
      <c r="K95" s="503">
        <f t="shared" si="4"/>
        <v>87</v>
      </c>
      <c r="L95" s="503" t="str">
        <f t="shared" si="5"/>
        <v/>
      </c>
      <c r="M95" s="503" t="str">
        <f t="shared" si="6"/>
        <v/>
      </c>
      <c r="N95" s="481" t="b">
        <f t="shared" si="7"/>
        <v>0</v>
      </c>
      <c r="O95" s="486" t="s">
        <v>1717</v>
      </c>
      <c r="P95" s="523" t="str">
        <f t="array" ref="P95">IFERROR(IF(INDEX('Disaggregation Records'!$G$3:$G$56,MATCH(LEFT(L95,255),LEFT('Disaggregation Records'!$D$3:$D$56,255),0))=0,"",INDEX('Disaggregation Records'!$G$3:$G$56,MATCH(LEFT(L95,255),LEFT('Disaggregation Records'!$D$3:$D$56,255),0))),"")</f>
        <v/>
      </c>
      <c r="Q95" s="524" t="s">
        <v>455</v>
      </c>
      <c r="R95" s="382"/>
    </row>
    <row r="96" spans="1:18" ht="47.1" customHeight="1" x14ac:dyDescent="0.25">
      <c r="A96" s="409">
        <v>9</v>
      </c>
      <c r="B96" s="427" t="str">
        <f>IFERROR(VLOOKUP(A96,'Impact Indicators - Section B'!$A$9:$S$27,19,FALSE),"")</f>
        <v/>
      </c>
      <c r="C96" s="522" t="str">
        <f t="array" ref="C96">IFERROR(IF(INDEX('Disaggregation Records'!$E$3:$E$56,MATCH(LEFT(L96,255),LEFT('Disaggregation Records'!$D$3:$D$56,255),0))=0,"",INDEX('Disaggregation Records'!$E$3:$E$56,MATCH(LEFT(L96,255),LEFT('Disaggregation Records'!$D$3:$D$56,255),0))),"")</f>
        <v/>
      </c>
      <c r="D96" s="522" t="str">
        <f t="array" ref="D96">IFERROR(IF(INDEX('Disaggregation Records'!$F$3:$F$56,MATCH(LEFT(L96,255),LEFT('Disaggregation Records'!$D$3:$D$56,255),0))=0,"",INDEX('Disaggregation Records'!$F$3:$F$56,MATCH(LEFT(L96,255),LEFT('Disaggregation Records'!$D$3:$D$56,255),0))),"")</f>
        <v/>
      </c>
      <c r="E96" s="412" t="str">
        <f t="array" ref="E96">IFERROR(IF(INDEX('Disaggregation Data'!$K$3:$K$154,MATCH(LEFT(M96,255),LEFT('Disaggregation Data'!$J$3:$J$154,255),0))=0,"",INDEX('Disaggregation Data'!$K$3:$K$154,MATCH(LEFT(M96,255),LEFT('Disaggregation Data'!$J$3:$J$154,255),0))),"")</f>
        <v/>
      </c>
      <c r="F96" s="412" t="str">
        <f t="array" ref="F96">IFERROR(IF(INDEX('Disaggregation Data'!$L$3:$L$154,MATCH(LEFT(M96,255),LEFT('Disaggregation Data'!$J$3:$J$154,255),0))=0,"",INDEX('Disaggregation Data'!$L$3:$L$154,MATCH(LEFT(M96,255),LEFT('Disaggregation Data'!$J$3:$J$154,255),0))),"")</f>
        <v/>
      </c>
      <c r="G96" s="412" t="str">
        <f t="array" ref="G96">IFERROR(IF(INDEX('Disaggregation Data'!$O$3:$O$154,MATCH(LEFT(M96,255),LEFT('Disaggregation Data'!$J$3:$J$154,255),0))=0,"",INDEX('Disaggregation Data'!$O$3:$O$154,MATCH(LEFT(M96,255),LEFT('Disaggregation Data'!$J$3:$J$154,255),0))),"")</f>
        <v/>
      </c>
      <c r="H96" s="411" t="str">
        <f t="array" ref="H96">IFERROR(IF(INDEX('Disaggregation Data'!$P$3:$P$154,MATCH(LEFT(M96,255),LEFT('Disaggregation Data'!$J$3:$J$154,255),0))=0,"",INDEX('Disaggregation Data'!$P$3:$P$154,MATCH(LEFT(M96,255),LEFT('Disaggregation Data'!$J$3:$J$154,255),0))),"")</f>
        <v/>
      </c>
      <c r="I96" s="412" t="str">
        <f t="array" ref="I96">IFERROR(IF(INDEX('Disaggregation Data'!$M$3:$M$154,MATCH(LEFT(M96,255),LEFT('Disaggregation Data'!$J$3:$J$154,255),0))=0,"",INDEX('Disaggregation Data'!$M$3:$M$154,MATCH(LEFT(M96,255),LEFT('Disaggregation Data'!$J$3:$J$154,255),0))),"")</f>
        <v/>
      </c>
      <c r="J96" s="411" t="str">
        <f t="array" ref="J96">IFERROR(IF(INDEX('Disaggregation Data'!$N$3:$N$154,MATCH(LEFT(M96,255),LEFT('Disaggregation Data'!$J$3:$J$154,255),0))=0,"",INDEX('Disaggregation Data'!$N$3:$N$154,MATCH(LEFT(M96,255),LEFT('Disaggregation Data'!$J$3:$J$154,255),0))),"")</f>
        <v/>
      </c>
      <c r="K96" s="503">
        <f t="shared" si="4"/>
        <v>88</v>
      </c>
      <c r="L96" s="503" t="str">
        <f t="shared" si="5"/>
        <v/>
      </c>
      <c r="M96" s="503" t="str">
        <f t="shared" si="6"/>
        <v/>
      </c>
      <c r="N96" s="481" t="b">
        <f t="shared" si="7"/>
        <v>0</v>
      </c>
      <c r="O96" s="486" t="s">
        <v>1718</v>
      </c>
      <c r="P96" s="523" t="str">
        <f t="array" ref="P96">IFERROR(IF(INDEX('Disaggregation Records'!$G$3:$G$56,MATCH(LEFT(L96,255),LEFT('Disaggregation Records'!$D$3:$D$56,255),0))=0,"",INDEX('Disaggregation Records'!$G$3:$G$56,MATCH(LEFT(L96,255),LEFT('Disaggregation Records'!$D$3:$D$56,255),0))),"")</f>
        <v/>
      </c>
      <c r="Q96" s="524" t="s">
        <v>455</v>
      </c>
      <c r="R96" s="382"/>
    </row>
    <row r="97" spans="1:18" ht="47.1" customHeight="1" x14ac:dyDescent="0.25">
      <c r="A97" s="409">
        <v>9</v>
      </c>
      <c r="B97" s="427" t="str">
        <f>IFERROR(VLOOKUP(A97,'Impact Indicators - Section B'!$A$9:$S$27,19,FALSE),"")</f>
        <v/>
      </c>
      <c r="C97" s="522" t="str">
        <f t="array" ref="C97">IFERROR(IF(INDEX('Disaggregation Records'!$E$3:$E$56,MATCH(LEFT(L97,255),LEFT('Disaggregation Records'!$D$3:$D$56,255),0))=0,"",INDEX('Disaggregation Records'!$E$3:$E$56,MATCH(LEFT(L97,255),LEFT('Disaggregation Records'!$D$3:$D$56,255),0))),"")</f>
        <v/>
      </c>
      <c r="D97" s="522" t="str">
        <f t="array" ref="D97">IFERROR(IF(INDEX('Disaggregation Records'!$F$3:$F$56,MATCH(LEFT(L97,255),LEFT('Disaggregation Records'!$D$3:$D$56,255),0))=0,"",INDEX('Disaggregation Records'!$F$3:$F$56,MATCH(LEFT(L97,255),LEFT('Disaggregation Records'!$D$3:$D$56,255),0))),"")</f>
        <v/>
      </c>
      <c r="E97" s="412" t="str">
        <f t="array" ref="E97">IFERROR(IF(INDEX('Disaggregation Data'!$K$3:$K$154,MATCH(LEFT(M97,255),LEFT('Disaggregation Data'!$J$3:$J$154,255),0))=0,"",INDEX('Disaggregation Data'!$K$3:$K$154,MATCH(LEFT(M97,255),LEFT('Disaggregation Data'!$J$3:$J$154,255),0))),"")</f>
        <v/>
      </c>
      <c r="F97" s="412" t="str">
        <f t="array" ref="F97">IFERROR(IF(INDEX('Disaggregation Data'!$L$3:$L$154,MATCH(LEFT(M97,255),LEFT('Disaggregation Data'!$J$3:$J$154,255),0))=0,"",INDEX('Disaggregation Data'!$L$3:$L$154,MATCH(LEFT(M97,255),LEFT('Disaggregation Data'!$J$3:$J$154,255),0))),"")</f>
        <v/>
      </c>
      <c r="G97" s="412" t="str">
        <f t="array" ref="G97">IFERROR(IF(INDEX('Disaggregation Data'!$O$3:$O$154,MATCH(LEFT(M97,255),LEFT('Disaggregation Data'!$J$3:$J$154,255),0))=0,"",INDEX('Disaggregation Data'!$O$3:$O$154,MATCH(LEFT(M97,255),LEFT('Disaggregation Data'!$J$3:$J$154,255),0))),"")</f>
        <v/>
      </c>
      <c r="H97" s="411" t="str">
        <f t="array" ref="H97">IFERROR(IF(INDEX('Disaggregation Data'!$P$3:$P$154,MATCH(LEFT(M97,255),LEFT('Disaggregation Data'!$J$3:$J$154,255),0))=0,"",INDEX('Disaggregation Data'!$P$3:$P$154,MATCH(LEFT(M97,255),LEFT('Disaggregation Data'!$J$3:$J$154,255),0))),"")</f>
        <v/>
      </c>
      <c r="I97" s="412" t="str">
        <f t="array" ref="I97">IFERROR(IF(INDEX('Disaggregation Data'!$M$3:$M$154,MATCH(LEFT(M97,255),LEFT('Disaggregation Data'!$J$3:$J$154,255),0))=0,"",INDEX('Disaggregation Data'!$M$3:$M$154,MATCH(LEFT(M97,255),LEFT('Disaggregation Data'!$J$3:$J$154,255),0))),"")</f>
        <v/>
      </c>
      <c r="J97" s="411" t="str">
        <f t="array" ref="J97">IFERROR(IF(INDEX('Disaggregation Data'!$N$3:$N$154,MATCH(LEFT(M97,255),LEFT('Disaggregation Data'!$J$3:$J$154,255),0))=0,"",INDEX('Disaggregation Data'!$N$3:$N$154,MATCH(LEFT(M97,255),LEFT('Disaggregation Data'!$J$3:$J$154,255),0))),"")</f>
        <v/>
      </c>
      <c r="K97" s="503">
        <f t="shared" si="4"/>
        <v>89</v>
      </c>
      <c r="L97" s="503" t="str">
        <f t="shared" si="5"/>
        <v/>
      </c>
      <c r="M97" s="503" t="str">
        <f t="shared" si="6"/>
        <v/>
      </c>
      <c r="N97" s="481" t="b">
        <f t="shared" si="7"/>
        <v>0</v>
      </c>
      <c r="O97" s="486" t="s">
        <v>1719</v>
      </c>
      <c r="P97" s="523" t="str">
        <f t="array" ref="P97">IFERROR(IF(INDEX('Disaggregation Records'!$G$3:$G$56,MATCH(LEFT(L97,255),LEFT('Disaggregation Records'!$D$3:$D$56,255),0))=0,"",INDEX('Disaggregation Records'!$G$3:$G$56,MATCH(LEFT(L97,255),LEFT('Disaggregation Records'!$D$3:$D$56,255),0))),"")</f>
        <v/>
      </c>
      <c r="Q97" s="524" t="s">
        <v>455</v>
      </c>
      <c r="R97" s="382"/>
    </row>
    <row r="98" spans="1:18" ht="47.1" customHeight="1" x14ac:dyDescent="0.25">
      <c r="A98" s="409">
        <v>9</v>
      </c>
      <c r="B98" s="427" t="str">
        <f>IFERROR(VLOOKUP(A98,'Impact Indicators - Section B'!$A$9:$S$27,19,FALSE),"")</f>
        <v/>
      </c>
      <c r="C98" s="522" t="str">
        <f t="array" ref="C98">IFERROR(IF(INDEX('Disaggregation Records'!$E$3:$E$56,MATCH(LEFT(L98,255),LEFT('Disaggregation Records'!$D$3:$D$56,255),0))=0,"",INDEX('Disaggregation Records'!$E$3:$E$56,MATCH(LEFT(L98,255),LEFT('Disaggregation Records'!$D$3:$D$56,255),0))),"")</f>
        <v/>
      </c>
      <c r="D98" s="522" t="str">
        <f t="array" ref="D98">IFERROR(IF(INDEX('Disaggregation Records'!$F$3:$F$56,MATCH(LEFT(L98,255),LEFT('Disaggregation Records'!$D$3:$D$56,255),0))=0,"",INDEX('Disaggregation Records'!$F$3:$F$56,MATCH(LEFT(L98,255),LEFT('Disaggregation Records'!$D$3:$D$56,255),0))),"")</f>
        <v/>
      </c>
      <c r="E98" s="412" t="str">
        <f t="array" ref="E98">IFERROR(IF(INDEX('Disaggregation Data'!$K$3:$K$154,MATCH(LEFT(M98,255),LEFT('Disaggregation Data'!$J$3:$J$154,255),0))=0,"",INDEX('Disaggregation Data'!$K$3:$K$154,MATCH(LEFT(M98,255),LEFT('Disaggregation Data'!$J$3:$J$154,255),0))),"")</f>
        <v/>
      </c>
      <c r="F98" s="412" t="str">
        <f t="array" ref="F98">IFERROR(IF(INDEX('Disaggregation Data'!$L$3:$L$154,MATCH(LEFT(M98,255),LEFT('Disaggregation Data'!$J$3:$J$154,255),0))=0,"",INDEX('Disaggregation Data'!$L$3:$L$154,MATCH(LEFT(M98,255),LEFT('Disaggregation Data'!$J$3:$J$154,255),0))),"")</f>
        <v/>
      </c>
      <c r="G98" s="412" t="str">
        <f t="array" ref="G98">IFERROR(IF(INDEX('Disaggregation Data'!$O$3:$O$154,MATCH(LEFT(M98,255),LEFT('Disaggregation Data'!$J$3:$J$154,255),0))=0,"",INDEX('Disaggregation Data'!$O$3:$O$154,MATCH(LEFT(M98,255),LEFT('Disaggregation Data'!$J$3:$J$154,255),0))),"")</f>
        <v/>
      </c>
      <c r="H98" s="411" t="str">
        <f t="array" ref="H98">IFERROR(IF(INDEX('Disaggregation Data'!$P$3:$P$154,MATCH(LEFT(M98,255),LEFT('Disaggregation Data'!$J$3:$J$154,255),0))=0,"",INDEX('Disaggregation Data'!$P$3:$P$154,MATCH(LEFT(M98,255),LEFT('Disaggregation Data'!$J$3:$J$154,255),0))),"")</f>
        <v/>
      </c>
      <c r="I98" s="412" t="str">
        <f t="array" ref="I98">IFERROR(IF(INDEX('Disaggregation Data'!$M$3:$M$154,MATCH(LEFT(M98,255),LEFT('Disaggregation Data'!$J$3:$J$154,255),0))=0,"",INDEX('Disaggregation Data'!$M$3:$M$154,MATCH(LEFT(M98,255),LEFT('Disaggregation Data'!$J$3:$J$154,255),0))),"")</f>
        <v/>
      </c>
      <c r="J98" s="411" t="str">
        <f t="array" ref="J98">IFERROR(IF(INDEX('Disaggregation Data'!$N$3:$N$154,MATCH(LEFT(M98,255),LEFT('Disaggregation Data'!$J$3:$J$154,255),0))=0,"",INDEX('Disaggregation Data'!$N$3:$N$154,MATCH(LEFT(M98,255),LEFT('Disaggregation Data'!$J$3:$J$154,255),0))),"")</f>
        <v/>
      </c>
      <c r="K98" s="503">
        <f t="shared" si="4"/>
        <v>90</v>
      </c>
      <c r="L98" s="503" t="str">
        <f t="shared" si="5"/>
        <v/>
      </c>
      <c r="M98" s="503" t="str">
        <f t="shared" si="6"/>
        <v/>
      </c>
      <c r="N98" s="481" t="b">
        <f t="shared" si="7"/>
        <v>0</v>
      </c>
      <c r="O98" s="486" t="s">
        <v>1720</v>
      </c>
      <c r="P98" s="523" t="str">
        <f t="array" ref="P98">IFERROR(IF(INDEX('Disaggregation Records'!$G$3:$G$56,MATCH(LEFT(L98,255),LEFT('Disaggregation Records'!$D$3:$D$56,255),0))=0,"",INDEX('Disaggregation Records'!$G$3:$G$56,MATCH(LEFT(L98,255),LEFT('Disaggregation Records'!$D$3:$D$56,255),0))),"")</f>
        <v/>
      </c>
      <c r="Q98" s="524" t="s">
        <v>455</v>
      </c>
      <c r="R98" s="382"/>
    </row>
    <row r="99" spans="1:18" ht="47.1" customHeight="1" x14ac:dyDescent="0.25">
      <c r="A99" s="409">
        <v>10</v>
      </c>
      <c r="B99" s="427" t="str">
        <f>IFERROR(VLOOKUP(A99,'Impact Indicators - Section B'!$A$9:$S$27,19,FALSE),"")</f>
        <v/>
      </c>
      <c r="C99" s="522" t="str">
        <f t="array" ref="C99">IFERROR(IF(INDEX('Disaggregation Records'!$E$3:$E$56,MATCH(LEFT(L99,255),LEFT('Disaggregation Records'!$D$3:$D$56,255),0))=0,"",INDEX('Disaggregation Records'!$E$3:$E$56,MATCH(LEFT(L99,255),LEFT('Disaggregation Records'!$D$3:$D$56,255),0))),"")</f>
        <v/>
      </c>
      <c r="D99" s="522" t="str">
        <f t="array" ref="D99">IFERROR(IF(INDEX('Disaggregation Records'!$F$3:$F$56,MATCH(LEFT(L99,255),LEFT('Disaggregation Records'!$D$3:$D$56,255),0))=0,"",INDEX('Disaggregation Records'!$F$3:$F$56,MATCH(LEFT(L99,255),LEFT('Disaggregation Records'!$D$3:$D$56,255),0))),"")</f>
        <v/>
      </c>
      <c r="E99" s="412" t="str">
        <f t="array" ref="E99">IFERROR(IF(INDEX('Disaggregation Data'!$K$3:$K$154,MATCH(LEFT(M99,255),LEFT('Disaggregation Data'!$J$3:$J$154,255),0))=0,"",INDEX('Disaggregation Data'!$K$3:$K$154,MATCH(LEFT(M99,255),LEFT('Disaggregation Data'!$J$3:$J$154,255),0))),"")</f>
        <v/>
      </c>
      <c r="F99" s="412" t="str">
        <f t="array" ref="F99">IFERROR(IF(INDEX('Disaggregation Data'!$L$3:$L$154,MATCH(LEFT(M99,255),LEFT('Disaggregation Data'!$J$3:$J$154,255),0))=0,"",INDEX('Disaggregation Data'!$L$3:$L$154,MATCH(LEFT(M99,255),LEFT('Disaggregation Data'!$J$3:$J$154,255),0))),"")</f>
        <v/>
      </c>
      <c r="G99" s="412" t="str">
        <f t="array" ref="G99">IFERROR(IF(INDEX('Disaggregation Data'!$O$3:$O$154,MATCH(LEFT(M99,255),LEFT('Disaggregation Data'!$J$3:$J$154,255),0))=0,"",INDEX('Disaggregation Data'!$O$3:$O$154,MATCH(LEFT(M99,255),LEFT('Disaggregation Data'!$J$3:$J$154,255),0))),"")</f>
        <v/>
      </c>
      <c r="H99" s="411" t="str">
        <f t="array" ref="H99">IFERROR(IF(INDEX('Disaggregation Data'!$P$3:$P$154,MATCH(LEFT(M99,255),LEFT('Disaggregation Data'!$J$3:$J$154,255),0))=0,"",INDEX('Disaggregation Data'!$P$3:$P$154,MATCH(LEFT(M99,255),LEFT('Disaggregation Data'!$J$3:$J$154,255),0))),"")</f>
        <v/>
      </c>
      <c r="I99" s="412" t="str">
        <f t="array" ref="I99">IFERROR(IF(INDEX('Disaggregation Data'!$M$3:$M$154,MATCH(LEFT(M99,255),LEFT('Disaggregation Data'!$J$3:$J$154,255),0))=0,"",INDEX('Disaggregation Data'!$M$3:$M$154,MATCH(LEFT(M99,255),LEFT('Disaggregation Data'!$J$3:$J$154,255),0))),"")</f>
        <v/>
      </c>
      <c r="J99" s="411" t="str">
        <f t="array" ref="J99">IFERROR(IF(INDEX('Disaggregation Data'!$N$3:$N$154,MATCH(LEFT(M99,255),LEFT('Disaggregation Data'!$J$3:$J$154,255),0))=0,"",INDEX('Disaggregation Data'!$N$3:$N$154,MATCH(LEFT(M99,255),LEFT('Disaggregation Data'!$J$3:$J$154,255),0))),"")</f>
        <v/>
      </c>
      <c r="K99" s="503">
        <f t="shared" si="4"/>
        <v>91</v>
      </c>
      <c r="L99" s="503" t="str">
        <f t="shared" si="5"/>
        <v/>
      </c>
      <c r="M99" s="503" t="str">
        <f t="shared" si="6"/>
        <v/>
      </c>
      <c r="N99" s="481" t="b">
        <f t="shared" si="7"/>
        <v>0</v>
      </c>
      <c r="O99" s="486" t="s">
        <v>1721</v>
      </c>
      <c r="P99" s="523" t="str">
        <f t="array" ref="P99">IFERROR(IF(INDEX('Disaggregation Records'!$G$3:$G$56,MATCH(LEFT(L99,255),LEFT('Disaggregation Records'!$D$3:$D$56,255),0))=0,"",INDEX('Disaggregation Records'!$G$3:$G$56,MATCH(LEFT(L99,255),LEFT('Disaggregation Records'!$D$3:$D$56,255),0))),"")</f>
        <v/>
      </c>
      <c r="Q99" s="524" t="s">
        <v>456</v>
      </c>
      <c r="R99" s="382"/>
    </row>
    <row r="100" spans="1:18" ht="47.1" customHeight="1" x14ac:dyDescent="0.25">
      <c r="A100" s="409">
        <v>10</v>
      </c>
      <c r="B100" s="427" t="str">
        <f>IFERROR(VLOOKUP(A100,'Impact Indicators - Section B'!$A$9:$S$27,19,FALSE),"")</f>
        <v/>
      </c>
      <c r="C100" s="522" t="str">
        <f t="array" ref="C100">IFERROR(IF(INDEX('Disaggregation Records'!$E$3:$E$56,MATCH(LEFT(L100,255),LEFT('Disaggregation Records'!$D$3:$D$56,255),0))=0,"",INDEX('Disaggregation Records'!$E$3:$E$56,MATCH(LEFT(L100,255),LEFT('Disaggregation Records'!$D$3:$D$56,255),0))),"")</f>
        <v/>
      </c>
      <c r="D100" s="522" t="str">
        <f t="array" ref="D100">IFERROR(IF(INDEX('Disaggregation Records'!$F$3:$F$56,MATCH(LEFT(L100,255),LEFT('Disaggregation Records'!$D$3:$D$56,255),0))=0,"",INDEX('Disaggregation Records'!$F$3:$F$56,MATCH(LEFT(L100,255),LEFT('Disaggregation Records'!$D$3:$D$56,255),0))),"")</f>
        <v/>
      </c>
      <c r="E100" s="412" t="str">
        <f t="array" ref="E100">IFERROR(IF(INDEX('Disaggregation Data'!$K$3:$K$154,MATCH(LEFT(M100,255),LEFT('Disaggregation Data'!$J$3:$J$154,255),0))=0,"",INDEX('Disaggregation Data'!$K$3:$K$154,MATCH(LEFT(M100,255),LEFT('Disaggregation Data'!$J$3:$J$154,255),0))),"")</f>
        <v/>
      </c>
      <c r="F100" s="412" t="str">
        <f t="array" ref="F100">IFERROR(IF(INDEX('Disaggregation Data'!$L$3:$L$154,MATCH(LEFT(M100,255),LEFT('Disaggregation Data'!$J$3:$J$154,255),0))=0,"",INDEX('Disaggregation Data'!$L$3:$L$154,MATCH(LEFT(M100,255),LEFT('Disaggregation Data'!$J$3:$J$154,255),0))),"")</f>
        <v/>
      </c>
      <c r="G100" s="412" t="str">
        <f t="array" ref="G100">IFERROR(IF(INDEX('Disaggregation Data'!$O$3:$O$154,MATCH(LEFT(M100,255),LEFT('Disaggregation Data'!$J$3:$J$154,255),0))=0,"",INDEX('Disaggregation Data'!$O$3:$O$154,MATCH(LEFT(M100,255),LEFT('Disaggregation Data'!$J$3:$J$154,255),0))),"")</f>
        <v/>
      </c>
      <c r="H100" s="411" t="str">
        <f t="array" ref="H100">IFERROR(IF(INDEX('Disaggregation Data'!$P$3:$P$154,MATCH(LEFT(M100,255),LEFT('Disaggregation Data'!$J$3:$J$154,255),0))=0,"",INDEX('Disaggregation Data'!$P$3:$P$154,MATCH(LEFT(M100,255),LEFT('Disaggregation Data'!$J$3:$J$154,255),0))),"")</f>
        <v/>
      </c>
      <c r="I100" s="412" t="str">
        <f t="array" ref="I100">IFERROR(IF(INDEX('Disaggregation Data'!$M$3:$M$154,MATCH(LEFT(M100,255),LEFT('Disaggregation Data'!$J$3:$J$154,255),0))=0,"",INDEX('Disaggregation Data'!$M$3:$M$154,MATCH(LEFT(M100,255),LEFT('Disaggregation Data'!$J$3:$J$154,255),0))),"")</f>
        <v/>
      </c>
      <c r="J100" s="411" t="str">
        <f t="array" ref="J100">IFERROR(IF(INDEX('Disaggregation Data'!$N$3:$N$154,MATCH(LEFT(M100,255),LEFT('Disaggregation Data'!$J$3:$J$154,255),0))=0,"",INDEX('Disaggregation Data'!$N$3:$N$154,MATCH(LEFT(M100,255),LEFT('Disaggregation Data'!$J$3:$J$154,255),0))),"")</f>
        <v/>
      </c>
      <c r="K100" s="503">
        <f t="shared" si="4"/>
        <v>92</v>
      </c>
      <c r="L100" s="503" t="str">
        <f t="shared" si="5"/>
        <v/>
      </c>
      <c r="M100" s="503" t="str">
        <f t="shared" si="6"/>
        <v/>
      </c>
      <c r="N100" s="481" t="b">
        <f t="shared" si="7"/>
        <v>0</v>
      </c>
      <c r="O100" s="486" t="s">
        <v>1722</v>
      </c>
      <c r="P100" s="523" t="str">
        <f t="array" ref="P100">IFERROR(IF(INDEX('Disaggregation Records'!$G$3:$G$56,MATCH(LEFT(L100,255),LEFT('Disaggregation Records'!$D$3:$D$56,255),0))=0,"",INDEX('Disaggregation Records'!$G$3:$G$56,MATCH(LEFT(L100,255),LEFT('Disaggregation Records'!$D$3:$D$56,255),0))),"")</f>
        <v/>
      </c>
      <c r="Q100" s="524" t="s">
        <v>456</v>
      </c>
      <c r="R100" s="382"/>
    </row>
    <row r="101" spans="1:18" ht="47.1" customHeight="1" x14ac:dyDescent="0.25">
      <c r="A101" s="409">
        <v>10</v>
      </c>
      <c r="B101" s="427" t="str">
        <f>IFERROR(VLOOKUP(A101,'Impact Indicators - Section B'!$A$9:$S$27,19,FALSE),"")</f>
        <v/>
      </c>
      <c r="C101" s="522" t="str">
        <f t="array" ref="C101">IFERROR(IF(INDEX('Disaggregation Records'!$E$3:$E$56,MATCH(LEFT(L101,255),LEFT('Disaggregation Records'!$D$3:$D$56,255),0))=0,"",INDEX('Disaggregation Records'!$E$3:$E$56,MATCH(LEFT(L101,255),LEFT('Disaggregation Records'!$D$3:$D$56,255),0))),"")</f>
        <v/>
      </c>
      <c r="D101" s="522" t="str">
        <f t="array" ref="D101">IFERROR(IF(INDEX('Disaggregation Records'!$F$3:$F$56,MATCH(LEFT(L101,255),LEFT('Disaggregation Records'!$D$3:$D$56,255),0))=0,"",INDEX('Disaggregation Records'!$F$3:$F$56,MATCH(LEFT(L101,255),LEFT('Disaggregation Records'!$D$3:$D$56,255),0))),"")</f>
        <v/>
      </c>
      <c r="E101" s="412" t="str">
        <f t="array" ref="E101">IFERROR(IF(INDEX('Disaggregation Data'!$K$3:$K$154,MATCH(LEFT(M101,255),LEFT('Disaggregation Data'!$J$3:$J$154,255),0))=0,"",INDEX('Disaggregation Data'!$K$3:$K$154,MATCH(LEFT(M101,255),LEFT('Disaggregation Data'!$J$3:$J$154,255),0))),"")</f>
        <v/>
      </c>
      <c r="F101" s="412" t="str">
        <f t="array" ref="F101">IFERROR(IF(INDEX('Disaggregation Data'!$L$3:$L$154,MATCH(LEFT(M101,255),LEFT('Disaggregation Data'!$J$3:$J$154,255),0))=0,"",INDEX('Disaggregation Data'!$L$3:$L$154,MATCH(LEFT(M101,255),LEFT('Disaggregation Data'!$J$3:$J$154,255),0))),"")</f>
        <v/>
      </c>
      <c r="G101" s="412" t="str">
        <f t="array" ref="G101">IFERROR(IF(INDEX('Disaggregation Data'!$O$3:$O$154,MATCH(LEFT(M101,255),LEFT('Disaggregation Data'!$J$3:$J$154,255),0))=0,"",INDEX('Disaggregation Data'!$O$3:$O$154,MATCH(LEFT(M101,255),LEFT('Disaggregation Data'!$J$3:$J$154,255),0))),"")</f>
        <v/>
      </c>
      <c r="H101" s="411" t="str">
        <f t="array" ref="H101">IFERROR(IF(INDEX('Disaggregation Data'!$P$3:$P$154,MATCH(LEFT(M101,255),LEFT('Disaggregation Data'!$J$3:$J$154,255),0))=0,"",INDEX('Disaggregation Data'!$P$3:$P$154,MATCH(LEFT(M101,255),LEFT('Disaggregation Data'!$J$3:$J$154,255),0))),"")</f>
        <v/>
      </c>
      <c r="I101" s="412" t="str">
        <f t="array" ref="I101">IFERROR(IF(INDEX('Disaggregation Data'!$M$3:$M$154,MATCH(LEFT(M101,255),LEFT('Disaggregation Data'!$J$3:$J$154,255),0))=0,"",INDEX('Disaggregation Data'!$M$3:$M$154,MATCH(LEFT(M101,255),LEFT('Disaggregation Data'!$J$3:$J$154,255),0))),"")</f>
        <v/>
      </c>
      <c r="J101" s="411" t="str">
        <f t="array" ref="J101">IFERROR(IF(INDEX('Disaggregation Data'!$N$3:$N$154,MATCH(LEFT(M101,255),LEFT('Disaggregation Data'!$J$3:$J$154,255),0))=0,"",INDEX('Disaggregation Data'!$N$3:$N$154,MATCH(LEFT(M101,255),LEFT('Disaggregation Data'!$J$3:$J$154,255),0))),"")</f>
        <v/>
      </c>
      <c r="K101" s="503">
        <f t="shared" si="4"/>
        <v>93</v>
      </c>
      <c r="L101" s="503" t="str">
        <f t="shared" si="5"/>
        <v/>
      </c>
      <c r="M101" s="503" t="str">
        <f t="shared" si="6"/>
        <v/>
      </c>
      <c r="N101" s="481" t="b">
        <f t="shared" si="7"/>
        <v>0</v>
      </c>
      <c r="O101" s="486" t="s">
        <v>1723</v>
      </c>
      <c r="P101" s="523" t="str">
        <f t="array" ref="P101">IFERROR(IF(INDEX('Disaggregation Records'!$G$3:$G$56,MATCH(LEFT(L101,255),LEFT('Disaggregation Records'!$D$3:$D$56,255),0))=0,"",INDEX('Disaggregation Records'!$G$3:$G$56,MATCH(LEFT(L101,255),LEFT('Disaggregation Records'!$D$3:$D$56,255),0))),"")</f>
        <v/>
      </c>
      <c r="Q101" s="524" t="s">
        <v>456</v>
      </c>
      <c r="R101" s="382"/>
    </row>
    <row r="102" spans="1:18" ht="47.1" customHeight="1" x14ac:dyDescent="0.25">
      <c r="A102" s="409">
        <v>10</v>
      </c>
      <c r="B102" s="427" t="str">
        <f>IFERROR(VLOOKUP(A102,'Impact Indicators - Section B'!$A$9:$S$27,19,FALSE),"")</f>
        <v/>
      </c>
      <c r="C102" s="522" t="str">
        <f t="array" ref="C102">IFERROR(IF(INDEX('Disaggregation Records'!$E$3:$E$56,MATCH(LEFT(L102,255),LEFT('Disaggregation Records'!$D$3:$D$56,255),0))=0,"",INDEX('Disaggregation Records'!$E$3:$E$56,MATCH(LEFT(L102,255),LEFT('Disaggregation Records'!$D$3:$D$56,255),0))),"")</f>
        <v/>
      </c>
      <c r="D102" s="522" t="str">
        <f t="array" ref="D102">IFERROR(IF(INDEX('Disaggregation Records'!$F$3:$F$56,MATCH(LEFT(L102,255),LEFT('Disaggregation Records'!$D$3:$D$56,255),0))=0,"",INDEX('Disaggregation Records'!$F$3:$F$56,MATCH(LEFT(L102,255),LEFT('Disaggregation Records'!$D$3:$D$56,255),0))),"")</f>
        <v/>
      </c>
      <c r="E102" s="412" t="str">
        <f t="array" ref="E102">IFERROR(IF(INDEX('Disaggregation Data'!$K$3:$K$154,MATCH(LEFT(M102,255),LEFT('Disaggregation Data'!$J$3:$J$154,255),0))=0,"",INDEX('Disaggregation Data'!$K$3:$K$154,MATCH(LEFT(M102,255),LEFT('Disaggregation Data'!$J$3:$J$154,255),0))),"")</f>
        <v/>
      </c>
      <c r="F102" s="412" t="str">
        <f t="array" ref="F102">IFERROR(IF(INDEX('Disaggregation Data'!$L$3:$L$154,MATCH(LEFT(M102,255),LEFT('Disaggregation Data'!$J$3:$J$154,255),0))=0,"",INDEX('Disaggregation Data'!$L$3:$L$154,MATCH(LEFT(M102,255),LEFT('Disaggregation Data'!$J$3:$J$154,255),0))),"")</f>
        <v/>
      </c>
      <c r="G102" s="412" t="str">
        <f t="array" ref="G102">IFERROR(IF(INDEX('Disaggregation Data'!$O$3:$O$154,MATCH(LEFT(M102,255),LEFT('Disaggregation Data'!$J$3:$J$154,255),0))=0,"",INDEX('Disaggregation Data'!$O$3:$O$154,MATCH(LEFT(M102,255),LEFT('Disaggregation Data'!$J$3:$J$154,255),0))),"")</f>
        <v/>
      </c>
      <c r="H102" s="411" t="str">
        <f t="array" ref="H102">IFERROR(IF(INDEX('Disaggregation Data'!$P$3:$P$154,MATCH(LEFT(M102,255),LEFT('Disaggregation Data'!$J$3:$J$154,255),0))=0,"",INDEX('Disaggregation Data'!$P$3:$P$154,MATCH(LEFT(M102,255),LEFT('Disaggregation Data'!$J$3:$J$154,255),0))),"")</f>
        <v/>
      </c>
      <c r="I102" s="412" t="str">
        <f t="array" ref="I102">IFERROR(IF(INDEX('Disaggregation Data'!$M$3:$M$154,MATCH(LEFT(M102,255),LEFT('Disaggregation Data'!$J$3:$J$154,255),0))=0,"",INDEX('Disaggregation Data'!$M$3:$M$154,MATCH(LEFT(M102,255),LEFT('Disaggregation Data'!$J$3:$J$154,255),0))),"")</f>
        <v/>
      </c>
      <c r="J102" s="411" t="str">
        <f t="array" ref="J102">IFERROR(IF(INDEX('Disaggregation Data'!$N$3:$N$154,MATCH(LEFT(M102,255),LEFT('Disaggregation Data'!$J$3:$J$154,255),0))=0,"",INDEX('Disaggregation Data'!$N$3:$N$154,MATCH(LEFT(M102,255),LEFT('Disaggregation Data'!$J$3:$J$154,255),0))),"")</f>
        <v/>
      </c>
      <c r="K102" s="503">
        <f t="shared" si="4"/>
        <v>94</v>
      </c>
      <c r="L102" s="503" t="str">
        <f t="shared" si="5"/>
        <v/>
      </c>
      <c r="M102" s="503" t="str">
        <f t="shared" si="6"/>
        <v/>
      </c>
      <c r="N102" s="481" t="b">
        <f t="shared" si="7"/>
        <v>0</v>
      </c>
      <c r="O102" s="486" t="s">
        <v>1724</v>
      </c>
      <c r="P102" s="523" t="str">
        <f t="array" ref="P102">IFERROR(IF(INDEX('Disaggregation Records'!$G$3:$G$56,MATCH(LEFT(L102,255),LEFT('Disaggregation Records'!$D$3:$D$56,255),0))=0,"",INDEX('Disaggregation Records'!$G$3:$G$56,MATCH(LEFT(L102,255),LEFT('Disaggregation Records'!$D$3:$D$56,255),0))),"")</f>
        <v/>
      </c>
      <c r="Q102" s="524" t="s">
        <v>456</v>
      </c>
      <c r="R102" s="382"/>
    </row>
    <row r="103" spans="1:18" ht="47.1" customHeight="1" x14ac:dyDescent="0.25">
      <c r="A103" s="409">
        <v>10</v>
      </c>
      <c r="B103" s="427" t="str">
        <f>IFERROR(VLOOKUP(A103,'Impact Indicators - Section B'!$A$9:$S$27,19,FALSE),"")</f>
        <v/>
      </c>
      <c r="C103" s="522" t="str">
        <f t="array" ref="C103">IFERROR(IF(INDEX('Disaggregation Records'!$E$3:$E$56,MATCH(LEFT(L103,255),LEFT('Disaggregation Records'!$D$3:$D$56,255),0))=0,"",INDEX('Disaggregation Records'!$E$3:$E$56,MATCH(LEFT(L103,255),LEFT('Disaggregation Records'!$D$3:$D$56,255),0))),"")</f>
        <v/>
      </c>
      <c r="D103" s="522" t="str">
        <f t="array" ref="D103">IFERROR(IF(INDEX('Disaggregation Records'!$F$3:$F$56,MATCH(LEFT(L103,255),LEFT('Disaggregation Records'!$D$3:$D$56,255),0))=0,"",INDEX('Disaggregation Records'!$F$3:$F$56,MATCH(LEFT(L103,255),LEFT('Disaggregation Records'!$D$3:$D$56,255),0))),"")</f>
        <v/>
      </c>
      <c r="E103" s="412" t="str">
        <f t="array" ref="E103">IFERROR(IF(INDEX('Disaggregation Data'!$K$3:$K$154,MATCH(LEFT(M103,255),LEFT('Disaggregation Data'!$J$3:$J$154,255),0))=0,"",INDEX('Disaggregation Data'!$K$3:$K$154,MATCH(LEFT(M103,255),LEFT('Disaggregation Data'!$J$3:$J$154,255),0))),"")</f>
        <v/>
      </c>
      <c r="F103" s="412" t="str">
        <f t="array" ref="F103">IFERROR(IF(INDEX('Disaggregation Data'!$L$3:$L$154,MATCH(LEFT(M103,255),LEFT('Disaggregation Data'!$J$3:$J$154,255),0))=0,"",INDEX('Disaggregation Data'!$L$3:$L$154,MATCH(LEFT(M103,255),LEFT('Disaggregation Data'!$J$3:$J$154,255),0))),"")</f>
        <v/>
      </c>
      <c r="G103" s="412" t="str">
        <f t="array" ref="G103">IFERROR(IF(INDEX('Disaggregation Data'!$O$3:$O$154,MATCH(LEFT(M103,255),LEFT('Disaggregation Data'!$J$3:$J$154,255),0))=0,"",INDEX('Disaggregation Data'!$O$3:$O$154,MATCH(LEFT(M103,255),LEFT('Disaggregation Data'!$J$3:$J$154,255),0))),"")</f>
        <v/>
      </c>
      <c r="H103" s="411" t="str">
        <f t="array" ref="H103">IFERROR(IF(INDEX('Disaggregation Data'!$P$3:$P$154,MATCH(LEFT(M103,255),LEFT('Disaggregation Data'!$J$3:$J$154,255),0))=0,"",INDEX('Disaggregation Data'!$P$3:$P$154,MATCH(LEFT(M103,255),LEFT('Disaggregation Data'!$J$3:$J$154,255),0))),"")</f>
        <v/>
      </c>
      <c r="I103" s="412" t="str">
        <f t="array" ref="I103">IFERROR(IF(INDEX('Disaggregation Data'!$M$3:$M$154,MATCH(LEFT(M103,255),LEFT('Disaggregation Data'!$J$3:$J$154,255),0))=0,"",INDEX('Disaggregation Data'!$M$3:$M$154,MATCH(LEFT(M103,255),LEFT('Disaggregation Data'!$J$3:$J$154,255),0))),"")</f>
        <v/>
      </c>
      <c r="J103" s="411" t="str">
        <f t="array" ref="J103">IFERROR(IF(INDEX('Disaggregation Data'!$N$3:$N$154,MATCH(LEFT(M103,255),LEFT('Disaggregation Data'!$J$3:$J$154,255),0))=0,"",INDEX('Disaggregation Data'!$N$3:$N$154,MATCH(LEFT(M103,255),LEFT('Disaggregation Data'!$J$3:$J$154,255),0))),"")</f>
        <v/>
      </c>
      <c r="K103" s="503">
        <f t="shared" si="4"/>
        <v>95</v>
      </c>
      <c r="L103" s="503" t="str">
        <f t="shared" si="5"/>
        <v/>
      </c>
      <c r="M103" s="503" t="str">
        <f t="shared" si="6"/>
        <v/>
      </c>
      <c r="N103" s="481" t="b">
        <f t="shared" si="7"/>
        <v>0</v>
      </c>
      <c r="O103" s="486" t="s">
        <v>1725</v>
      </c>
      <c r="P103" s="523" t="str">
        <f t="array" ref="P103">IFERROR(IF(INDEX('Disaggregation Records'!$G$3:$G$56,MATCH(LEFT(L103,255),LEFT('Disaggregation Records'!$D$3:$D$56,255),0))=0,"",INDEX('Disaggregation Records'!$G$3:$G$56,MATCH(LEFT(L103,255),LEFT('Disaggregation Records'!$D$3:$D$56,255),0))),"")</f>
        <v/>
      </c>
      <c r="Q103" s="524" t="s">
        <v>456</v>
      </c>
      <c r="R103" s="382"/>
    </row>
    <row r="104" spans="1:18" ht="47.1" customHeight="1" x14ac:dyDescent="0.25">
      <c r="A104" s="409">
        <v>10</v>
      </c>
      <c r="B104" s="427" t="str">
        <f>IFERROR(VLOOKUP(A104,'Impact Indicators - Section B'!$A$9:$S$27,19,FALSE),"")</f>
        <v/>
      </c>
      <c r="C104" s="522" t="str">
        <f t="array" ref="C104">IFERROR(IF(INDEX('Disaggregation Records'!$E$3:$E$56,MATCH(LEFT(L104,255),LEFT('Disaggregation Records'!$D$3:$D$56,255),0))=0,"",INDEX('Disaggregation Records'!$E$3:$E$56,MATCH(LEFT(L104,255),LEFT('Disaggregation Records'!$D$3:$D$56,255),0))),"")</f>
        <v/>
      </c>
      <c r="D104" s="522" t="str">
        <f t="array" ref="D104">IFERROR(IF(INDEX('Disaggregation Records'!$F$3:$F$56,MATCH(LEFT(L104,255),LEFT('Disaggregation Records'!$D$3:$D$56,255),0))=0,"",INDEX('Disaggregation Records'!$F$3:$F$56,MATCH(LEFT(L104,255),LEFT('Disaggregation Records'!$D$3:$D$56,255),0))),"")</f>
        <v/>
      </c>
      <c r="E104" s="412" t="str">
        <f t="array" ref="E104">IFERROR(IF(INDEX('Disaggregation Data'!$K$3:$K$154,MATCH(LEFT(M104,255),LEFT('Disaggregation Data'!$J$3:$J$154,255),0))=0,"",INDEX('Disaggregation Data'!$K$3:$K$154,MATCH(LEFT(M104,255),LEFT('Disaggregation Data'!$J$3:$J$154,255),0))),"")</f>
        <v/>
      </c>
      <c r="F104" s="412" t="str">
        <f t="array" ref="F104">IFERROR(IF(INDEX('Disaggregation Data'!$L$3:$L$154,MATCH(LEFT(M104,255),LEFT('Disaggregation Data'!$J$3:$J$154,255),0))=0,"",INDEX('Disaggregation Data'!$L$3:$L$154,MATCH(LEFT(M104,255),LEFT('Disaggregation Data'!$J$3:$J$154,255),0))),"")</f>
        <v/>
      </c>
      <c r="G104" s="412" t="str">
        <f t="array" ref="G104">IFERROR(IF(INDEX('Disaggregation Data'!$O$3:$O$154,MATCH(LEFT(M104,255),LEFT('Disaggregation Data'!$J$3:$J$154,255),0))=0,"",INDEX('Disaggregation Data'!$O$3:$O$154,MATCH(LEFT(M104,255),LEFT('Disaggregation Data'!$J$3:$J$154,255),0))),"")</f>
        <v/>
      </c>
      <c r="H104" s="411" t="str">
        <f t="array" ref="H104">IFERROR(IF(INDEX('Disaggregation Data'!$P$3:$P$154,MATCH(LEFT(M104,255),LEFT('Disaggregation Data'!$J$3:$J$154,255),0))=0,"",INDEX('Disaggregation Data'!$P$3:$P$154,MATCH(LEFT(M104,255),LEFT('Disaggregation Data'!$J$3:$J$154,255),0))),"")</f>
        <v/>
      </c>
      <c r="I104" s="412" t="str">
        <f t="array" ref="I104">IFERROR(IF(INDEX('Disaggregation Data'!$M$3:$M$154,MATCH(LEFT(M104,255),LEFT('Disaggregation Data'!$J$3:$J$154,255),0))=0,"",INDEX('Disaggregation Data'!$M$3:$M$154,MATCH(LEFT(M104,255),LEFT('Disaggregation Data'!$J$3:$J$154,255),0))),"")</f>
        <v/>
      </c>
      <c r="J104" s="411" t="str">
        <f t="array" ref="J104">IFERROR(IF(INDEX('Disaggregation Data'!$N$3:$N$154,MATCH(LEFT(M104,255),LEFT('Disaggregation Data'!$J$3:$J$154,255),0))=0,"",INDEX('Disaggregation Data'!$N$3:$N$154,MATCH(LEFT(M104,255),LEFT('Disaggregation Data'!$J$3:$J$154,255),0))),"")</f>
        <v/>
      </c>
      <c r="K104" s="503">
        <f t="shared" si="4"/>
        <v>96</v>
      </c>
      <c r="L104" s="503" t="str">
        <f t="shared" si="5"/>
        <v/>
      </c>
      <c r="M104" s="503" t="str">
        <f t="shared" si="6"/>
        <v/>
      </c>
      <c r="N104" s="481" t="b">
        <f t="shared" si="7"/>
        <v>0</v>
      </c>
      <c r="O104" s="486" t="s">
        <v>1726</v>
      </c>
      <c r="P104" s="523" t="str">
        <f t="array" ref="P104">IFERROR(IF(INDEX('Disaggregation Records'!$G$3:$G$56,MATCH(LEFT(L104,255),LEFT('Disaggregation Records'!$D$3:$D$56,255),0))=0,"",INDEX('Disaggregation Records'!$G$3:$G$56,MATCH(LEFT(L104,255),LEFT('Disaggregation Records'!$D$3:$D$56,255),0))),"")</f>
        <v/>
      </c>
      <c r="Q104" s="524" t="s">
        <v>456</v>
      </c>
      <c r="R104" s="382"/>
    </row>
    <row r="105" spans="1:18" ht="47.1" customHeight="1" x14ac:dyDescent="0.25">
      <c r="A105" s="409">
        <v>10</v>
      </c>
      <c r="B105" s="427" t="str">
        <f>IFERROR(VLOOKUP(A105,'Impact Indicators - Section B'!$A$9:$S$27,19,FALSE),"")</f>
        <v/>
      </c>
      <c r="C105" s="522" t="str">
        <f t="array" ref="C105">IFERROR(IF(INDEX('Disaggregation Records'!$E$3:$E$56,MATCH(LEFT(L105,255),LEFT('Disaggregation Records'!$D$3:$D$56,255),0))=0,"",INDEX('Disaggregation Records'!$E$3:$E$56,MATCH(LEFT(L105,255),LEFT('Disaggregation Records'!$D$3:$D$56,255),0))),"")</f>
        <v/>
      </c>
      <c r="D105" s="522" t="str">
        <f t="array" ref="D105">IFERROR(IF(INDEX('Disaggregation Records'!$F$3:$F$56,MATCH(LEFT(L105,255),LEFT('Disaggregation Records'!$D$3:$D$56,255),0))=0,"",INDEX('Disaggregation Records'!$F$3:$F$56,MATCH(LEFT(L105,255),LEFT('Disaggregation Records'!$D$3:$D$56,255),0))),"")</f>
        <v/>
      </c>
      <c r="E105" s="412" t="str">
        <f t="array" ref="E105">IFERROR(IF(INDEX('Disaggregation Data'!$K$3:$K$154,MATCH(LEFT(M105,255),LEFT('Disaggregation Data'!$J$3:$J$154,255),0))=0,"",INDEX('Disaggregation Data'!$K$3:$K$154,MATCH(LEFT(M105,255),LEFT('Disaggregation Data'!$J$3:$J$154,255),0))),"")</f>
        <v/>
      </c>
      <c r="F105" s="412" t="str">
        <f t="array" ref="F105">IFERROR(IF(INDEX('Disaggregation Data'!$L$3:$L$154,MATCH(LEFT(M105,255),LEFT('Disaggregation Data'!$J$3:$J$154,255),0))=0,"",INDEX('Disaggregation Data'!$L$3:$L$154,MATCH(LEFT(M105,255),LEFT('Disaggregation Data'!$J$3:$J$154,255),0))),"")</f>
        <v/>
      </c>
      <c r="G105" s="412" t="str">
        <f t="array" ref="G105">IFERROR(IF(INDEX('Disaggregation Data'!$O$3:$O$154,MATCH(LEFT(M105,255),LEFT('Disaggregation Data'!$J$3:$J$154,255),0))=0,"",INDEX('Disaggregation Data'!$O$3:$O$154,MATCH(LEFT(M105,255),LEFT('Disaggregation Data'!$J$3:$J$154,255),0))),"")</f>
        <v/>
      </c>
      <c r="H105" s="411" t="str">
        <f t="array" ref="H105">IFERROR(IF(INDEX('Disaggregation Data'!$P$3:$P$154,MATCH(LEFT(M105,255),LEFT('Disaggregation Data'!$J$3:$J$154,255),0))=0,"",INDEX('Disaggregation Data'!$P$3:$P$154,MATCH(LEFT(M105,255),LEFT('Disaggregation Data'!$J$3:$J$154,255),0))),"")</f>
        <v/>
      </c>
      <c r="I105" s="412" t="str">
        <f t="array" ref="I105">IFERROR(IF(INDEX('Disaggregation Data'!$M$3:$M$154,MATCH(LEFT(M105,255),LEFT('Disaggregation Data'!$J$3:$J$154,255),0))=0,"",INDEX('Disaggregation Data'!$M$3:$M$154,MATCH(LEFT(M105,255),LEFT('Disaggregation Data'!$J$3:$J$154,255),0))),"")</f>
        <v/>
      </c>
      <c r="J105" s="411" t="str">
        <f t="array" ref="J105">IFERROR(IF(INDEX('Disaggregation Data'!$N$3:$N$154,MATCH(LEFT(M105,255),LEFT('Disaggregation Data'!$J$3:$J$154,255),0))=0,"",INDEX('Disaggregation Data'!$N$3:$N$154,MATCH(LEFT(M105,255),LEFT('Disaggregation Data'!$J$3:$J$154,255),0))),"")</f>
        <v/>
      </c>
      <c r="K105" s="503">
        <f t="shared" si="4"/>
        <v>97</v>
      </c>
      <c r="L105" s="503" t="str">
        <f t="shared" si="5"/>
        <v/>
      </c>
      <c r="M105" s="503" t="str">
        <f t="shared" si="6"/>
        <v/>
      </c>
      <c r="N105" s="481" t="b">
        <f t="shared" si="7"/>
        <v>0</v>
      </c>
      <c r="O105" s="486" t="s">
        <v>1727</v>
      </c>
      <c r="P105" s="523" t="str">
        <f t="array" ref="P105">IFERROR(IF(INDEX('Disaggregation Records'!$G$3:$G$56,MATCH(LEFT(L105,255),LEFT('Disaggregation Records'!$D$3:$D$56,255),0))=0,"",INDEX('Disaggregation Records'!$G$3:$G$56,MATCH(LEFT(L105,255),LEFT('Disaggregation Records'!$D$3:$D$56,255),0))),"")</f>
        <v/>
      </c>
      <c r="Q105" s="524" t="s">
        <v>456</v>
      </c>
      <c r="R105" s="382"/>
    </row>
    <row r="106" spans="1:18" ht="47.1" customHeight="1" x14ac:dyDescent="0.25">
      <c r="A106" s="409">
        <v>10</v>
      </c>
      <c r="B106" s="427" t="str">
        <f>IFERROR(VLOOKUP(A106,'Impact Indicators - Section B'!$A$9:$S$27,19,FALSE),"")</f>
        <v/>
      </c>
      <c r="C106" s="522" t="str">
        <f t="array" ref="C106">IFERROR(IF(INDEX('Disaggregation Records'!$E$3:$E$56,MATCH(LEFT(L106,255),LEFT('Disaggregation Records'!$D$3:$D$56,255),0))=0,"",INDEX('Disaggregation Records'!$E$3:$E$56,MATCH(LEFT(L106,255),LEFT('Disaggregation Records'!$D$3:$D$56,255),0))),"")</f>
        <v/>
      </c>
      <c r="D106" s="522" t="str">
        <f t="array" ref="D106">IFERROR(IF(INDEX('Disaggregation Records'!$F$3:$F$56,MATCH(LEFT(L106,255),LEFT('Disaggregation Records'!$D$3:$D$56,255),0))=0,"",INDEX('Disaggregation Records'!$F$3:$F$56,MATCH(LEFT(L106,255),LEFT('Disaggregation Records'!$D$3:$D$56,255),0))),"")</f>
        <v/>
      </c>
      <c r="E106" s="412" t="str">
        <f t="array" ref="E106">IFERROR(IF(INDEX('Disaggregation Data'!$K$3:$K$154,MATCH(LEFT(M106,255),LEFT('Disaggregation Data'!$J$3:$J$154,255),0))=0,"",INDEX('Disaggregation Data'!$K$3:$K$154,MATCH(LEFT(M106,255),LEFT('Disaggregation Data'!$J$3:$J$154,255),0))),"")</f>
        <v/>
      </c>
      <c r="F106" s="412" t="str">
        <f t="array" ref="F106">IFERROR(IF(INDEX('Disaggregation Data'!$L$3:$L$154,MATCH(LEFT(M106,255),LEFT('Disaggregation Data'!$J$3:$J$154,255),0))=0,"",INDEX('Disaggregation Data'!$L$3:$L$154,MATCH(LEFT(M106,255),LEFT('Disaggregation Data'!$J$3:$J$154,255),0))),"")</f>
        <v/>
      </c>
      <c r="G106" s="412" t="str">
        <f t="array" ref="G106">IFERROR(IF(INDEX('Disaggregation Data'!$O$3:$O$154,MATCH(LEFT(M106,255),LEFT('Disaggregation Data'!$J$3:$J$154,255),0))=0,"",INDEX('Disaggregation Data'!$O$3:$O$154,MATCH(LEFT(M106,255),LEFT('Disaggregation Data'!$J$3:$J$154,255),0))),"")</f>
        <v/>
      </c>
      <c r="H106" s="411" t="str">
        <f t="array" ref="H106">IFERROR(IF(INDEX('Disaggregation Data'!$P$3:$P$154,MATCH(LEFT(M106,255),LEFT('Disaggregation Data'!$J$3:$J$154,255),0))=0,"",INDEX('Disaggregation Data'!$P$3:$P$154,MATCH(LEFT(M106,255),LEFT('Disaggregation Data'!$J$3:$J$154,255),0))),"")</f>
        <v/>
      </c>
      <c r="I106" s="412" t="str">
        <f t="array" ref="I106">IFERROR(IF(INDEX('Disaggregation Data'!$M$3:$M$154,MATCH(LEFT(M106,255),LEFT('Disaggregation Data'!$J$3:$J$154,255),0))=0,"",INDEX('Disaggregation Data'!$M$3:$M$154,MATCH(LEFT(M106,255),LEFT('Disaggregation Data'!$J$3:$J$154,255),0))),"")</f>
        <v/>
      </c>
      <c r="J106" s="411" t="str">
        <f t="array" ref="J106">IFERROR(IF(INDEX('Disaggregation Data'!$N$3:$N$154,MATCH(LEFT(M106,255),LEFT('Disaggregation Data'!$J$3:$J$154,255),0))=0,"",INDEX('Disaggregation Data'!$N$3:$N$154,MATCH(LEFT(M106,255),LEFT('Disaggregation Data'!$J$3:$J$154,255),0))),"")</f>
        <v/>
      </c>
      <c r="K106" s="503">
        <f t="shared" si="4"/>
        <v>98</v>
      </c>
      <c r="L106" s="503" t="str">
        <f t="shared" si="5"/>
        <v/>
      </c>
      <c r="M106" s="503" t="str">
        <f t="shared" si="6"/>
        <v/>
      </c>
      <c r="N106" s="481" t="b">
        <f t="shared" si="7"/>
        <v>0</v>
      </c>
      <c r="O106" s="486" t="s">
        <v>1728</v>
      </c>
      <c r="P106" s="523" t="str">
        <f t="array" ref="P106">IFERROR(IF(INDEX('Disaggregation Records'!$G$3:$G$56,MATCH(LEFT(L106,255),LEFT('Disaggregation Records'!$D$3:$D$56,255),0))=0,"",INDEX('Disaggregation Records'!$G$3:$G$56,MATCH(LEFT(L106,255),LEFT('Disaggregation Records'!$D$3:$D$56,255),0))),"")</f>
        <v/>
      </c>
      <c r="Q106" s="524" t="s">
        <v>456</v>
      </c>
      <c r="R106" s="382"/>
    </row>
    <row r="107" spans="1:18" ht="47.1" customHeight="1" x14ac:dyDescent="0.25">
      <c r="A107" s="409">
        <v>10</v>
      </c>
      <c r="B107" s="427" t="str">
        <f>IFERROR(VLOOKUP(A107,'Impact Indicators - Section B'!$A$9:$S$27,19,FALSE),"")</f>
        <v/>
      </c>
      <c r="C107" s="522" t="str">
        <f t="array" ref="C107">IFERROR(IF(INDEX('Disaggregation Records'!$E$3:$E$56,MATCH(LEFT(L107,255),LEFT('Disaggregation Records'!$D$3:$D$56,255),0))=0,"",INDEX('Disaggregation Records'!$E$3:$E$56,MATCH(LEFT(L107,255),LEFT('Disaggregation Records'!$D$3:$D$56,255),0))),"")</f>
        <v/>
      </c>
      <c r="D107" s="522" t="str">
        <f t="array" ref="D107">IFERROR(IF(INDEX('Disaggregation Records'!$F$3:$F$56,MATCH(LEFT(L107,255),LEFT('Disaggregation Records'!$D$3:$D$56,255),0))=0,"",INDEX('Disaggregation Records'!$F$3:$F$56,MATCH(LEFT(L107,255),LEFT('Disaggregation Records'!$D$3:$D$56,255),0))),"")</f>
        <v/>
      </c>
      <c r="E107" s="412" t="str">
        <f t="array" ref="E107">IFERROR(IF(INDEX('Disaggregation Data'!$K$3:$K$154,MATCH(LEFT(M107,255),LEFT('Disaggregation Data'!$J$3:$J$154,255),0))=0,"",INDEX('Disaggregation Data'!$K$3:$K$154,MATCH(LEFT(M107,255),LEFT('Disaggregation Data'!$J$3:$J$154,255),0))),"")</f>
        <v/>
      </c>
      <c r="F107" s="412" t="str">
        <f t="array" ref="F107">IFERROR(IF(INDEX('Disaggregation Data'!$L$3:$L$154,MATCH(LEFT(M107,255),LEFT('Disaggregation Data'!$J$3:$J$154,255),0))=0,"",INDEX('Disaggregation Data'!$L$3:$L$154,MATCH(LEFT(M107,255),LEFT('Disaggregation Data'!$J$3:$J$154,255),0))),"")</f>
        <v/>
      </c>
      <c r="G107" s="412" t="str">
        <f t="array" ref="G107">IFERROR(IF(INDEX('Disaggregation Data'!$O$3:$O$154,MATCH(LEFT(M107,255),LEFT('Disaggregation Data'!$J$3:$J$154,255),0))=0,"",INDEX('Disaggregation Data'!$O$3:$O$154,MATCH(LEFT(M107,255),LEFT('Disaggregation Data'!$J$3:$J$154,255),0))),"")</f>
        <v/>
      </c>
      <c r="H107" s="411" t="str">
        <f t="array" ref="H107">IFERROR(IF(INDEX('Disaggregation Data'!$P$3:$P$154,MATCH(LEFT(M107,255),LEFT('Disaggregation Data'!$J$3:$J$154,255),0))=0,"",INDEX('Disaggregation Data'!$P$3:$P$154,MATCH(LEFT(M107,255),LEFT('Disaggregation Data'!$J$3:$J$154,255),0))),"")</f>
        <v/>
      </c>
      <c r="I107" s="412" t="str">
        <f t="array" ref="I107">IFERROR(IF(INDEX('Disaggregation Data'!$M$3:$M$154,MATCH(LEFT(M107,255),LEFT('Disaggregation Data'!$J$3:$J$154,255),0))=0,"",INDEX('Disaggregation Data'!$M$3:$M$154,MATCH(LEFT(M107,255),LEFT('Disaggregation Data'!$J$3:$J$154,255),0))),"")</f>
        <v/>
      </c>
      <c r="J107" s="411" t="str">
        <f t="array" ref="J107">IFERROR(IF(INDEX('Disaggregation Data'!$N$3:$N$154,MATCH(LEFT(M107,255),LEFT('Disaggregation Data'!$J$3:$J$154,255),0))=0,"",INDEX('Disaggregation Data'!$N$3:$N$154,MATCH(LEFT(M107,255),LEFT('Disaggregation Data'!$J$3:$J$154,255),0))),"")</f>
        <v/>
      </c>
      <c r="K107" s="503">
        <f t="shared" si="4"/>
        <v>99</v>
      </c>
      <c r="L107" s="503" t="str">
        <f t="shared" si="5"/>
        <v/>
      </c>
      <c r="M107" s="503" t="str">
        <f t="shared" si="6"/>
        <v/>
      </c>
      <c r="N107" s="481" t="b">
        <f t="shared" si="7"/>
        <v>0</v>
      </c>
      <c r="O107" s="486" t="s">
        <v>1729</v>
      </c>
      <c r="P107" s="523" t="str">
        <f t="array" ref="P107">IFERROR(IF(INDEX('Disaggregation Records'!$G$3:$G$56,MATCH(LEFT(L107,255),LEFT('Disaggregation Records'!$D$3:$D$56,255),0))=0,"",INDEX('Disaggregation Records'!$G$3:$G$56,MATCH(LEFT(L107,255),LEFT('Disaggregation Records'!$D$3:$D$56,255),0))),"")</f>
        <v/>
      </c>
      <c r="Q107" s="524" t="s">
        <v>456</v>
      </c>
      <c r="R107" s="382"/>
    </row>
    <row r="108" spans="1:18" ht="47.1" customHeight="1" x14ac:dyDescent="0.25">
      <c r="A108" s="409">
        <v>10</v>
      </c>
      <c r="B108" s="427" t="str">
        <f>IFERROR(VLOOKUP(A108,'Impact Indicators - Section B'!$A$9:$S$27,19,FALSE),"")</f>
        <v/>
      </c>
      <c r="C108" s="522" t="str">
        <f t="array" ref="C108">IFERROR(IF(INDEX('Disaggregation Records'!$E$3:$E$56,MATCH(LEFT(L108,255),LEFT('Disaggregation Records'!$D$3:$D$56,255),0))=0,"",INDEX('Disaggregation Records'!$E$3:$E$56,MATCH(LEFT(L108,255),LEFT('Disaggregation Records'!$D$3:$D$56,255),0))),"")</f>
        <v/>
      </c>
      <c r="D108" s="522" t="str">
        <f t="array" ref="D108">IFERROR(IF(INDEX('Disaggregation Records'!$F$3:$F$56,MATCH(LEFT(L108,255),LEFT('Disaggregation Records'!$D$3:$D$56,255),0))=0,"",INDEX('Disaggregation Records'!$F$3:$F$56,MATCH(LEFT(L108,255),LEFT('Disaggregation Records'!$D$3:$D$56,255),0))),"")</f>
        <v/>
      </c>
      <c r="E108" s="412" t="str">
        <f t="array" ref="E108">IFERROR(IF(INDEX('Disaggregation Data'!$K$3:$K$154,MATCH(LEFT(M108,255),LEFT('Disaggregation Data'!$J$3:$J$154,255),0))=0,"",INDEX('Disaggregation Data'!$K$3:$K$154,MATCH(LEFT(M108,255),LEFT('Disaggregation Data'!$J$3:$J$154,255),0))),"")</f>
        <v/>
      </c>
      <c r="F108" s="412" t="str">
        <f t="array" ref="F108">IFERROR(IF(INDEX('Disaggregation Data'!$L$3:$L$154,MATCH(LEFT(M108,255),LEFT('Disaggregation Data'!$J$3:$J$154,255),0))=0,"",INDEX('Disaggregation Data'!$L$3:$L$154,MATCH(LEFT(M108,255),LEFT('Disaggregation Data'!$J$3:$J$154,255),0))),"")</f>
        <v/>
      </c>
      <c r="G108" s="412" t="str">
        <f t="array" ref="G108">IFERROR(IF(INDEX('Disaggregation Data'!$O$3:$O$154,MATCH(LEFT(M108,255),LEFT('Disaggregation Data'!$J$3:$J$154,255),0))=0,"",INDEX('Disaggregation Data'!$O$3:$O$154,MATCH(LEFT(M108,255),LEFT('Disaggregation Data'!$J$3:$J$154,255),0))),"")</f>
        <v/>
      </c>
      <c r="H108" s="411" t="str">
        <f t="array" ref="H108">IFERROR(IF(INDEX('Disaggregation Data'!$P$3:$P$154,MATCH(LEFT(M108,255),LEFT('Disaggregation Data'!$J$3:$J$154,255),0))=0,"",INDEX('Disaggregation Data'!$P$3:$P$154,MATCH(LEFT(M108,255),LEFT('Disaggregation Data'!$J$3:$J$154,255),0))),"")</f>
        <v/>
      </c>
      <c r="I108" s="412" t="str">
        <f t="array" ref="I108">IFERROR(IF(INDEX('Disaggregation Data'!$M$3:$M$154,MATCH(LEFT(M108,255),LEFT('Disaggregation Data'!$J$3:$J$154,255),0))=0,"",INDEX('Disaggregation Data'!$M$3:$M$154,MATCH(LEFT(M108,255),LEFT('Disaggregation Data'!$J$3:$J$154,255),0))),"")</f>
        <v/>
      </c>
      <c r="J108" s="411" t="str">
        <f t="array" ref="J108">IFERROR(IF(INDEX('Disaggregation Data'!$N$3:$N$154,MATCH(LEFT(M108,255),LEFT('Disaggregation Data'!$J$3:$J$154,255),0))=0,"",INDEX('Disaggregation Data'!$N$3:$N$154,MATCH(LEFT(M108,255),LEFT('Disaggregation Data'!$J$3:$J$154,255),0))),"")</f>
        <v/>
      </c>
      <c r="K108" s="503">
        <f t="shared" si="4"/>
        <v>100</v>
      </c>
      <c r="L108" s="503" t="str">
        <f t="shared" si="5"/>
        <v/>
      </c>
      <c r="M108" s="503" t="str">
        <f t="shared" si="6"/>
        <v/>
      </c>
      <c r="N108" s="481" t="b">
        <f t="shared" si="7"/>
        <v>0</v>
      </c>
      <c r="O108" s="486" t="s">
        <v>1730</v>
      </c>
      <c r="P108" s="523" t="str">
        <f t="array" ref="P108">IFERROR(IF(INDEX('Disaggregation Records'!$G$3:$G$56,MATCH(LEFT(L108,255),LEFT('Disaggregation Records'!$D$3:$D$56,255),0))=0,"",INDEX('Disaggregation Records'!$G$3:$G$56,MATCH(LEFT(L108,255),LEFT('Disaggregation Records'!$D$3:$D$56,255),0))),"")</f>
        <v/>
      </c>
      <c r="Q108" s="524" t="s">
        <v>456</v>
      </c>
      <c r="R108" s="382"/>
    </row>
    <row r="109" spans="1:18" ht="47.1" customHeight="1" x14ac:dyDescent="0.25">
      <c r="A109" s="409">
        <v>11</v>
      </c>
      <c r="B109" s="427" t="str">
        <f>IFERROR(VLOOKUP(A109,'Impact Indicators - Section B'!$A$9:$S$27,19,FALSE),"")</f>
        <v/>
      </c>
      <c r="C109" s="522" t="str">
        <f t="array" ref="C109">IFERROR(IF(INDEX('Disaggregation Records'!$E$3:$E$56,MATCH(LEFT(L109,255),LEFT('Disaggregation Records'!$D$3:$D$56,255),0))=0,"",INDEX('Disaggregation Records'!$E$3:$E$56,MATCH(LEFT(L109,255),LEFT('Disaggregation Records'!$D$3:$D$56,255),0))),"")</f>
        <v/>
      </c>
      <c r="D109" s="522" t="str">
        <f t="array" ref="D109">IFERROR(IF(INDEX('Disaggregation Records'!$F$3:$F$56,MATCH(LEFT(L109,255),LEFT('Disaggregation Records'!$D$3:$D$56,255),0))=0,"",INDEX('Disaggregation Records'!$F$3:$F$56,MATCH(LEFT(L109,255),LEFT('Disaggregation Records'!$D$3:$D$56,255),0))),"")</f>
        <v/>
      </c>
      <c r="E109" s="412" t="str">
        <f t="array" ref="E109">IFERROR(IF(INDEX('Disaggregation Data'!$K$3:$K$154,MATCH(LEFT(M109,255),LEFT('Disaggregation Data'!$J$3:$J$154,255),0))=0,"",INDEX('Disaggregation Data'!$K$3:$K$154,MATCH(LEFT(M109,255),LEFT('Disaggregation Data'!$J$3:$J$154,255),0))),"")</f>
        <v/>
      </c>
      <c r="F109" s="412" t="str">
        <f t="array" ref="F109">IFERROR(IF(INDEX('Disaggregation Data'!$L$3:$L$154,MATCH(LEFT(M109,255),LEFT('Disaggregation Data'!$J$3:$J$154,255),0))=0,"",INDEX('Disaggregation Data'!$L$3:$L$154,MATCH(LEFT(M109,255),LEFT('Disaggregation Data'!$J$3:$J$154,255),0))),"")</f>
        <v/>
      </c>
      <c r="G109" s="412" t="str">
        <f t="array" ref="G109">IFERROR(IF(INDEX('Disaggregation Data'!$O$3:$O$154,MATCH(LEFT(M109,255),LEFT('Disaggregation Data'!$J$3:$J$154,255),0))=0,"",INDEX('Disaggregation Data'!$O$3:$O$154,MATCH(LEFT(M109,255),LEFT('Disaggregation Data'!$J$3:$J$154,255),0))),"")</f>
        <v/>
      </c>
      <c r="H109" s="411" t="str">
        <f t="array" ref="H109">IFERROR(IF(INDEX('Disaggregation Data'!$P$3:$P$154,MATCH(LEFT(M109,255),LEFT('Disaggregation Data'!$J$3:$J$154,255),0))=0,"",INDEX('Disaggregation Data'!$P$3:$P$154,MATCH(LEFT(M109,255),LEFT('Disaggregation Data'!$J$3:$J$154,255),0))),"")</f>
        <v/>
      </c>
      <c r="I109" s="412" t="str">
        <f t="array" ref="I109">IFERROR(IF(INDEX('Disaggregation Data'!$M$3:$M$154,MATCH(LEFT(M109,255),LEFT('Disaggregation Data'!$J$3:$J$154,255),0))=0,"",INDEX('Disaggregation Data'!$M$3:$M$154,MATCH(LEFT(M109,255),LEFT('Disaggregation Data'!$J$3:$J$154,255),0))),"")</f>
        <v/>
      </c>
      <c r="J109" s="411" t="str">
        <f t="array" ref="J109">IFERROR(IF(INDEX('Disaggregation Data'!$N$3:$N$154,MATCH(LEFT(M109,255),LEFT('Disaggregation Data'!$J$3:$J$154,255),0))=0,"",INDEX('Disaggregation Data'!$N$3:$N$154,MATCH(LEFT(M109,255),LEFT('Disaggregation Data'!$J$3:$J$154,255),0))),"")</f>
        <v/>
      </c>
      <c r="K109" s="503">
        <f t="shared" si="4"/>
        <v>101</v>
      </c>
      <c r="L109" s="503" t="str">
        <f t="shared" si="5"/>
        <v/>
      </c>
      <c r="M109" s="503" t="str">
        <f t="shared" si="6"/>
        <v/>
      </c>
      <c r="N109" s="481" t="b">
        <f t="shared" si="7"/>
        <v>0</v>
      </c>
      <c r="O109" s="486" t="s">
        <v>1731</v>
      </c>
      <c r="P109" s="523" t="str">
        <f t="array" ref="P109">IFERROR(IF(INDEX('Disaggregation Records'!$G$3:$G$56,MATCH(LEFT(L109,255),LEFT('Disaggregation Records'!$D$3:$D$56,255),0))=0,"",INDEX('Disaggregation Records'!$G$3:$G$56,MATCH(LEFT(L109,255),LEFT('Disaggregation Records'!$D$3:$D$56,255),0))),"")</f>
        <v/>
      </c>
      <c r="Q109" s="524" t="s">
        <v>457</v>
      </c>
      <c r="R109" s="382"/>
    </row>
    <row r="110" spans="1:18" ht="47.1" customHeight="1" x14ac:dyDescent="0.25">
      <c r="A110" s="409">
        <v>11</v>
      </c>
      <c r="B110" s="427" t="str">
        <f>IFERROR(VLOOKUP(A110,'Impact Indicators - Section B'!$A$9:$S$27,19,FALSE),"")</f>
        <v/>
      </c>
      <c r="C110" s="522" t="str">
        <f t="array" ref="C110">IFERROR(IF(INDEX('Disaggregation Records'!$E$3:$E$56,MATCH(LEFT(L110,255),LEFT('Disaggregation Records'!$D$3:$D$56,255),0))=0,"",INDEX('Disaggregation Records'!$E$3:$E$56,MATCH(LEFT(L110,255),LEFT('Disaggregation Records'!$D$3:$D$56,255),0))),"")</f>
        <v/>
      </c>
      <c r="D110" s="522" t="str">
        <f t="array" ref="D110">IFERROR(IF(INDEX('Disaggregation Records'!$F$3:$F$56,MATCH(LEFT(L110,255),LEFT('Disaggregation Records'!$D$3:$D$56,255),0))=0,"",INDEX('Disaggregation Records'!$F$3:$F$56,MATCH(LEFT(L110,255),LEFT('Disaggregation Records'!$D$3:$D$56,255),0))),"")</f>
        <v/>
      </c>
      <c r="E110" s="412" t="str">
        <f t="array" ref="E110">IFERROR(IF(INDEX('Disaggregation Data'!$K$3:$K$154,MATCH(LEFT(M110,255),LEFT('Disaggregation Data'!$J$3:$J$154,255),0))=0,"",INDEX('Disaggregation Data'!$K$3:$K$154,MATCH(LEFT(M110,255),LEFT('Disaggregation Data'!$J$3:$J$154,255),0))),"")</f>
        <v/>
      </c>
      <c r="F110" s="412" t="str">
        <f t="array" ref="F110">IFERROR(IF(INDEX('Disaggregation Data'!$L$3:$L$154,MATCH(LEFT(M110,255),LEFT('Disaggregation Data'!$J$3:$J$154,255),0))=0,"",INDEX('Disaggregation Data'!$L$3:$L$154,MATCH(LEFT(M110,255),LEFT('Disaggregation Data'!$J$3:$J$154,255),0))),"")</f>
        <v/>
      </c>
      <c r="G110" s="412" t="str">
        <f t="array" ref="G110">IFERROR(IF(INDEX('Disaggregation Data'!$O$3:$O$154,MATCH(LEFT(M110,255),LEFT('Disaggregation Data'!$J$3:$J$154,255),0))=0,"",INDEX('Disaggregation Data'!$O$3:$O$154,MATCH(LEFT(M110,255),LEFT('Disaggregation Data'!$J$3:$J$154,255),0))),"")</f>
        <v/>
      </c>
      <c r="H110" s="411" t="str">
        <f t="array" ref="H110">IFERROR(IF(INDEX('Disaggregation Data'!$P$3:$P$154,MATCH(LEFT(M110,255),LEFT('Disaggregation Data'!$J$3:$J$154,255),0))=0,"",INDEX('Disaggregation Data'!$P$3:$P$154,MATCH(LEFT(M110,255),LEFT('Disaggregation Data'!$J$3:$J$154,255),0))),"")</f>
        <v/>
      </c>
      <c r="I110" s="412" t="str">
        <f t="array" ref="I110">IFERROR(IF(INDEX('Disaggregation Data'!$M$3:$M$154,MATCH(LEFT(M110,255),LEFT('Disaggregation Data'!$J$3:$J$154,255),0))=0,"",INDEX('Disaggregation Data'!$M$3:$M$154,MATCH(LEFT(M110,255),LEFT('Disaggregation Data'!$J$3:$J$154,255),0))),"")</f>
        <v/>
      </c>
      <c r="J110" s="411" t="str">
        <f t="array" ref="J110">IFERROR(IF(INDEX('Disaggregation Data'!$N$3:$N$154,MATCH(LEFT(M110,255),LEFT('Disaggregation Data'!$J$3:$J$154,255),0))=0,"",INDEX('Disaggregation Data'!$N$3:$N$154,MATCH(LEFT(M110,255),LEFT('Disaggregation Data'!$J$3:$J$154,255),0))),"")</f>
        <v/>
      </c>
      <c r="K110" s="503">
        <f t="shared" si="4"/>
        <v>102</v>
      </c>
      <c r="L110" s="503" t="str">
        <f t="shared" si="5"/>
        <v/>
      </c>
      <c r="M110" s="503" t="str">
        <f t="shared" si="6"/>
        <v/>
      </c>
      <c r="N110" s="481" t="b">
        <f t="shared" si="7"/>
        <v>0</v>
      </c>
      <c r="O110" s="486" t="s">
        <v>1732</v>
      </c>
      <c r="P110" s="523" t="str">
        <f t="array" ref="P110">IFERROR(IF(INDEX('Disaggregation Records'!$G$3:$G$56,MATCH(LEFT(L110,255),LEFT('Disaggregation Records'!$D$3:$D$56,255),0))=0,"",INDEX('Disaggregation Records'!$G$3:$G$56,MATCH(LEFT(L110,255),LEFT('Disaggregation Records'!$D$3:$D$56,255),0))),"")</f>
        <v/>
      </c>
      <c r="Q110" s="524" t="s">
        <v>457</v>
      </c>
      <c r="R110" s="382"/>
    </row>
    <row r="111" spans="1:18" ht="47.1" customHeight="1" x14ac:dyDescent="0.25">
      <c r="A111" s="409">
        <v>11</v>
      </c>
      <c r="B111" s="427" t="str">
        <f>IFERROR(VLOOKUP(A111,'Impact Indicators - Section B'!$A$9:$S$27,19,FALSE),"")</f>
        <v/>
      </c>
      <c r="C111" s="522" t="str">
        <f t="array" ref="C111">IFERROR(IF(INDEX('Disaggregation Records'!$E$3:$E$56,MATCH(LEFT(L111,255),LEFT('Disaggregation Records'!$D$3:$D$56,255),0))=0,"",INDEX('Disaggregation Records'!$E$3:$E$56,MATCH(LEFT(L111,255),LEFT('Disaggregation Records'!$D$3:$D$56,255),0))),"")</f>
        <v/>
      </c>
      <c r="D111" s="522" t="str">
        <f t="array" ref="D111">IFERROR(IF(INDEX('Disaggregation Records'!$F$3:$F$56,MATCH(LEFT(L111,255),LEFT('Disaggregation Records'!$D$3:$D$56,255),0))=0,"",INDEX('Disaggregation Records'!$F$3:$F$56,MATCH(LEFT(L111,255),LEFT('Disaggregation Records'!$D$3:$D$56,255),0))),"")</f>
        <v/>
      </c>
      <c r="E111" s="412" t="str">
        <f t="array" ref="E111">IFERROR(IF(INDEX('Disaggregation Data'!$K$3:$K$154,MATCH(LEFT(M111,255),LEFT('Disaggregation Data'!$J$3:$J$154,255),0))=0,"",INDEX('Disaggregation Data'!$K$3:$K$154,MATCH(LEFT(M111,255),LEFT('Disaggregation Data'!$J$3:$J$154,255),0))),"")</f>
        <v/>
      </c>
      <c r="F111" s="412" t="str">
        <f t="array" ref="F111">IFERROR(IF(INDEX('Disaggregation Data'!$L$3:$L$154,MATCH(LEFT(M111,255),LEFT('Disaggregation Data'!$J$3:$J$154,255),0))=0,"",INDEX('Disaggregation Data'!$L$3:$L$154,MATCH(LEFT(M111,255),LEFT('Disaggregation Data'!$J$3:$J$154,255),0))),"")</f>
        <v/>
      </c>
      <c r="G111" s="412" t="str">
        <f t="array" ref="G111">IFERROR(IF(INDEX('Disaggregation Data'!$O$3:$O$154,MATCH(LEFT(M111,255),LEFT('Disaggregation Data'!$J$3:$J$154,255),0))=0,"",INDEX('Disaggregation Data'!$O$3:$O$154,MATCH(LEFT(M111,255),LEFT('Disaggregation Data'!$J$3:$J$154,255),0))),"")</f>
        <v/>
      </c>
      <c r="H111" s="411" t="str">
        <f t="array" ref="H111">IFERROR(IF(INDEX('Disaggregation Data'!$P$3:$P$154,MATCH(LEFT(M111,255),LEFT('Disaggregation Data'!$J$3:$J$154,255),0))=0,"",INDEX('Disaggregation Data'!$P$3:$P$154,MATCH(LEFT(M111,255),LEFT('Disaggregation Data'!$J$3:$J$154,255),0))),"")</f>
        <v/>
      </c>
      <c r="I111" s="412" t="str">
        <f t="array" ref="I111">IFERROR(IF(INDEX('Disaggregation Data'!$M$3:$M$154,MATCH(LEFT(M111,255),LEFT('Disaggregation Data'!$J$3:$J$154,255),0))=0,"",INDEX('Disaggregation Data'!$M$3:$M$154,MATCH(LEFT(M111,255),LEFT('Disaggregation Data'!$J$3:$J$154,255),0))),"")</f>
        <v/>
      </c>
      <c r="J111" s="411" t="str">
        <f t="array" ref="J111">IFERROR(IF(INDEX('Disaggregation Data'!$N$3:$N$154,MATCH(LEFT(M111,255),LEFT('Disaggregation Data'!$J$3:$J$154,255),0))=0,"",INDEX('Disaggregation Data'!$N$3:$N$154,MATCH(LEFT(M111,255),LEFT('Disaggregation Data'!$J$3:$J$154,255),0))),"")</f>
        <v/>
      </c>
      <c r="K111" s="503">
        <f t="shared" si="4"/>
        <v>103</v>
      </c>
      <c r="L111" s="503" t="str">
        <f t="shared" si="5"/>
        <v/>
      </c>
      <c r="M111" s="503" t="str">
        <f t="shared" si="6"/>
        <v/>
      </c>
      <c r="N111" s="481" t="b">
        <f t="shared" si="7"/>
        <v>0</v>
      </c>
      <c r="O111" s="486" t="s">
        <v>1733</v>
      </c>
      <c r="P111" s="523" t="str">
        <f t="array" ref="P111">IFERROR(IF(INDEX('Disaggregation Records'!$G$3:$G$56,MATCH(LEFT(L111,255),LEFT('Disaggregation Records'!$D$3:$D$56,255),0))=0,"",INDEX('Disaggregation Records'!$G$3:$G$56,MATCH(LEFT(L111,255),LEFT('Disaggregation Records'!$D$3:$D$56,255),0))),"")</f>
        <v/>
      </c>
      <c r="Q111" s="524" t="s">
        <v>457</v>
      </c>
      <c r="R111" s="382"/>
    </row>
    <row r="112" spans="1:18" ht="47.1" customHeight="1" x14ac:dyDescent="0.25">
      <c r="A112" s="409">
        <v>11</v>
      </c>
      <c r="B112" s="427" t="str">
        <f>IFERROR(VLOOKUP(A112,'Impact Indicators - Section B'!$A$9:$S$27,19,FALSE),"")</f>
        <v/>
      </c>
      <c r="C112" s="522" t="str">
        <f t="array" ref="C112">IFERROR(IF(INDEX('Disaggregation Records'!$E$3:$E$56,MATCH(LEFT(L112,255),LEFT('Disaggregation Records'!$D$3:$D$56,255),0))=0,"",INDEX('Disaggregation Records'!$E$3:$E$56,MATCH(LEFT(L112,255),LEFT('Disaggregation Records'!$D$3:$D$56,255),0))),"")</f>
        <v/>
      </c>
      <c r="D112" s="522" t="str">
        <f t="array" ref="D112">IFERROR(IF(INDEX('Disaggregation Records'!$F$3:$F$56,MATCH(LEFT(L112,255),LEFT('Disaggregation Records'!$D$3:$D$56,255),0))=0,"",INDEX('Disaggregation Records'!$F$3:$F$56,MATCH(LEFT(L112,255),LEFT('Disaggregation Records'!$D$3:$D$56,255),0))),"")</f>
        <v/>
      </c>
      <c r="E112" s="412" t="str">
        <f t="array" ref="E112">IFERROR(IF(INDEX('Disaggregation Data'!$K$3:$K$154,MATCH(LEFT(M112,255),LEFT('Disaggregation Data'!$J$3:$J$154,255),0))=0,"",INDEX('Disaggregation Data'!$K$3:$K$154,MATCH(LEFT(M112,255),LEFT('Disaggregation Data'!$J$3:$J$154,255),0))),"")</f>
        <v/>
      </c>
      <c r="F112" s="412" t="str">
        <f t="array" ref="F112">IFERROR(IF(INDEX('Disaggregation Data'!$L$3:$L$154,MATCH(LEFT(M112,255),LEFT('Disaggregation Data'!$J$3:$J$154,255),0))=0,"",INDEX('Disaggregation Data'!$L$3:$L$154,MATCH(LEFT(M112,255),LEFT('Disaggregation Data'!$J$3:$J$154,255),0))),"")</f>
        <v/>
      </c>
      <c r="G112" s="412" t="str">
        <f t="array" ref="G112">IFERROR(IF(INDEX('Disaggregation Data'!$O$3:$O$154,MATCH(LEFT(M112,255),LEFT('Disaggregation Data'!$J$3:$J$154,255),0))=0,"",INDEX('Disaggregation Data'!$O$3:$O$154,MATCH(LEFT(M112,255),LEFT('Disaggregation Data'!$J$3:$J$154,255),0))),"")</f>
        <v/>
      </c>
      <c r="H112" s="411" t="str">
        <f t="array" ref="H112">IFERROR(IF(INDEX('Disaggregation Data'!$P$3:$P$154,MATCH(LEFT(M112,255),LEFT('Disaggregation Data'!$J$3:$J$154,255),0))=0,"",INDEX('Disaggregation Data'!$P$3:$P$154,MATCH(LEFT(M112,255),LEFT('Disaggregation Data'!$J$3:$J$154,255),0))),"")</f>
        <v/>
      </c>
      <c r="I112" s="412" t="str">
        <f t="array" ref="I112">IFERROR(IF(INDEX('Disaggregation Data'!$M$3:$M$154,MATCH(LEFT(M112,255),LEFT('Disaggregation Data'!$J$3:$J$154,255),0))=0,"",INDEX('Disaggregation Data'!$M$3:$M$154,MATCH(LEFT(M112,255),LEFT('Disaggregation Data'!$J$3:$J$154,255),0))),"")</f>
        <v/>
      </c>
      <c r="J112" s="411" t="str">
        <f t="array" ref="J112">IFERROR(IF(INDEX('Disaggregation Data'!$N$3:$N$154,MATCH(LEFT(M112,255),LEFT('Disaggregation Data'!$J$3:$J$154,255),0))=0,"",INDEX('Disaggregation Data'!$N$3:$N$154,MATCH(LEFT(M112,255),LEFT('Disaggregation Data'!$J$3:$J$154,255),0))),"")</f>
        <v/>
      </c>
      <c r="K112" s="503">
        <f t="shared" si="4"/>
        <v>104</v>
      </c>
      <c r="L112" s="503" t="str">
        <f t="shared" si="5"/>
        <v/>
      </c>
      <c r="M112" s="503" t="str">
        <f t="shared" si="6"/>
        <v/>
      </c>
      <c r="N112" s="481" t="b">
        <f t="shared" si="7"/>
        <v>0</v>
      </c>
      <c r="O112" s="486" t="s">
        <v>1734</v>
      </c>
      <c r="P112" s="523" t="str">
        <f t="array" ref="P112">IFERROR(IF(INDEX('Disaggregation Records'!$G$3:$G$56,MATCH(LEFT(L112,255),LEFT('Disaggregation Records'!$D$3:$D$56,255),0))=0,"",INDEX('Disaggregation Records'!$G$3:$G$56,MATCH(LEFT(L112,255),LEFT('Disaggregation Records'!$D$3:$D$56,255),0))),"")</f>
        <v/>
      </c>
      <c r="Q112" s="524" t="s">
        <v>457</v>
      </c>
      <c r="R112" s="382"/>
    </row>
    <row r="113" spans="1:18" ht="47.1" customHeight="1" x14ac:dyDescent="0.25">
      <c r="A113" s="409">
        <v>11</v>
      </c>
      <c r="B113" s="427" t="str">
        <f>IFERROR(VLOOKUP(A113,'Impact Indicators - Section B'!$A$9:$S$27,19,FALSE),"")</f>
        <v/>
      </c>
      <c r="C113" s="522" t="str">
        <f t="array" ref="C113">IFERROR(IF(INDEX('Disaggregation Records'!$E$3:$E$56,MATCH(LEFT(L113,255),LEFT('Disaggregation Records'!$D$3:$D$56,255),0))=0,"",INDEX('Disaggregation Records'!$E$3:$E$56,MATCH(LEFT(L113,255),LEFT('Disaggregation Records'!$D$3:$D$56,255),0))),"")</f>
        <v/>
      </c>
      <c r="D113" s="522" t="str">
        <f t="array" ref="D113">IFERROR(IF(INDEX('Disaggregation Records'!$F$3:$F$56,MATCH(LEFT(L113,255),LEFT('Disaggregation Records'!$D$3:$D$56,255),0))=0,"",INDEX('Disaggregation Records'!$F$3:$F$56,MATCH(LEFT(L113,255),LEFT('Disaggregation Records'!$D$3:$D$56,255),0))),"")</f>
        <v/>
      </c>
      <c r="E113" s="412" t="str">
        <f t="array" ref="E113">IFERROR(IF(INDEX('Disaggregation Data'!$K$3:$K$154,MATCH(LEFT(M113,255),LEFT('Disaggregation Data'!$J$3:$J$154,255),0))=0,"",INDEX('Disaggregation Data'!$K$3:$K$154,MATCH(LEFT(M113,255),LEFT('Disaggregation Data'!$J$3:$J$154,255),0))),"")</f>
        <v/>
      </c>
      <c r="F113" s="412" t="str">
        <f t="array" ref="F113">IFERROR(IF(INDEX('Disaggregation Data'!$L$3:$L$154,MATCH(LEFT(M113,255),LEFT('Disaggregation Data'!$J$3:$J$154,255),0))=0,"",INDEX('Disaggregation Data'!$L$3:$L$154,MATCH(LEFT(M113,255),LEFT('Disaggregation Data'!$J$3:$J$154,255),0))),"")</f>
        <v/>
      </c>
      <c r="G113" s="412" t="str">
        <f t="array" ref="G113">IFERROR(IF(INDEX('Disaggregation Data'!$O$3:$O$154,MATCH(LEFT(M113,255),LEFT('Disaggregation Data'!$J$3:$J$154,255),0))=0,"",INDEX('Disaggregation Data'!$O$3:$O$154,MATCH(LEFT(M113,255),LEFT('Disaggregation Data'!$J$3:$J$154,255),0))),"")</f>
        <v/>
      </c>
      <c r="H113" s="411" t="str">
        <f t="array" ref="H113">IFERROR(IF(INDEX('Disaggregation Data'!$P$3:$P$154,MATCH(LEFT(M113,255),LEFT('Disaggregation Data'!$J$3:$J$154,255),0))=0,"",INDEX('Disaggregation Data'!$P$3:$P$154,MATCH(LEFT(M113,255),LEFT('Disaggregation Data'!$J$3:$J$154,255),0))),"")</f>
        <v/>
      </c>
      <c r="I113" s="412" t="str">
        <f t="array" ref="I113">IFERROR(IF(INDEX('Disaggregation Data'!$M$3:$M$154,MATCH(LEFT(M113,255),LEFT('Disaggregation Data'!$J$3:$J$154,255),0))=0,"",INDEX('Disaggregation Data'!$M$3:$M$154,MATCH(LEFT(M113,255),LEFT('Disaggregation Data'!$J$3:$J$154,255),0))),"")</f>
        <v/>
      </c>
      <c r="J113" s="411" t="str">
        <f t="array" ref="J113">IFERROR(IF(INDEX('Disaggregation Data'!$N$3:$N$154,MATCH(LEFT(M113,255),LEFT('Disaggregation Data'!$J$3:$J$154,255),0))=0,"",INDEX('Disaggregation Data'!$N$3:$N$154,MATCH(LEFT(M113,255),LEFT('Disaggregation Data'!$J$3:$J$154,255),0))),"")</f>
        <v/>
      </c>
      <c r="K113" s="503">
        <f t="shared" si="4"/>
        <v>105</v>
      </c>
      <c r="L113" s="503" t="str">
        <f t="shared" si="5"/>
        <v/>
      </c>
      <c r="M113" s="503" t="str">
        <f t="shared" si="6"/>
        <v/>
      </c>
      <c r="N113" s="481" t="b">
        <f t="shared" si="7"/>
        <v>0</v>
      </c>
      <c r="O113" s="486" t="s">
        <v>1735</v>
      </c>
      <c r="P113" s="523" t="str">
        <f t="array" ref="P113">IFERROR(IF(INDEX('Disaggregation Records'!$G$3:$G$56,MATCH(LEFT(L113,255),LEFT('Disaggregation Records'!$D$3:$D$56,255),0))=0,"",INDEX('Disaggregation Records'!$G$3:$G$56,MATCH(LEFT(L113,255),LEFT('Disaggregation Records'!$D$3:$D$56,255),0))),"")</f>
        <v/>
      </c>
      <c r="Q113" s="524" t="s">
        <v>457</v>
      </c>
      <c r="R113" s="382"/>
    </row>
    <row r="114" spans="1:18" ht="47.1" customHeight="1" x14ac:dyDescent="0.25">
      <c r="A114" s="409">
        <v>11</v>
      </c>
      <c r="B114" s="427" t="str">
        <f>IFERROR(VLOOKUP(A114,'Impact Indicators - Section B'!$A$9:$S$27,19,FALSE),"")</f>
        <v/>
      </c>
      <c r="C114" s="522" t="str">
        <f t="array" ref="C114">IFERROR(IF(INDEX('Disaggregation Records'!$E$3:$E$56,MATCH(LEFT(L114,255),LEFT('Disaggregation Records'!$D$3:$D$56,255),0))=0,"",INDEX('Disaggregation Records'!$E$3:$E$56,MATCH(LEFT(L114,255),LEFT('Disaggregation Records'!$D$3:$D$56,255),0))),"")</f>
        <v/>
      </c>
      <c r="D114" s="522" t="str">
        <f t="array" ref="D114">IFERROR(IF(INDEX('Disaggregation Records'!$F$3:$F$56,MATCH(LEFT(L114,255),LEFT('Disaggregation Records'!$D$3:$D$56,255),0))=0,"",INDEX('Disaggregation Records'!$F$3:$F$56,MATCH(LEFT(L114,255),LEFT('Disaggregation Records'!$D$3:$D$56,255),0))),"")</f>
        <v/>
      </c>
      <c r="E114" s="412" t="str">
        <f t="array" ref="E114">IFERROR(IF(INDEX('Disaggregation Data'!$K$3:$K$154,MATCH(LEFT(M114,255),LEFT('Disaggregation Data'!$J$3:$J$154,255),0))=0,"",INDEX('Disaggregation Data'!$K$3:$K$154,MATCH(LEFT(M114,255),LEFT('Disaggregation Data'!$J$3:$J$154,255),0))),"")</f>
        <v/>
      </c>
      <c r="F114" s="412" t="str">
        <f t="array" ref="F114">IFERROR(IF(INDEX('Disaggregation Data'!$L$3:$L$154,MATCH(LEFT(M114,255),LEFT('Disaggregation Data'!$J$3:$J$154,255),0))=0,"",INDEX('Disaggregation Data'!$L$3:$L$154,MATCH(LEFT(M114,255),LEFT('Disaggregation Data'!$J$3:$J$154,255),0))),"")</f>
        <v/>
      </c>
      <c r="G114" s="412" t="str">
        <f t="array" ref="G114">IFERROR(IF(INDEX('Disaggregation Data'!$O$3:$O$154,MATCH(LEFT(M114,255),LEFT('Disaggregation Data'!$J$3:$J$154,255),0))=0,"",INDEX('Disaggregation Data'!$O$3:$O$154,MATCH(LEFT(M114,255),LEFT('Disaggregation Data'!$J$3:$J$154,255),0))),"")</f>
        <v/>
      </c>
      <c r="H114" s="411" t="str">
        <f t="array" ref="H114">IFERROR(IF(INDEX('Disaggregation Data'!$P$3:$P$154,MATCH(LEFT(M114,255),LEFT('Disaggregation Data'!$J$3:$J$154,255),0))=0,"",INDEX('Disaggregation Data'!$P$3:$P$154,MATCH(LEFT(M114,255),LEFT('Disaggregation Data'!$J$3:$J$154,255),0))),"")</f>
        <v/>
      </c>
      <c r="I114" s="412" t="str">
        <f t="array" ref="I114">IFERROR(IF(INDEX('Disaggregation Data'!$M$3:$M$154,MATCH(LEFT(M114,255),LEFT('Disaggregation Data'!$J$3:$J$154,255),0))=0,"",INDEX('Disaggregation Data'!$M$3:$M$154,MATCH(LEFT(M114,255),LEFT('Disaggregation Data'!$J$3:$J$154,255),0))),"")</f>
        <v/>
      </c>
      <c r="J114" s="411" t="str">
        <f t="array" ref="J114">IFERROR(IF(INDEX('Disaggregation Data'!$N$3:$N$154,MATCH(LEFT(M114,255),LEFT('Disaggregation Data'!$J$3:$J$154,255),0))=0,"",INDEX('Disaggregation Data'!$N$3:$N$154,MATCH(LEFT(M114,255),LEFT('Disaggregation Data'!$J$3:$J$154,255),0))),"")</f>
        <v/>
      </c>
      <c r="K114" s="503">
        <f t="shared" si="4"/>
        <v>106</v>
      </c>
      <c r="L114" s="503" t="str">
        <f t="shared" si="5"/>
        <v/>
      </c>
      <c r="M114" s="503" t="str">
        <f t="shared" si="6"/>
        <v/>
      </c>
      <c r="N114" s="481" t="b">
        <f t="shared" si="7"/>
        <v>0</v>
      </c>
      <c r="O114" s="486" t="s">
        <v>1736</v>
      </c>
      <c r="P114" s="523" t="str">
        <f t="array" ref="P114">IFERROR(IF(INDEX('Disaggregation Records'!$G$3:$G$56,MATCH(LEFT(L114,255),LEFT('Disaggregation Records'!$D$3:$D$56,255),0))=0,"",INDEX('Disaggregation Records'!$G$3:$G$56,MATCH(LEFT(L114,255),LEFT('Disaggregation Records'!$D$3:$D$56,255),0))),"")</f>
        <v/>
      </c>
      <c r="Q114" s="524" t="s">
        <v>457</v>
      </c>
      <c r="R114" s="382"/>
    </row>
    <row r="115" spans="1:18" ht="47.1" customHeight="1" x14ac:dyDescent="0.25">
      <c r="A115" s="409">
        <v>11</v>
      </c>
      <c r="B115" s="427" t="str">
        <f>IFERROR(VLOOKUP(A115,'Impact Indicators - Section B'!$A$9:$S$27,19,FALSE),"")</f>
        <v/>
      </c>
      <c r="C115" s="522" t="str">
        <f t="array" ref="C115">IFERROR(IF(INDEX('Disaggregation Records'!$E$3:$E$56,MATCH(LEFT(L115,255),LEFT('Disaggregation Records'!$D$3:$D$56,255),0))=0,"",INDEX('Disaggregation Records'!$E$3:$E$56,MATCH(LEFT(L115,255),LEFT('Disaggregation Records'!$D$3:$D$56,255),0))),"")</f>
        <v/>
      </c>
      <c r="D115" s="522" t="str">
        <f t="array" ref="D115">IFERROR(IF(INDEX('Disaggregation Records'!$F$3:$F$56,MATCH(LEFT(L115,255),LEFT('Disaggregation Records'!$D$3:$D$56,255),0))=0,"",INDEX('Disaggregation Records'!$F$3:$F$56,MATCH(LEFT(L115,255),LEFT('Disaggregation Records'!$D$3:$D$56,255),0))),"")</f>
        <v/>
      </c>
      <c r="E115" s="412" t="str">
        <f t="array" ref="E115">IFERROR(IF(INDEX('Disaggregation Data'!$K$3:$K$154,MATCH(LEFT(M115,255),LEFT('Disaggregation Data'!$J$3:$J$154,255),0))=0,"",INDEX('Disaggregation Data'!$K$3:$K$154,MATCH(LEFT(M115,255),LEFT('Disaggregation Data'!$J$3:$J$154,255),0))),"")</f>
        <v/>
      </c>
      <c r="F115" s="412" t="str">
        <f t="array" ref="F115">IFERROR(IF(INDEX('Disaggregation Data'!$L$3:$L$154,MATCH(LEFT(M115,255),LEFT('Disaggregation Data'!$J$3:$J$154,255),0))=0,"",INDEX('Disaggregation Data'!$L$3:$L$154,MATCH(LEFT(M115,255),LEFT('Disaggregation Data'!$J$3:$J$154,255),0))),"")</f>
        <v/>
      </c>
      <c r="G115" s="412" t="str">
        <f t="array" ref="G115">IFERROR(IF(INDEX('Disaggregation Data'!$O$3:$O$154,MATCH(LEFT(M115,255),LEFT('Disaggregation Data'!$J$3:$J$154,255),0))=0,"",INDEX('Disaggregation Data'!$O$3:$O$154,MATCH(LEFT(M115,255),LEFT('Disaggregation Data'!$J$3:$J$154,255),0))),"")</f>
        <v/>
      </c>
      <c r="H115" s="411" t="str">
        <f t="array" ref="H115">IFERROR(IF(INDEX('Disaggregation Data'!$P$3:$P$154,MATCH(LEFT(M115,255),LEFT('Disaggregation Data'!$J$3:$J$154,255),0))=0,"",INDEX('Disaggregation Data'!$P$3:$P$154,MATCH(LEFT(M115,255),LEFT('Disaggregation Data'!$J$3:$J$154,255),0))),"")</f>
        <v/>
      </c>
      <c r="I115" s="412" t="str">
        <f t="array" ref="I115">IFERROR(IF(INDEX('Disaggregation Data'!$M$3:$M$154,MATCH(LEFT(M115,255),LEFT('Disaggregation Data'!$J$3:$J$154,255),0))=0,"",INDEX('Disaggregation Data'!$M$3:$M$154,MATCH(LEFT(M115,255),LEFT('Disaggregation Data'!$J$3:$J$154,255),0))),"")</f>
        <v/>
      </c>
      <c r="J115" s="411" t="str">
        <f t="array" ref="J115">IFERROR(IF(INDEX('Disaggregation Data'!$N$3:$N$154,MATCH(LEFT(M115,255),LEFT('Disaggregation Data'!$J$3:$J$154,255),0))=0,"",INDEX('Disaggregation Data'!$N$3:$N$154,MATCH(LEFT(M115,255),LEFT('Disaggregation Data'!$J$3:$J$154,255),0))),"")</f>
        <v/>
      </c>
      <c r="K115" s="503">
        <f t="shared" si="4"/>
        <v>107</v>
      </c>
      <c r="L115" s="503" t="str">
        <f t="shared" si="5"/>
        <v/>
      </c>
      <c r="M115" s="503" t="str">
        <f t="shared" si="6"/>
        <v/>
      </c>
      <c r="N115" s="481" t="b">
        <f t="shared" si="7"/>
        <v>0</v>
      </c>
      <c r="O115" s="486" t="s">
        <v>1737</v>
      </c>
      <c r="P115" s="523" t="str">
        <f t="array" ref="P115">IFERROR(IF(INDEX('Disaggregation Records'!$G$3:$G$56,MATCH(LEFT(L115,255),LEFT('Disaggregation Records'!$D$3:$D$56,255),0))=0,"",INDEX('Disaggregation Records'!$G$3:$G$56,MATCH(LEFT(L115,255),LEFT('Disaggregation Records'!$D$3:$D$56,255),0))),"")</f>
        <v/>
      </c>
      <c r="Q115" s="524" t="s">
        <v>457</v>
      </c>
      <c r="R115" s="382"/>
    </row>
    <row r="116" spans="1:18" ht="47.1" customHeight="1" x14ac:dyDescent="0.25">
      <c r="A116" s="409">
        <v>11</v>
      </c>
      <c r="B116" s="427" t="str">
        <f>IFERROR(VLOOKUP(A116,'Impact Indicators - Section B'!$A$9:$S$27,19,FALSE),"")</f>
        <v/>
      </c>
      <c r="C116" s="522" t="str">
        <f t="array" ref="C116">IFERROR(IF(INDEX('Disaggregation Records'!$E$3:$E$56,MATCH(LEFT(L116,255),LEFT('Disaggregation Records'!$D$3:$D$56,255),0))=0,"",INDEX('Disaggregation Records'!$E$3:$E$56,MATCH(LEFT(L116,255),LEFT('Disaggregation Records'!$D$3:$D$56,255),0))),"")</f>
        <v/>
      </c>
      <c r="D116" s="522" t="str">
        <f t="array" ref="D116">IFERROR(IF(INDEX('Disaggregation Records'!$F$3:$F$56,MATCH(LEFT(L116,255),LEFT('Disaggregation Records'!$D$3:$D$56,255),0))=0,"",INDEX('Disaggregation Records'!$F$3:$F$56,MATCH(LEFT(L116,255),LEFT('Disaggregation Records'!$D$3:$D$56,255),0))),"")</f>
        <v/>
      </c>
      <c r="E116" s="412" t="str">
        <f t="array" ref="E116">IFERROR(IF(INDEX('Disaggregation Data'!$K$3:$K$154,MATCH(LEFT(M116,255),LEFT('Disaggregation Data'!$J$3:$J$154,255),0))=0,"",INDEX('Disaggregation Data'!$K$3:$K$154,MATCH(LEFT(M116,255),LEFT('Disaggregation Data'!$J$3:$J$154,255),0))),"")</f>
        <v/>
      </c>
      <c r="F116" s="412" t="str">
        <f t="array" ref="F116">IFERROR(IF(INDEX('Disaggregation Data'!$L$3:$L$154,MATCH(LEFT(M116,255),LEFT('Disaggregation Data'!$J$3:$J$154,255),0))=0,"",INDEX('Disaggregation Data'!$L$3:$L$154,MATCH(LEFT(M116,255),LEFT('Disaggregation Data'!$J$3:$J$154,255),0))),"")</f>
        <v/>
      </c>
      <c r="G116" s="412" t="str">
        <f t="array" ref="G116">IFERROR(IF(INDEX('Disaggregation Data'!$O$3:$O$154,MATCH(LEFT(M116,255),LEFT('Disaggregation Data'!$J$3:$J$154,255),0))=0,"",INDEX('Disaggregation Data'!$O$3:$O$154,MATCH(LEFT(M116,255),LEFT('Disaggregation Data'!$J$3:$J$154,255),0))),"")</f>
        <v/>
      </c>
      <c r="H116" s="411" t="str">
        <f t="array" ref="H116">IFERROR(IF(INDEX('Disaggregation Data'!$P$3:$P$154,MATCH(LEFT(M116,255),LEFT('Disaggregation Data'!$J$3:$J$154,255),0))=0,"",INDEX('Disaggregation Data'!$P$3:$P$154,MATCH(LEFT(M116,255),LEFT('Disaggregation Data'!$J$3:$J$154,255),0))),"")</f>
        <v/>
      </c>
      <c r="I116" s="412" t="str">
        <f t="array" ref="I116">IFERROR(IF(INDEX('Disaggregation Data'!$M$3:$M$154,MATCH(LEFT(M116,255),LEFT('Disaggregation Data'!$J$3:$J$154,255),0))=0,"",INDEX('Disaggregation Data'!$M$3:$M$154,MATCH(LEFT(M116,255),LEFT('Disaggregation Data'!$J$3:$J$154,255),0))),"")</f>
        <v/>
      </c>
      <c r="J116" s="411" t="str">
        <f t="array" ref="J116">IFERROR(IF(INDEX('Disaggregation Data'!$N$3:$N$154,MATCH(LEFT(M116,255),LEFT('Disaggregation Data'!$J$3:$J$154,255),0))=0,"",INDEX('Disaggregation Data'!$N$3:$N$154,MATCH(LEFT(M116,255),LEFT('Disaggregation Data'!$J$3:$J$154,255),0))),"")</f>
        <v/>
      </c>
      <c r="K116" s="503">
        <f t="shared" si="4"/>
        <v>108</v>
      </c>
      <c r="L116" s="503" t="str">
        <f t="shared" si="5"/>
        <v/>
      </c>
      <c r="M116" s="503" t="str">
        <f t="shared" si="6"/>
        <v/>
      </c>
      <c r="N116" s="481" t="b">
        <f t="shared" si="7"/>
        <v>0</v>
      </c>
      <c r="O116" s="486" t="s">
        <v>1738</v>
      </c>
      <c r="P116" s="523" t="str">
        <f t="array" ref="P116">IFERROR(IF(INDEX('Disaggregation Records'!$G$3:$G$56,MATCH(LEFT(L116,255),LEFT('Disaggregation Records'!$D$3:$D$56,255),0))=0,"",INDEX('Disaggregation Records'!$G$3:$G$56,MATCH(LEFT(L116,255),LEFT('Disaggregation Records'!$D$3:$D$56,255),0))),"")</f>
        <v/>
      </c>
      <c r="Q116" s="524" t="s">
        <v>457</v>
      </c>
      <c r="R116" s="382"/>
    </row>
    <row r="117" spans="1:18" ht="47.1" customHeight="1" x14ac:dyDescent="0.25">
      <c r="A117" s="409">
        <v>11</v>
      </c>
      <c r="B117" s="427" t="str">
        <f>IFERROR(VLOOKUP(A117,'Impact Indicators - Section B'!$A$9:$S$27,19,FALSE),"")</f>
        <v/>
      </c>
      <c r="C117" s="522" t="str">
        <f t="array" ref="C117">IFERROR(IF(INDEX('Disaggregation Records'!$E$3:$E$56,MATCH(LEFT(L117,255),LEFT('Disaggregation Records'!$D$3:$D$56,255),0))=0,"",INDEX('Disaggregation Records'!$E$3:$E$56,MATCH(LEFT(L117,255),LEFT('Disaggregation Records'!$D$3:$D$56,255),0))),"")</f>
        <v/>
      </c>
      <c r="D117" s="522" t="str">
        <f t="array" ref="D117">IFERROR(IF(INDEX('Disaggregation Records'!$F$3:$F$56,MATCH(LEFT(L117,255),LEFT('Disaggregation Records'!$D$3:$D$56,255),0))=0,"",INDEX('Disaggregation Records'!$F$3:$F$56,MATCH(LEFT(L117,255),LEFT('Disaggregation Records'!$D$3:$D$56,255),0))),"")</f>
        <v/>
      </c>
      <c r="E117" s="412" t="str">
        <f t="array" ref="E117">IFERROR(IF(INDEX('Disaggregation Data'!$K$3:$K$154,MATCH(LEFT(M117,255),LEFT('Disaggregation Data'!$J$3:$J$154,255),0))=0,"",INDEX('Disaggregation Data'!$K$3:$K$154,MATCH(LEFT(M117,255),LEFT('Disaggregation Data'!$J$3:$J$154,255),0))),"")</f>
        <v/>
      </c>
      <c r="F117" s="412" t="str">
        <f t="array" ref="F117">IFERROR(IF(INDEX('Disaggregation Data'!$L$3:$L$154,MATCH(LEFT(M117,255),LEFT('Disaggregation Data'!$J$3:$J$154,255),0))=0,"",INDEX('Disaggregation Data'!$L$3:$L$154,MATCH(LEFT(M117,255),LEFT('Disaggregation Data'!$J$3:$J$154,255),0))),"")</f>
        <v/>
      </c>
      <c r="G117" s="412" t="str">
        <f t="array" ref="G117">IFERROR(IF(INDEX('Disaggregation Data'!$O$3:$O$154,MATCH(LEFT(M117,255),LEFT('Disaggregation Data'!$J$3:$J$154,255),0))=0,"",INDEX('Disaggregation Data'!$O$3:$O$154,MATCH(LEFT(M117,255),LEFT('Disaggregation Data'!$J$3:$J$154,255),0))),"")</f>
        <v/>
      </c>
      <c r="H117" s="411" t="str">
        <f t="array" ref="H117">IFERROR(IF(INDEX('Disaggregation Data'!$P$3:$P$154,MATCH(LEFT(M117,255),LEFT('Disaggregation Data'!$J$3:$J$154,255),0))=0,"",INDEX('Disaggregation Data'!$P$3:$P$154,MATCH(LEFT(M117,255),LEFT('Disaggregation Data'!$J$3:$J$154,255),0))),"")</f>
        <v/>
      </c>
      <c r="I117" s="412" t="str">
        <f t="array" ref="I117">IFERROR(IF(INDEX('Disaggregation Data'!$M$3:$M$154,MATCH(LEFT(M117,255),LEFT('Disaggregation Data'!$J$3:$J$154,255),0))=0,"",INDEX('Disaggregation Data'!$M$3:$M$154,MATCH(LEFT(M117,255),LEFT('Disaggregation Data'!$J$3:$J$154,255),0))),"")</f>
        <v/>
      </c>
      <c r="J117" s="411" t="str">
        <f t="array" ref="J117">IFERROR(IF(INDEX('Disaggregation Data'!$N$3:$N$154,MATCH(LEFT(M117,255),LEFT('Disaggregation Data'!$J$3:$J$154,255),0))=0,"",INDEX('Disaggregation Data'!$N$3:$N$154,MATCH(LEFT(M117,255),LEFT('Disaggregation Data'!$J$3:$J$154,255),0))),"")</f>
        <v/>
      </c>
      <c r="K117" s="503">
        <f t="shared" si="4"/>
        <v>109</v>
      </c>
      <c r="L117" s="503" t="str">
        <f t="shared" si="5"/>
        <v/>
      </c>
      <c r="M117" s="503" t="str">
        <f t="shared" si="6"/>
        <v/>
      </c>
      <c r="N117" s="481" t="b">
        <f t="shared" si="7"/>
        <v>0</v>
      </c>
      <c r="O117" s="486" t="s">
        <v>1739</v>
      </c>
      <c r="P117" s="523" t="str">
        <f t="array" ref="P117">IFERROR(IF(INDEX('Disaggregation Records'!$G$3:$G$56,MATCH(LEFT(L117,255),LEFT('Disaggregation Records'!$D$3:$D$56,255),0))=0,"",INDEX('Disaggregation Records'!$G$3:$G$56,MATCH(LEFT(L117,255),LEFT('Disaggregation Records'!$D$3:$D$56,255),0))),"")</f>
        <v/>
      </c>
      <c r="Q117" s="524" t="s">
        <v>457</v>
      </c>
      <c r="R117" s="382"/>
    </row>
    <row r="118" spans="1:18" ht="47.1" customHeight="1" x14ac:dyDescent="0.25">
      <c r="A118" s="409">
        <v>11</v>
      </c>
      <c r="B118" s="427" t="str">
        <f>IFERROR(VLOOKUP(A118,'Impact Indicators - Section B'!$A$9:$S$27,19,FALSE),"")</f>
        <v/>
      </c>
      <c r="C118" s="522" t="str">
        <f t="array" ref="C118">IFERROR(IF(INDEX('Disaggregation Records'!$E$3:$E$56,MATCH(LEFT(L118,255),LEFT('Disaggregation Records'!$D$3:$D$56,255),0))=0,"",INDEX('Disaggregation Records'!$E$3:$E$56,MATCH(LEFT(L118,255),LEFT('Disaggregation Records'!$D$3:$D$56,255),0))),"")</f>
        <v/>
      </c>
      <c r="D118" s="522" t="str">
        <f t="array" ref="D118">IFERROR(IF(INDEX('Disaggregation Records'!$F$3:$F$56,MATCH(LEFT(L118,255),LEFT('Disaggregation Records'!$D$3:$D$56,255),0))=0,"",INDEX('Disaggregation Records'!$F$3:$F$56,MATCH(LEFT(L118,255),LEFT('Disaggregation Records'!$D$3:$D$56,255),0))),"")</f>
        <v/>
      </c>
      <c r="E118" s="412" t="str">
        <f t="array" ref="E118">IFERROR(IF(INDEX('Disaggregation Data'!$K$3:$K$154,MATCH(LEFT(M118,255),LEFT('Disaggregation Data'!$J$3:$J$154,255),0))=0,"",INDEX('Disaggregation Data'!$K$3:$K$154,MATCH(LEFT(M118,255),LEFT('Disaggregation Data'!$J$3:$J$154,255),0))),"")</f>
        <v/>
      </c>
      <c r="F118" s="412" t="str">
        <f t="array" ref="F118">IFERROR(IF(INDEX('Disaggregation Data'!$L$3:$L$154,MATCH(LEFT(M118,255),LEFT('Disaggregation Data'!$J$3:$J$154,255),0))=0,"",INDEX('Disaggregation Data'!$L$3:$L$154,MATCH(LEFT(M118,255),LEFT('Disaggregation Data'!$J$3:$J$154,255),0))),"")</f>
        <v/>
      </c>
      <c r="G118" s="412" t="str">
        <f t="array" ref="G118">IFERROR(IF(INDEX('Disaggregation Data'!$O$3:$O$154,MATCH(LEFT(M118,255),LEFT('Disaggregation Data'!$J$3:$J$154,255),0))=0,"",INDEX('Disaggregation Data'!$O$3:$O$154,MATCH(LEFT(M118,255),LEFT('Disaggregation Data'!$J$3:$J$154,255),0))),"")</f>
        <v/>
      </c>
      <c r="H118" s="411" t="str">
        <f t="array" ref="H118">IFERROR(IF(INDEX('Disaggregation Data'!$P$3:$P$154,MATCH(LEFT(M118,255),LEFT('Disaggregation Data'!$J$3:$J$154,255),0))=0,"",INDEX('Disaggregation Data'!$P$3:$P$154,MATCH(LEFT(M118,255),LEFT('Disaggregation Data'!$J$3:$J$154,255),0))),"")</f>
        <v/>
      </c>
      <c r="I118" s="412" t="str">
        <f t="array" ref="I118">IFERROR(IF(INDEX('Disaggregation Data'!$M$3:$M$154,MATCH(LEFT(M118,255),LEFT('Disaggregation Data'!$J$3:$J$154,255),0))=0,"",INDEX('Disaggregation Data'!$M$3:$M$154,MATCH(LEFT(M118,255),LEFT('Disaggregation Data'!$J$3:$J$154,255),0))),"")</f>
        <v/>
      </c>
      <c r="J118" s="411" t="str">
        <f t="array" ref="J118">IFERROR(IF(INDEX('Disaggregation Data'!$N$3:$N$154,MATCH(LEFT(M118,255),LEFT('Disaggregation Data'!$J$3:$J$154,255),0))=0,"",INDEX('Disaggregation Data'!$N$3:$N$154,MATCH(LEFT(M118,255),LEFT('Disaggregation Data'!$J$3:$J$154,255),0))),"")</f>
        <v/>
      </c>
      <c r="K118" s="503">
        <f t="shared" si="4"/>
        <v>110</v>
      </c>
      <c r="L118" s="503" t="str">
        <f t="shared" si="5"/>
        <v/>
      </c>
      <c r="M118" s="503" t="str">
        <f t="shared" si="6"/>
        <v/>
      </c>
      <c r="N118" s="481" t="b">
        <f t="shared" si="7"/>
        <v>0</v>
      </c>
      <c r="O118" s="486" t="s">
        <v>1740</v>
      </c>
      <c r="P118" s="523" t="str">
        <f t="array" ref="P118">IFERROR(IF(INDEX('Disaggregation Records'!$G$3:$G$56,MATCH(LEFT(L118,255),LEFT('Disaggregation Records'!$D$3:$D$56,255),0))=0,"",INDEX('Disaggregation Records'!$G$3:$G$56,MATCH(LEFT(L118,255),LEFT('Disaggregation Records'!$D$3:$D$56,255),0))),"")</f>
        <v/>
      </c>
      <c r="Q118" s="524" t="s">
        <v>457</v>
      </c>
      <c r="R118" s="382"/>
    </row>
    <row r="119" spans="1:18" ht="47.1" customHeight="1" x14ac:dyDescent="0.25">
      <c r="A119" s="409">
        <v>12</v>
      </c>
      <c r="B119" s="427" t="str">
        <f>IFERROR(VLOOKUP(A119,'Impact Indicators - Section B'!$A$9:$S$27,19,FALSE),"")</f>
        <v/>
      </c>
      <c r="C119" s="522" t="str">
        <f t="array" ref="C119">IFERROR(IF(INDEX('Disaggregation Records'!$E$3:$E$56,MATCH(LEFT(L119,255),LEFT('Disaggregation Records'!$D$3:$D$56,255),0))=0,"",INDEX('Disaggregation Records'!$E$3:$E$56,MATCH(LEFT(L119,255),LEFT('Disaggregation Records'!$D$3:$D$56,255),0))),"")</f>
        <v/>
      </c>
      <c r="D119" s="522" t="str">
        <f t="array" ref="D119">IFERROR(IF(INDEX('Disaggregation Records'!$F$3:$F$56,MATCH(LEFT(L119,255),LEFT('Disaggregation Records'!$D$3:$D$56,255),0))=0,"",INDEX('Disaggregation Records'!$F$3:$F$56,MATCH(LEFT(L119,255),LEFT('Disaggregation Records'!$D$3:$D$56,255),0))),"")</f>
        <v/>
      </c>
      <c r="E119" s="412" t="str">
        <f t="array" ref="E119">IFERROR(IF(INDEX('Disaggregation Data'!$K$3:$K$154,MATCH(LEFT(M119,255),LEFT('Disaggregation Data'!$J$3:$J$154,255),0))=0,"",INDEX('Disaggregation Data'!$K$3:$K$154,MATCH(LEFT(M119,255),LEFT('Disaggregation Data'!$J$3:$J$154,255),0))),"")</f>
        <v/>
      </c>
      <c r="F119" s="412" t="str">
        <f t="array" ref="F119">IFERROR(IF(INDEX('Disaggregation Data'!$L$3:$L$154,MATCH(LEFT(M119,255),LEFT('Disaggregation Data'!$J$3:$J$154,255),0))=0,"",INDEX('Disaggregation Data'!$L$3:$L$154,MATCH(LEFT(M119,255),LEFT('Disaggregation Data'!$J$3:$J$154,255),0))),"")</f>
        <v/>
      </c>
      <c r="G119" s="412" t="str">
        <f t="array" ref="G119">IFERROR(IF(INDEX('Disaggregation Data'!$O$3:$O$154,MATCH(LEFT(M119,255),LEFT('Disaggregation Data'!$J$3:$J$154,255),0))=0,"",INDEX('Disaggregation Data'!$O$3:$O$154,MATCH(LEFT(M119,255),LEFT('Disaggregation Data'!$J$3:$J$154,255),0))),"")</f>
        <v/>
      </c>
      <c r="H119" s="411" t="str">
        <f t="array" ref="H119">IFERROR(IF(INDEX('Disaggregation Data'!$P$3:$P$154,MATCH(LEFT(M119,255),LEFT('Disaggregation Data'!$J$3:$J$154,255),0))=0,"",INDEX('Disaggregation Data'!$P$3:$P$154,MATCH(LEFT(M119,255),LEFT('Disaggregation Data'!$J$3:$J$154,255),0))),"")</f>
        <v/>
      </c>
      <c r="I119" s="412" t="str">
        <f t="array" ref="I119">IFERROR(IF(INDEX('Disaggregation Data'!$M$3:$M$154,MATCH(LEFT(M119,255),LEFT('Disaggregation Data'!$J$3:$J$154,255),0))=0,"",INDEX('Disaggregation Data'!$M$3:$M$154,MATCH(LEFT(M119,255),LEFT('Disaggregation Data'!$J$3:$J$154,255),0))),"")</f>
        <v/>
      </c>
      <c r="J119" s="411" t="str">
        <f t="array" ref="J119">IFERROR(IF(INDEX('Disaggregation Data'!$N$3:$N$154,MATCH(LEFT(M119,255),LEFT('Disaggregation Data'!$J$3:$J$154,255),0))=0,"",INDEX('Disaggregation Data'!$N$3:$N$154,MATCH(LEFT(M119,255),LEFT('Disaggregation Data'!$J$3:$J$154,255),0))),"")</f>
        <v/>
      </c>
      <c r="K119" s="503">
        <f t="shared" si="4"/>
        <v>111</v>
      </c>
      <c r="L119" s="503" t="str">
        <f t="shared" si="5"/>
        <v/>
      </c>
      <c r="M119" s="503" t="str">
        <f t="shared" si="6"/>
        <v/>
      </c>
      <c r="N119" s="481" t="b">
        <f t="shared" si="7"/>
        <v>0</v>
      </c>
      <c r="O119" s="486" t="s">
        <v>1741</v>
      </c>
      <c r="P119" s="523" t="str">
        <f t="array" ref="P119">IFERROR(IF(INDEX('Disaggregation Records'!$G$3:$G$56,MATCH(LEFT(L119,255),LEFT('Disaggregation Records'!$D$3:$D$56,255),0))=0,"",INDEX('Disaggregation Records'!$G$3:$G$56,MATCH(LEFT(L119,255),LEFT('Disaggregation Records'!$D$3:$D$56,255),0))),"")</f>
        <v/>
      </c>
      <c r="Q119" s="524" t="s">
        <v>458</v>
      </c>
      <c r="R119" s="382"/>
    </row>
    <row r="120" spans="1:18" ht="47.1" customHeight="1" x14ac:dyDescent="0.25">
      <c r="A120" s="409">
        <v>12</v>
      </c>
      <c r="B120" s="427" t="str">
        <f>IFERROR(VLOOKUP(A120,'Impact Indicators - Section B'!$A$9:$S$27,19,FALSE),"")</f>
        <v/>
      </c>
      <c r="C120" s="522" t="str">
        <f t="array" ref="C120">IFERROR(IF(INDEX('Disaggregation Records'!$E$3:$E$56,MATCH(LEFT(L120,255),LEFT('Disaggregation Records'!$D$3:$D$56,255),0))=0,"",INDEX('Disaggregation Records'!$E$3:$E$56,MATCH(LEFT(L120,255),LEFT('Disaggregation Records'!$D$3:$D$56,255),0))),"")</f>
        <v/>
      </c>
      <c r="D120" s="522" t="str">
        <f t="array" ref="D120">IFERROR(IF(INDEX('Disaggregation Records'!$F$3:$F$56,MATCH(LEFT(L120,255),LEFT('Disaggregation Records'!$D$3:$D$56,255),0))=0,"",INDEX('Disaggregation Records'!$F$3:$F$56,MATCH(LEFT(L120,255),LEFT('Disaggregation Records'!$D$3:$D$56,255),0))),"")</f>
        <v/>
      </c>
      <c r="E120" s="412" t="str">
        <f t="array" ref="E120">IFERROR(IF(INDEX('Disaggregation Data'!$K$3:$K$154,MATCH(LEFT(M120,255),LEFT('Disaggregation Data'!$J$3:$J$154,255),0))=0,"",INDEX('Disaggregation Data'!$K$3:$K$154,MATCH(LEFT(M120,255),LEFT('Disaggregation Data'!$J$3:$J$154,255),0))),"")</f>
        <v/>
      </c>
      <c r="F120" s="412" t="str">
        <f t="array" ref="F120">IFERROR(IF(INDEX('Disaggregation Data'!$L$3:$L$154,MATCH(LEFT(M120,255),LEFT('Disaggregation Data'!$J$3:$J$154,255),0))=0,"",INDEX('Disaggregation Data'!$L$3:$L$154,MATCH(LEFT(M120,255),LEFT('Disaggregation Data'!$J$3:$J$154,255),0))),"")</f>
        <v/>
      </c>
      <c r="G120" s="412" t="str">
        <f t="array" ref="G120">IFERROR(IF(INDEX('Disaggregation Data'!$O$3:$O$154,MATCH(LEFT(M120,255),LEFT('Disaggregation Data'!$J$3:$J$154,255),0))=0,"",INDEX('Disaggregation Data'!$O$3:$O$154,MATCH(LEFT(M120,255),LEFT('Disaggregation Data'!$J$3:$J$154,255),0))),"")</f>
        <v/>
      </c>
      <c r="H120" s="411" t="str">
        <f t="array" ref="H120">IFERROR(IF(INDEX('Disaggregation Data'!$P$3:$P$154,MATCH(LEFT(M120,255),LEFT('Disaggregation Data'!$J$3:$J$154,255),0))=0,"",INDEX('Disaggregation Data'!$P$3:$P$154,MATCH(LEFT(M120,255),LEFT('Disaggregation Data'!$J$3:$J$154,255),0))),"")</f>
        <v/>
      </c>
      <c r="I120" s="412" t="str">
        <f t="array" ref="I120">IFERROR(IF(INDEX('Disaggregation Data'!$M$3:$M$154,MATCH(LEFT(M120,255),LEFT('Disaggregation Data'!$J$3:$J$154,255),0))=0,"",INDEX('Disaggregation Data'!$M$3:$M$154,MATCH(LEFT(M120,255),LEFT('Disaggregation Data'!$J$3:$J$154,255),0))),"")</f>
        <v/>
      </c>
      <c r="J120" s="411" t="str">
        <f t="array" ref="J120">IFERROR(IF(INDEX('Disaggregation Data'!$N$3:$N$154,MATCH(LEFT(M120,255),LEFT('Disaggregation Data'!$J$3:$J$154,255),0))=0,"",INDEX('Disaggregation Data'!$N$3:$N$154,MATCH(LEFT(M120,255),LEFT('Disaggregation Data'!$J$3:$J$154,255),0))),"")</f>
        <v/>
      </c>
      <c r="K120" s="503">
        <f t="shared" si="4"/>
        <v>112</v>
      </c>
      <c r="L120" s="503" t="str">
        <f t="shared" si="5"/>
        <v/>
      </c>
      <c r="M120" s="503" t="str">
        <f t="shared" si="6"/>
        <v/>
      </c>
      <c r="N120" s="481" t="b">
        <f t="shared" si="7"/>
        <v>0</v>
      </c>
      <c r="O120" s="486" t="s">
        <v>1742</v>
      </c>
      <c r="P120" s="523" t="str">
        <f t="array" ref="P120">IFERROR(IF(INDEX('Disaggregation Records'!$G$3:$G$56,MATCH(LEFT(L120,255),LEFT('Disaggregation Records'!$D$3:$D$56,255),0))=0,"",INDEX('Disaggregation Records'!$G$3:$G$56,MATCH(LEFT(L120,255),LEFT('Disaggregation Records'!$D$3:$D$56,255),0))),"")</f>
        <v/>
      </c>
      <c r="Q120" s="524" t="s">
        <v>458</v>
      </c>
      <c r="R120" s="382"/>
    </row>
    <row r="121" spans="1:18" ht="47.1" customHeight="1" x14ac:dyDescent="0.25">
      <c r="A121" s="409">
        <v>12</v>
      </c>
      <c r="B121" s="427" t="str">
        <f>IFERROR(VLOOKUP(A121,'Impact Indicators - Section B'!$A$9:$S$27,19,FALSE),"")</f>
        <v/>
      </c>
      <c r="C121" s="522" t="str">
        <f t="array" ref="C121">IFERROR(IF(INDEX('Disaggregation Records'!$E$3:$E$56,MATCH(LEFT(L121,255),LEFT('Disaggregation Records'!$D$3:$D$56,255),0))=0,"",INDEX('Disaggregation Records'!$E$3:$E$56,MATCH(LEFT(L121,255),LEFT('Disaggregation Records'!$D$3:$D$56,255),0))),"")</f>
        <v/>
      </c>
      <c r="D121" s="522" t="str">
        <f t="array" ref="D121">IFERROR(IF(INDEX('Disaggregation Records'!$F$3:$F$56,MATCH(LEFT(L121,255),LEFT('Disaggregation Records'!$D$3:$D$56,255),0))=0,"",INDEX('Disaggregation Records'!$F$3:$F$56,MATCH(LEFT(L121,255),LEFT('Disaggregation Records'!$D$3:$D$56,255),0))),"")</f>
        <v/>
      </c>
      <c r="E121" s="412" t="str">
        <f t="array" ref="E121">IFERROR(IF(INDEX('Disaggregation Data'!$K$3:$K$154,MATCH(LEFT(M121,255),LEFT('Disaggregation Data'!$J$3:$J$154,255),0))=0,"",INDEX('Disaggregation Data'!$K$3:$K$154,MATCH(LEFT(M121,255),LEFT('Disaggregation Data'!$J$3:$J$154,255),0))),"")</f>
        <v/>
      </c>
      <c r="F121" s="412" t="str">
        <f t="array" ref="F121">IFERROR(IF(INDEX('Disaggregation Data'!$L$3:$L$154,MATCH(LEFT(M121,255),LEFT('Disaggregation Data'!$J$3:$J$154,255),0))=0,"",INDEX('Disaggregation Data'!$L$3:$L$154,MATCH(LEFT(M121,255),LEFT('Disaggregation Data'!$J$3:$J$154,255),0))),"")</f>
        <v/>
      </c>
      <c r="G121" s="412" t="str">
        <f t="array" ref="G121">IFERROR(IF(INDEX('Disaggregation Data'!$O$3:$O$154,MATCH(LEFT(M121,255),LEFT('Disaggregation Data'!$J$3:$J$154,255),0))=0,"",INDEX('Disaggregation Data'!$O$3:$O$154,MATCH(LEFT(M121,255),LEFT('Disaggregation Data'!$J$3:$J$154,255),0))),"")</f>
        <v/>
      </c>
      <c r="H121" s="411" t="str">
        <f t="array" ref="H121">IFERROR(IF(INDEX('Disaggregation Data'!$P$3:$P$154,MATCH(LEFT(M121,255),LEFT('Disaggregation Data'!$J$3:$J$154,255),0))=0,"",INDEX('Disaggregation Data'!$P$3:$P$154,MATCH(LEFT(M121,255),LEFT('Disaggregation Data'!$J$3:$J$154,255),0))),"")</f>
        <v/>
      </c>
      <c r="I121" s="412" t="str">
        <f t="array" ref="I121">IFERROR(IF(INDEX('Disaggregation Data'!$M$3:$M$154,MATCH(LEFT(M121,255),LEFT('Disaggregation Data'!$J$3:$J$154,255),0))=0,"",INDEX('Disaggregation Data'!$M$3:$M$154,MATCH(LEFT(M121,255),LEFT('Disaggregation Data'!$J$3:$J$154,255),0))),"")</f>
        <v/>
      </c>
      <c r="J121" s="411" t="str">
        <f t="array" ref="J121">IFERROR(IF(INDEX('Disaggregation Data'!$N$3:$N$154,MATCH(LEFT(M121,255),LEFT('Disaggregation Data'!$J$3:$J$154,255),0))=0,"",INDEX('Disaggregation Data'!$N$3:$N$154,MATCH(LEFT(M121,255),LEFT('Disaggregation Data'!$J$3:$J$154,255),0))),"")</f>
        <v/>
      </c>
      <c r="K121" s="503">
        <f t="shared" si="4"/>
        <v>113</v>
      </c>
      <c r="L121" s="503" t="str">
        <f t="shared" si="5"/>
        <v/>
      </c>
      <c r="M121" s="503" t="str">
        <f t="shared" si="6"/>
        <v/>
      </c>
      <c r="N121" s="481" t="b">
        <f t="shared" si="7"/>
        <v>0</v>
      </c>
      <c r="O121" s="486" t="s">
        <v>1743</v>
      </c>
      <c r="P121" s="523" t="str">
        <f t="array" ref="P121">IFERROR(IF(INDEX('Disaggregation Records'!$G$3:$G$56,MATCH(LEFT(L121,255),LEFT('Disaggregation Records'!$D$3:$D$56,255),0))=0,"",INDEX('Disaggregation Records'!$G$3:$G$56,MATCH(LEFT(L121,255),LEFT('Disaggregation Records'!$D$3:$D$56,255),0))),"")</f>
        <v/>
      </c>
      <c r="Q121" s="524" t="s">
        <v>458</v>
      </c>
      <c r="R121" s="382"/>
    </row>
    <row r="122" spans="1:18" ht="47.1" customHeight="1" x14ac:dyDescent="0.25">
      <c r="A122" s="409">
        <v>12</v>
      </c>
      <c r="B122" s="427" t="str">
        <f>IFERROR(VLOOKUP(A122,'Impact Indicators - Section B'!$A$9:$S$27,19,FALSE),"")</f>
        <v/>
      </c>
      <c r="C122" s="522" t="str">
        <f t="array" ref="C122">IFERROR(IF(INDEX('Disaggregation Records'!$E$3:$E$56,MATCH(LEFT(L122,255),LEFT('Disaggregation Records'!$D$3:$D$56,255),0))=0,"",INDEX('Disaggregation Records'!$E$3:$E$56,MATCH(LEFT(L122,255),LEFT('Disaggregation Records'!$D$3:$D$56,255),0))),"")</f>
        <v/>
      </c>
      <c r="D122" s="522" t="str">
        <f t="array" ref="D122">IFERROR(IF(INDEX('Disaggregation Records'!$F$3:$F$56,MATCH(LEFT(L122,255),LEFT('Disaggregation Records'!$D$3:$D$56,255),0))=0,"",INDEX('Disaggregation Records'!$F$3:$F$56,MATCH(LEFT(L122,255),LEFT('Disaggregation Records'!$D$3:$D$56,255),0))),"")</f>
        <v/>
      </c>
      <c r="E122" s="412" t="str">
        <f t="array" ref="E122">IFERROR(IF(INDEX('Disaggregation Data'!$K$3:$K$154,MATCH(LEFT(M122,255),LEFT('Disaggregation Data'!$J$3:$J$154,255),0))=0,"",INDEX('Disaggregation Data'!$K$3:$K$154,MATCH(LEFT(M122,255),LEFT('Disaggregation Data'!$J$3:$J$154,255),0))),"")</f>
        <v/>
      </c>
      <c r="F122" s="412" t="str">
        <f t="array" ref="F122">IFERROR(IF(INDEX('Disaggregation Data'!$L$3:$L$154,MATCH(LEFT(M122,255),LEFT('Disaggregation Data'!$J$3:$J$154,255),0))=0,"",INDEX('Disaggregation Data'!$L$3:$L$154,MATCH(LEFT(M122,255),LEFT('Disaggregation Data'!$J$3:$J$154,255),0))),"")</f>
        <v/>
      </c>
      <c r="G122" s="412" t="str">
        <f t="array" ref="G122">IFERROR(IF(INDEX('Disaggregation Data'!$O$3:$O$154,MATCH(LEFT(M122,255),LEFT('Disaggregation Data'!$J$3:$J$154,255),0))=0,"",INDEX('Disaggregation Data'!$O$3:$O$154,MATCH(LEFT(M122,255),LEFT('Disaggregation Data'!$J$3:$J$154,255),0))),"")</f>
        <v/>
      </c>
      <c r="H122" s="411" t="str">
        <f t="array" ref="H122">IFERROR(IF(INDEX('Disaggregation Data'!$P$3:$P$154,MATCH(LEFT(M122,255),LEFT('Disaggregation Data'!$J$3:$J$154,255),0))=0,"",INDEX('Disaggregation Data'!$P$3:$P$154,MATCH(LEFT(M122,255),LEFT('Disaggregation Data'!$J$3:$J$154,255),0))),"")</f>
        <v/>
      </c>
      <c r="I122" s="412" t="str">
        <f t="array" ref="I122">IFERROR(IF(INDEX('Disaggregation Data'!$M$3:$M$154,MATCH(LEFT(M122,255),LEFT('Disaggregation Data'!$J$3:$J$154,255),0))=0,"",INDEX('Disaggregation Data'!$M$3:$M$154,MATCH(LEFT(M122,255),LEFT('Disaggregation Data'!$J$3:$J$154,255),0))),"")</f>
        <v/>
      </c>
      <c r="J122" s="411" t="str">
        <f t="array" ref="J122">IFERROR(IF(INDEX('Disaggregation Data'!$N$3:$N$154,MATCH(LEFT(M122,255),LEFT('Disaggregation Data'!$J$3:$J$154,255),0))=0,"",INDEX('Disaggregation Data'!$N$3:$N$154,MATCH(LEFT(M122,255),LEFT('Disaggregation Data'!$J$3:$J$154,255),0))),"")</f>
        <v/>
      </c>
      <c r="K122" s="503">
        <f t="shared" si="4"/>
        <v>114</v>
      </c>
      <c r="L122" s="503" t="str">
        <f t="shared" si="5"/>
        <v/>
      </c>
      <c r="M122" s="503" t="str">
        <f t="shared" si="6"/>
        <v/>
      </c>
      <c r="N122" s="481" t="b">
        <f t="shared" si="7"/>
        <v>0</v>
      </c>
      <c r="O122" s="486" t="s">
        <v>1744</v>
      </c>
      <c r="P122" s="523" t="str">
        <f t="array" ref="P122">IFERROR(IF(INDEX('Disaggregation Records'!$G$3:$G$56,MATCH(LEFT(L122,255),LEFT('Disaggregation Records'!$D$3:$D$56,255),0))=0,"",INDEX('Disaggregation Records'!$G$3:$G$56,MATCH(LEFT(L122,255),LEFT('Disaggregation Records'!$D$3:$D$56,255),0))),"")</f>
        <v/>
      </c>
      <c r="Q122" s="524" t="s">
        <v>458</v>
      </c>
      <c r="R122" s="382"/>
    </row>
    <row r="123" spans="1:18" ht="47.1" customHeight="1" x14ac:dyDescent="0.25">
      <c r="A123" s="409">
        <v>12</v>
      </c>
      <c r="B123" s="427" t="str">
        <f>IFERROR(VLOOKUP(A123,'Impact Indicators - Section B'!$A$9:$S$27,19,FALSE),"")</f>
        <v/>
      </c>
      <c r="C123" s="522" t="str">
        <f t="array" ref="C123">IFERROR(IF(INDEX('Disaggregation Records'!$E$3:$E$56,MATCH(LEFT(L123,255),LEFT('Disaggregation Records'!$D$3:$D$56,255),0))=0,"",INDEX('Disaggregation Records'!$E$3:$E$56,MATCH(LEFT(L123,255),LEFT('Disaggregation Records'!$D$3:$D$56,255),0))),"")</f>
        <v/>
      </c>
      <c r="D123" s="522" t="str">
        <f t="array" ref="D123">IFERROR(IF(INDEX('Disaggregation Records'!$F$3:$F$56,MATCH(LEFT(L123,255),LEFT('Disaggregation Records'!$D$3:$D$56,255),0))=0,"",INDEX('Disaggregation Records'!$F$3:$F$56,MATCH(LEFT(L123,255),LEFT('Disaggregation Records'!$D$3:$D$56,255),0))),"")</f>
        <v/>
      </c>
      <c r="E123" s="412" t="str">
        <f t="array" ref="E123">IFERROR(IF(INDEX('Disaggregation Data'!$K$3:$K$154,MATCH(LEFT(M123,255),LEFT('Disaggregation Data'!$J$3:$J$154,255),0))=0,"",INDEX('Disaggregation Data'!$K$3:$K$154,MATCH(LEFT(M123,255),LEFT('Disaggregation Data'!$J$3:$J$154,255),0))),"")</f>
        <v/>
      </c>
      <c r="F123" s="412" t="str">
        <f t="array" ref="F123">IFERROR(IF(INDEX('Disaggregation Data'!$L$3:$L$154,MATCH(LEFT(M123,255),LEFT('Disaggregation Data'!$J$3:$J$154,255),0))=0,"",INDEX('Disaggregation Data'!$L$3:$L$154,MATCH(LEFT(M123,255),LEFT('Disaggregation Data'!$J$3:$J$154,255),0))),"")</f>
        <v/>
      </c>
      <c r="G123" s="412" t="str">
        <f t="array" ref="G123">IFERROR(IF(INDEX('Disaggregation Data'!$O$3:$O$154,MATCH(LEFT(M123,255),LEFT('Disaggregation Data'!$J$3:$J$154,255),0))=0,"",INDEX('Disaggregation Data'!$O$3:$O$154,MATCH(LEFT(M123,255),LEFT('Disaggregation Data'!$J$3:$J$154,255),0))),"")</f>
        <v/>
      </c>
      <c r="H123" s="411" t="str">
        <f t="array" ref="H123">IFERROR(IF(INDEX('Disaggregation Data'!$P$3:$P$154,MATCH(LEFT(M123,255),LEFT('Disaggregation Data'!$J$3:$J$154,255),0))=0,"",INDEX('Disaggregation Data'!$P$3:$P$154,MATCH(LEFT(M123,255),LEFT('Disaggregation Data'!$J$3:$J$154,255),0))),"")</f>
        <v/>
      </c>
      <c r="I123" s="412" t="str">
        <f t="array" ref="I123">IFERROR(IF(INDEX('Disaggregation Data'!$M$3:$M$154,MATCH(LEFT(M123,255),LEFT('Disaggregation Data'!$J$3:$J$154,255),0))=0,"",INDEX('Disaggregation Data'!$M$3:$M$154,MATCH(LEFT(M123,255),LEFT('Disaggregation Data'!$J$3:$J$154,255),0))),"")</f>
        <v/>
      </c>
      <c r="J123" s="411" t="str">
        <f t="array" ref="J123">IFERROR(IF(INDEX('Disaggregation Data'!$N$3:$N$154,MATCH(LEFT(M123,255),LEFT('Disaggregation Data'!$J$3:$J$154,255),0))=0,"",INDEX('Disaggregation Data'!$N$3:$N$154,MATCH(LEFT(M123,255),LEFT('Disaggregation Data'!$J$3:$J$154,255),0))),"")</f>
        <v/>
      </c>
      <c r="K123" s="503">
        <f t="shared" si="4"/>
        <v>115</v>
      </c>
      <c r="L123" s="503" t="str">
        <f t="shared" si="5"/>
        <v/>
      </c>
      <c r="M123" s="503" t="str">
        <f t="shared" si="6"/>
        <v/>
      </c>
      <c r="N123" s="481" t="b">
        <f t="shared" si="7"/>
        <v>0</v>
      </c>
      <c r="O123" s="486" t="s">
        <v>1745</v>
      </c>
      <c r="P123" s="523" t="str">
        <f t="array" ref="P123">IFERROR(IF(INDEX('Disaggregation Records'!$G$3:$G$56,MATCH(LEFT(L123,255),LEFT('Disaggregation Records'!$D$3:$D$56,255),0))=0,"",INDEX('Disaggregation Records'!$G$3:$G$56,MATCH(LEFT(L123,255),LEFT('Disaggregation Records'!$D$3:$D$56,255),0))),"")</f>
        <v/>
      </c>
      <c r="Q123" s="524" t="s">
        <v>458</v>
      </c>
      <c r="R123" s="382"/>
    </row>
    <row r="124" spans="1:18" ht="47.1" customHeight="1" x14ac:dyDescent="0.25">
      <c r="A124" s="409">
        <v>12</v>
      </c>
      <c r="B124" s="427" t="str">
        <f>IFERROR(VLOOKUP(A124,'Impact Indicators - Section B'!$A$9:$S$27,19,FALSE),"")</f>
        <v/>
      </c>
      <c r="C124" s="522" t="str">
        <f t="array" ref="C124">IFERROR(IF(INDEX('Disaggregation Records'!$E$3:$E$56,MATCH(LEFT(L124,255),LEFT('Disaggregation Records'!$D$3:$D$56,255),0))=0,"",INDEX('Disaggregation Records'!$E$3:$E$56,MATCH(LEFT(L124,255),LEFT('Disaggregation Records'!$D$3:$D$56,255),0))),"")</f>
        <v/>
      </c>
      <c r="D124" s="522" t="str">
        <f t="array" ref="D124">IFERROR(IF(INDEX('Disaggregation Records'!$F$3:$F$56,MATCH(LEFT(L124,255),LEFT('Disaggregation Records'!$D$3:$D$56,255),0))=0,"",INDEX('Disaggregation Records'!$F$3:$F$56,MATCH(LEFT(L124,255),LEFT('Disaggregation Records'!$D$3:$D$56,255),0))),"")</f>
        <v/>
      </c>
      <c r="E124" s="412" t="str">
        <f t="array" ref="E124">IFERROR(IF(INDEX('Disaggregation Data'!$K$3:$K$154,MATCH(LEFT(M124,255),LEFT('Disaggregation Data'!$J$3:$J$154,255),0))=0,"",INDEX('Disaggregation Data'!$K$3:$K$154,MATCH(LEFT(M124,255),LEFT('Disaggregation Data'!$J$3:$J$154,255),0))),"")</f>
        <v/>
      </c>
      <c r="F124" s="412" t="str">
        <f t="array" ref="F124">IFERROR(IF(INDEX('Disaggregation Data'!$L$3:$L$154,MATCH(LEFT(M124,255),LEFT('Disaggregation Data'!$J$3:$J$154,255),0))=0,"",INDEX('Disaggregation Data'!$L$3:$L$154,MATCH(LEFT(M124,255),LEFT('Disaggregation Data'!$J$3:$J$154,255),0))),"")</f>
        <v/>
      </c>
      <c r="G124" s="412" t="str">
        <f t="array" ref="G124">IFERROR(IF(INDEX('Disaggregation Data'!$O$3:$O$154,MATCH(LEFT(M124,255),LEFT('Disaggregation Data'!$J$3:$J$154,255),0))=0,"",INDEX('Disaggregation Data'!$O$3:$O$154,MATCH(LEFT(M124,255),LEFT('Disaggregation Data'!$J$3:$J$154,255),0))),"")</f>
        <v/>
      </c>
      <c r="H124" s="411" t="str">
        <f t="array" ref="H124">IFERROR(IF(INDEX('Disaggregation Data'!$P$3:$P$154,MATCH(LEFT(M124,255),LEFT('Disaggregation Data'!$J$3:$J$154,255),0))=0,"",INDEX('Disaggregation Data'!$P$3:$P$154,MATCH(LEFT(M124,255),LEFT('Disaggregation Data'!$J$3:$J$154,255),0))),"")</f>
        <v/>
      </c>
      <c r="I124" s="412" t="str">
        <f t="array" ref="I124">IFERROR(IF(INDEX('Disaggregation Data'!$M$3:$M$154,MATCH(LEFT(M124,255),LEFT('Disaggregation Data'!$J$3:$J$154,255),0))=0,"",INDEX('Disaggregation Data'!$M$3:$M$154,MATCH(LEFT(M124,255),LEFT('Disaggregation Data'!$J$3:$J$154,255),0))),"")</f>
        <v/>
      </c>
      <c r="J124" s="411" t="str">
        <f t="array" ref="J124">IFERROR(IF(INDEX('Disaggregation Data'!$N$3:$N$154,MATCH(LEFT(M124,255),LEFT('Disaggregation Data'!$J$3:$J$154,255),0))=0,"",INDEX('Disaggregation Data'!$N$3:$N$154,MATCH(LEFT(M124,255),LEFT('Disaggregation Data'!$J$3:$J$154,255),0))),"")</f>
        <v/>
      </c>
      <c r="K124" s="503">
        <f t="shared" si="4"/>
        <v>116</v>
      </c>
      <c r="L124" s="503" t="str">
        <f t="shared" si="5"/>
        <v/>
      </c>
      <c r="M124" s="503" t="str">
        <f t="shared" si="6"/>
        <v/>
      </c>
      <c r="N124" s="481" t="b">
        <f t="shared" si="7"/>
        <v>0</v>
      </c>
      <c r="O124" s="486" t="s">
        <v>1746</v>
      </c>
      <c r="P124" s="523" t="str">
        <f t="array" ref="P124">IFERROR(IF(INDEX('Disaggregation Records'!$G$3:$G$56,MATCH(LEFT(L124,255),LEFT('Disaggregation Records'!$D$3:$D$56,255),0))=0,"",INDEX('Disaggregation Records'!$G$3:$G$56,MATCH(LEFT(L124,255),LEFT('Disaggregation Records'!$D$3:$D$56,255),0))),"")</f>
        <v/>
      </c>
      <c r="Q124" s="524" t="s">
        <v>458</v>
      </c>
      <c r="R124" s="382"/>
    </row>
    <row r="125" spans="1:18" ht="47.1" customHeight="1" x14ac:dyDescent="0.25">
      <c r="A125" s="409">
        <v>12</v>
      </c>
      <c r="B125" s="427" t="str">
        <f>IFERROR(VLOOKUP(A125,'Impact Indicators - Section B'!$A$9:$S$27,19,FALSE),"")</f>
        <v/>
      </c>
      <c r="C125" s="522" t="str">
        <f t="array" ref="C125">IFERROR(IF(INDEX('Disaggregation Records'!$E$3:$E$56,MATCH(LEFT(L125,255),LEFT('Disaggregation Records'!$D$3:$D$56,255),0))=0,"",INDEX('Disaggregation Records'!$E$3:$E$56,MATCH(LEFT(L125,255),LEFT('Disaggregation Records'!$D$3:$D$56,255),0))),"")</f>
        <v/>
      </c>
      <c r="D125" s="522" t="str">
        <f t="array" ref="D125">IFERROR(IF(INDEX('Disaggregation Records'!$F$3:$F$56,MATCH(LEFT(L125,255),LEFT('Disaggregation Records'!$D$3:$D$56,255),0))=0,"",INDEX('Disaggregation Records'!$F$3:$F$56,MATCH(LEFT(L125,255),LEFT('Disaggregation Records'!$D$3:$D$56,255),0))),"")</f>
        <v/>
      </c>
      <c r="E125" s="412" t="str">
        <f t="array" ref="E125">IFERROR(IF(INDEX('Disaggregation Data'!$K$3:$K$154,MATCH(LEFT(M125,255),LEFT('Disaggregation Data'!$J$3:$J$154,255),0))=0,"",INDEX('Disaggregation Data'!$K$3:$K$154,MATCH(LEFT(M125,255),LEFT('Disaggregation Data'!$J$3:$J$154,255),0))),"")</f>
        <v/>
      </c>
      <c r="F125" s="412" t="str">
        <f t="array" ref="F125">IFERROR(IF(INDEX('Disaggregation Data'!$L$3:$L$154,MATCH(LEFT(M125,255),LEFT('Disaggregation Data'!$J$3:$J$154,255),0))=0,"",INDEX('Disaggregation Data'!$L$3:$L$154,MATCH(LEFT(M125,255),LEFT('Disaggregation Data'!$J$3:$J$154,255),0))),"")</f>
        <v/>
      </c>
      <c r="G125" s="412" t="str">
        <f t="array" ref="G125">IFERROR(IF(INDEX('Disaggregation Data'!$O$3:$O$154,MATCH(LEFT(M125,255),LEFT('Disaggregation Data'!$J$3:$J$154,255),0))=0,"",INDEX('Disaggregation Data'!$O$3:$O$154,MATCH(LEFT(M125,255),LEFT('Disaggregation Data'!$J$3:$J$154,255),0))),"")</f>
        <v/>
      </c>
      <c r="H125" s="411" t="str">
        <f t="array" ref="H125">IFERROR(IF(INDEX('Disaggregation Data'!$P$3:$P$154,MATCH(LEFT(M125,255),LEFT('Disaggregation Data'!$J$3:$J$154,255),0))=0,"",INDEX('Disaggregation Data'!$P$3:$P$154,MATCH(LEFT(M125,255),LEFT('Disaggregation Data'!$J$3:$J$154,255),0))),"")</f>
        <v/>
      </c>
      <c r="I125" s="412" t="str">
        <f t="array" ref="I125">IFERROR(IF(INDEX('Disaggregation Data'!$M$3:$M$154,MATCH(LEFT(M125,255),LEFT('Disaggregation Data'!$J$3:$J$154,255),0))=0,"",INDEX('Disaggregation Data'!$M$3:$M$154,MATCH(LEFT(M125,255),LEFT('Disaggregation Data'!$J$3:$J$154,255),0))),"")</f>
        <v/>
      </c>
      <c r="J125" s="411" t="str">
        <f t="array" ref="J125">IFERROR(IF(INDEX('Disaggregation Data'!$N$3:$N$154,MATCH(LEFT(M125,255),LEFT('Disaggregation Data'!$J$3:$J$154,255),0))=0,"",INDEX('Disaggregation Data'!$N$3:$N$154,MATCH(LEFT(M125,255),LEFT('Disaggregation Data'!$J$3:$J$154,255),0))),"")</f>
        <v/>
      </c>
      <c r="K125" s="503">
        <f t="shared" si="4"/>
        <v>117</v>
      </c>
      <c r="L125" s="503" t="str">
        <f t="shared" si="5"/>
        <v/>
      </c>
      <c r="M125" s="503" t="str">
        <f t="shared" si="6"/>
        <v/>
      </c>
      <c r="N125" s="481" t="b">
        <f t="shared" si="7"/>
        <v>0</v>
      </c>
      <c r="O125" s="486" t="s">
        <v>1747</v>
      </c>
      <c r="P125" s="523" t="str">
        <f t="array" ref="P125">IFERROR(IF(INDEX('Disaggregation Records'!$G$3:$G$56,MATCH(LEFT(L125,255),LEFT('Disaggregation Records'!$D$3:$D$56,255),0))=0,"",INDEX('Disaggregation Records'!$G$3:$G$56,MATCH(LEFT(L125,255),LEFT('Disaggregation Records'!$D$3:$D$56,255),0))),"")</f>
        <v/>
      </c>
      <c r="Q125" s="524" t="s">
        <v>458</v>
      </c>
      <c r="R125" s="382"/>
    </row>
    <row r="126" spans="1:18" ht="47.1" customHeight="1" x14ac:dyDescent="0.25">
      <c r="A126" s="409">
        <v>12</v>
      </c>
      <c r="B126" s="427" t="str">
        <f>IFERROR(VLOOKUP(A126,'Impact Indicators - Section B'!$A$9:$S$27,19,FALSE),"")</f>
        <v/>
      </c>
      <c r="C126" s="522" t="str">
        <f t="array" ref="C126">IFERROR(IF(INDEX('Disaggregation Records'!$E$3:$E$56,MATCH(LEFT(L126,255),LEFT('Disaggregation Records'!$D$3:$D$56,255),0))=0,"",INDEX('Disaggregation Records'!$E$3:$E$56,MATCH(LEFT(L126,255),LEFT('Disaggregation Records'!$D$3:$D$56,255),0))),"")</f>
        <v/>
      </c>
      <c r="D126" s="522" t="str">
        <f t="array" ref="D126">IFERROR(IF(INDEX('Disaggregation Records'!$F$3:$F$56,MATCH(LEFT(L126,255),LEFT('Disaggregation Records'!$D$3:$D$56,255),0))=0,"",INDEX('Disaggregation Records'!$F$3:$F$56,MATCH(LEFT(L126,255),LEFT('Disaggregation Records'!$D$3:$D$56,255),0))),"")</f>
        <v/>
      </c>
      <c r="E126" s="412" t="str">
        <f t="array" ref="E126">IFERROR(IF(INDEX('Disaggregation Data'!$K$3:$K$154,MATCH(LEFT(M126,255),LEFT('Disaggregation Data'!$J$3:$J$154,255),0))=0,"",INDEX('Disaggregation Data'!$K$3:$K$154,MATCH(LEFT(M126,255),LEFT('Disaggregation Data'!$J$3:$J$154,255),0))),"")</f>
        <v/>
      </c>
      <c r="F126" s="412" t="str">
        <f t="array" ref="F126">IFERROR(IF(INDEX('Disaggregation Data'!$L$3:$L$154,MATCH(LEFT(M126,255),LEFT('Disaggregation Data'!$J$3:$J$154,255),0))=0,"",INDEX('Disaggregation Data'!$L$3:$L$154,MATCH(LEFT(M126,255),LEFT('Disaggregation Data'!$J$3:$J$154,255),0))),"")</f>
        <v/>
      </c>
      <c r="G126" s="412" t="str">
        <f t="array" ref="G126">IFERROR(IF(INDEX('Disaggregation Data'!$O$3:$O$154,MATCH(LEFT(M126,255),LEFT('Disaggregation Data'!$J$3:$J$154,255),0))=0,"",INDEX('Disaggregation Data'!$O$3:$O$154,MATCH(LEFT(M126,255),LEFT('Disaggregation Data'!$J$3:$J$154,255),0))),"")</f>
        <v/>
      </c>
      <c r="H126" s="411" t="str">
        <f t="array" ref="H126">IFERROR(IF(INDEX('Disaggregation Data'!$P$3:$P$154,MATCH(LEFT(M126,255),LEFT('Disaggregation Data'!$J$3:$J$154,255),0))=0,"",INDEX('Disaggregation Data'!$P$3:$P$154,MATCH(LEFT(M126,255),LEFT('Disaggregation Data'!$J$3:$J$154,255),0))),"")</f>
        <v/>
      </c>
      <c r="I126" s="412" t="str">
        <f t="array" ref="I126">IFERROR(IF(INDEX('Disaggregation Data'!$M$3:$M$154,MATCH(LEFT(M126,255),LEFT('Disaggregation Data'!$J$3:$J$154,255),0))=0,"",INDEX('Disaggregation Data'!$M$3:$M$154,MATCH(LEFT(M126,255),LEFT('Disaggregation Data'!$J$3:$J$154,255),0))),"")</f>
        <v/>
      </c>
      <c r="J126" s="411" t="str">
        <f t="array" ref="J126">IFERROR(IF(INDEX('Disaggregation Data'!$N$3:$N$154,MATCH(LEFT(M126,255),LEFT('Disaggregation Data'!$J$3:$J$154,255),0))=0,"",INDEX('Disaggregation Data'!$N$3:$N$154,MATCH(LEFT(M126,255),LEFT('Disaggregation Data'!$J$3:$J$154,255),0))),"")</f>
        <v/>
      </c>
      <c r="K126" s="503">
        <f t="shared" si="4"/>
        <v>118</v>
      </c>
      <c r="L126" s="503" t="str">
        <f t="shared" si="5"/>
        <v/>
      </c>
      <c r="M126" s="503" t="str">
        <f t="shared" si="6"/>
        <v/>
      </c>
      <c r="N126" s="481" t="b">
        <f t="shared" si="7"/>
        <v>0</v>
      </c>
      <c r="O126" s="486" t="s">
        <v>1748</v>
      </c>
      <c r="P126" s="523" t="str">
        <f t="array" ref="P126">IFERROR(IF(INDEX('Disaggregation Records'!$G$3:$G$56,MATCH(LEFT(L126,255),LEFT('Disaggregation Records'!$D$3:$D$56,255),0))=0,"",INDEX('Disaggregation Records'!$G$3:$G$56,MATCH(LEFT(L126,255),LEFT('Disaggregation Records'!$D$3:$D$56,255),0))),"")</f>
        <v/>
      </c>
      <c r="Q126" s="524" t="s">
        <v>458</v>
      </c>
      <c r="R126" s="382"/>
    </row>
    <row r="127" spans="1:18" ht="47.1" customHeight="1" x14ac:dyDescent="0.25">
      <c r="A127" s="409">
        <v>12</v>
      </c>
      <c r="B127" s="427" t="str">
        <f>IFERROR(VLOOKUP(A127,'Impact Indicators - Section B'!$A$9:$S$27,19,FALSE),"")</f>
        <v/>
      </c>
      <c r="C127" s="522" t="str">
        <f t="array" ref="C127">IFERROR(IF(INDEX('Disaggregation Records'!$E$3:$E$56,MATCH(LEFT(L127,255),LEFT('Disaggregation Records'!$D$3:$D$56,255),0))=0,"",INDEX('Disaggregation Records'!$E$3:$E$56,MATCH(LEFT(L127,255),LEFT('Disaggregation Records'!$D$3:$D$56,255),0))),"")</f>
        <v/>
      </c>
      <c r="D127" s="522" t="str">
        <f t="array" ref="D127">IFERROR(IF(INDEX('Disaggregation Records'!$F$3:$F$56,MATCH(LEFT(L127,255),LEFT('Disaggregation Records'!$D$3:$D$56,255),0))=0,"",INDEX('Disaggregation Records'!$F$3:$F$56,MATCH(LEFT(L127,255),LEFT('Disaggregation Records'!$D$3:$D$56,255),0))),"")</f>
        <v/>
      </c>
      <c r="E127" s="412" t="str">
        <f t="array" ref="E127">IFERROR(IF(INDEX('Disaggregation Data'!$K$3:$K$154,MATCH(LEFT(M127,255),LEFT('Disaggregation Data'!$J$3:$J$154,255),0))=0,"",INDEX('Disaggregation Data'!$K$3:$K$154,MATCH(LEFT(M127,255),LEFT('Disaggregation Data'!$J$3:$J$154,255),0))),"")</f>
        <v/>
      </c>
      <c r="F127" s="412" t="str">
        <f t="array" ref="F127">IFERROR(IF(INDEX('Disaggregation Data'!$L$3:$L$154,MATCH(LEFT(M127,255),LEFT('Disaggregation Data'!$J$3:$J$154,255),0))=0,"",INDEX('Disaggregation Data'!$L$3:$L$154,MATCH(LEFT(M127,255),LEFT('Disaggregation Data'!$J$3:$J$154,255),0))),"")</f>
        <v/>
      </c>
      <c r="G127" s="412" t="str">
        <f t="array" ref="G127">IFERROR(IF(INDEX('Disaggregation Data'!$O$3:$O$154,MATCH(LEFT(M127,255),LEFT('Disaggregation Data'!$J$3:$J$154,255),0))=0,"",INDEX('Disaggregation Data'!$O$3:$O$154,MATCH(LEFT(M127,255),LEFT('Disaggregation Data'!$J$3:$J$154,255),0))),"")</f>
        <v/>
      </c>
      <c r="H127" s="411" t="str">
        <f t="array" ref="H127">IFERROR(IF(INDEX('Disaggregation Data'!$P$3:$P$154,MATCH(LEFT(M127,255),LEFT('Disaggregation Data'!$J$3:$J$154,255),0))=0,"",INDEX('Disaggregation Data'!$P$3:$P$154,MATCH(LEFT(M127,255),LEFT('Disaggregation Data'!$J$3:$J$154,255),0))),"")</f>
        <v/>
      </c>
      <c r="I127" s="412" t="str">
        <f t="array" ref="I127">IFERROR(IF(INDEX('Disaggregation Data'!$M$3:$M$154,MATCH(LEFT(M127,255),LEFT('Disaggregation Data'!$J$3:$J$154,255),0))=0,"",INDEX('Disaggregation Data'!$M$3:$M$154,MATCH(LEFT(M127,255),LEFT('Disaggregation Data'!$J$3:$J$154,255),0))),"")</f>
        <v/>
      </c>
      <c r="J127" s="411" t="str">
        <f t="array" ref="J127">IFERROR(IF(INDEX('Disaggregation Data'!$N$3:$N$154,MATCH(LEFT(M127,255),LEFT('Disaggregation Data'!$J$3:$J$154,255),0))=0,"",INDEX('Disaggregation Data'!$N$3:$N$154,MATCH(LEFT(M127,255),LEFT('Disaggregation Data'!$J$3:$J$154,255),0))),"")</f>
        <v/>
      </c>
      <c r="K127" s="503">
        <f t="shared" si="4"/>
        <v>119</v>
      </c>
      <c r="L127" s="503" t="str">
        <f t="shared" si="5"/>
        <v/>
      </c>
      <c r="M127" s="503" t="str">
        <f t="shared" si="6"/>
        <v/>
      </c>
      <c r="N127" s="481" t="b">
        <f t="shared" si="7"/>
        <v>0</v>
      </c>
      <c r="O127" s="486" t="s">
        <v>1749</v>
      </c>
      <c r="P127" s="523" t="str">
        <f t="array" ref="P127">IFERROR(IF(INDEX('Disaggregation Records'!$G$3:$G$56,MATCH(LEFT(L127,255),LEFT('Disaggregation Records'!$D$3:$D$56,255),0))=0,"",INDEX('Disaggregation Records'!$G$3:$G$56,MATCH(LEFT(L127,255),LEFT('Disaggregation Records'!$D$3:$D$56,255),0))),"")</f>
        <v/>
      </c>
      <c r="Q127" s="524" t="s">
        <v>458</v>
      </c>
      <c r="R127" s="382"/>
    </row>
    <row r="128" spans="1:18" ht="47.1" customHeight="1" x14ac:dyDescent="0.25">
      <c r="A128" s="409">
        <v>12</v>
      </c>
      <c r="B128" s="427" t="str">
        <f>IFERROR(VLOOKUP(A128,'Impact Indicators - Section B'!$A$9:$S$27,19,FALSE),"")</f>
        <v/>
      </c>
      <c r="C128" s="522" t="str">
        <f t="array" ref="C128">IFERROR(IF(INDEX('Disaggregation Records'!$E$3:$E$56,MATCH(LEFT(L128,255),LEFT('Disaggregation Records'!$D$3:$D$56,255),0))=0,"",INDEX('Disaggregation Records'!$E$3:$E$56,MATCH(LEFT(L128,255),LEFT('Disaggregation Records'!$D$3:$D$56,255),0))),"")</f>
        <v/>
      </c>
      <c r="D128" s="522" t="str">
        <f t="array" ref="D128">IFERROR(IF(INDEX('Disaggregation Records'!$F$3:$F$56,MATCH(LEFT(L128,255),LEFT('Disaggregation Records'!$D$3:$D$56,255),0))=0,"",INDEX('Disaggregation Records'!$F$3:$F$56,MATCH(LEFT(L128,255),LEFT('Disaggregation Records'!$D$3:$D$56,255),0))),"")</f>
        <v/>
      </c>
      <c r="E128" s="412" t="str">
        <f t="array" ref="E128">IFERROR(IF(INDEX('Disaggregation Data'!$K$3:$K$154,MATCH(LEFT(M128,255),LEFT('Disaggregation Data'!$J$3:$J$154,255),0))=0,"",INDEX('Disaggregation Data'!$K$3:$K$154,MATCH(LEFT(M128,255),LEFT('Disaggregation Data'!$J$3:$J$154,255),0))),"")</f>
        <v/>
      </c>
      <c r="F128" s="412" t="str">
        <f t="array" ref="F128">IFERROR(IF(INDEX('Disaggregation Data'!$L$3:$L$154,MATCH(LEFT(M128,255),LEFT('Disaggregation Data'!$J$3:$J$154,255),0))=0,"",INDEX('Disaggregation Data'!$L$3:$L$154,MATCH(LEFT(M128,255),LEFT('Disaggregation Data'!$J$3:$J$154,255),0))),"")</f>
        <v/>
      </c>
      <c r="G128" s="412" t="str">
        <f t="array" ref="G128">IFERROR(IF(INDEX('Disaggregation Data'!$O$3:$O$154,MATCH(LEFT(M128,255),LEFT('Disaggregation Data'!$J$3:$J$154,255),0))=0,"",INDEX('Disaggregation Data'!$O$3:$O$154,MATCH(LEFT(M128,255),LEFT('Disaggregation Data'!$J$3:$J$154,255),0))),"")</f>
        <v/>
      </c>
      <c r="H128" s="411" t="str">
        <f t="array" ref="H128">IFERROR(IF(INDEX('Disaggregation Data'!$P$3:$P$154,MATCH(LEFT(M128,255),LEFT('Disaggregation Data'!$J$3:$J$154,255),0))=0,"",INDEX('Disaggregation Data'!$P$3:$P$154,MATCH(LEFT(M128,255),LEFT('Disaggregation Data'!$J$3:$J$154,255),0))),"")</f>
        <v/>
      </c>
      <c r="I128" s="412" t="str">
        <f t="array" ref="I128">IFERROR(IF(INDEX('Disaggregation Data'!$M$3:$M$154,MATCH(LEFT(M128,255),LEFT('Disaggregation Data'!$J$3:$J$154,255),0))=0,"",INDEX('Disaggregation Data'!$M$3:$M$154,MATCH(LEFT(M128,255),LEFT('Disaggregation Data'!$J$3:$J$154,255),0))),"")</f>
        <v/>
      </c>
      <c r="J128" s="411" t="str">
        <f t="array" ref="J128">IFERROR(IF(INDEX('Disaggregation Data'!$N$3:$N$154,MATCH(LEFT(M128,255),LEFT('Disaggregation Data'!$J$3:$J$154,255),0))=0,"",INDEX('Disaggregation Data'!$N$3:$N$154,MATCH(LEFT(M128,255),LEFT('Disaggregation Data'!$J$3:$J$154,255),0))),"")</f>
        <v/>
      </c>
      <c r="K128" s="503">
        <f t="shared" si="4"/>
        <v>120</v>
      </c>
      <c r="L128" s="503" t="str">
        <f t="shared" si="5"/>
        <v/>
      </c>
      <c r="M128" s="503" t="str">
        <f t="shared" si="6"/>
        <v/>
      </c>
      <c r="N128" s="481" t="b">
        <f t="shared" si="7"/>
        <v>0</v>
      </c>
      <c r="O128" s="486" t="s">
        <v>1750</v>
      </c>
      <c r="P128" s="523" t="str">
        <f t="array" ref="P128">IFERROR(IF(INDEX('Disaggregation Records'!$G$3:$G$56,MATCH(LEFT(L128,255),LEFT('Disaggregation Records'!$D$3:$D$56,255),0))=0,"",INDEX('Disaggregation Records'!$G$3:$G$56,MATCH(LEFT(L128,255),LEFT('Disaggregation Records'!$D$3:$D$56,255),0))),"")</f>
        <v/>
      </c>
      <c r="Q128" s="524" t="s">
        <v>458</v>
      </c>
      <c r="R128" s="382"/>
    </row>
    <row r="129" spans="1:18" ht="47.1" customHeight="1" x14ac:dyDescent="0.25">
      <c r="A129" s="409">
        <v>13</v>
      </c>
      <c r="B129" s="427" t="str">
        <f>IFERROR(VLOOKUP(A129,'Impact Indicators - Section B'!$A$9:$S$27,19,FALSE),"")</f>
        <v/>
      </c>
      <c r="C129" s="522" t="str">
        <f t="array" ref="C129">IFERROR(IF(INDEX('Disaggregation Records'!$E$3:$E$56,MATCH(LEFT(L129,255),LEFT('Disaggregation Records'!$D$3:$D$56,255),0))=0,"",INDEX('Disaggregation Records'!$E$3:$E$56,MATCH(LEFT(L129,255),LEFT('Disaggregation Records'!$D$3:$D$56,255),0))),"")</f>
        <v/>
      </c>
      <c r="D129" s="522" t="str">
        <f t="array" ref="D129">IFERROR(IF(INDEX('Disaggregation Records'!$F$3:$F$56,MATCH(LEFT(L129,255),LEFT('Disaggregation Records'!$D$3:$D$56,255),0))=0,"",INDEX('Disaggregation Records'!$F$3:$F$56,MATCH(LEFT(L129,255),LEFT('Disaggregation Records'!$D$3:$D$56,255),0))),"")</f>
        <v/>
      </c>
      <c r="E129" s="412" t="str">
        <f t="array" ref="E129">IFERROR(IF(INDEX('Disaggregation Data'!$K$3:$K$154,MATCH(LEFT(M129,255),LEFT('Disaggregation Data'!$J$3:$J$154,255),0))=0,"",INDEX('Disaggregation Data'!$K$3:$K$154,MATCH(LEFT(M129,255),LEFT('Disaggregation Data'!$J$3:$J$154,255),0))),"")</f>
        <v/>
      </c>
      <c r="F129" s="412" t="str">
        <f t="array" ref="F129">IFERROR(IF(INDEX('Disaggregation Data'!$L$3:$L$154,MATCH(LEFT(M129,255),LEFT('Disaggregation Data'!$J$3:$J$154,255),0))=0,"",INDEX('Disaggregation Data'!$L$3:$L$154,MATCH(LEFT(M129,255),LEFT('Disaggregation Data'!$J$3:$J$154,255),0))),"")</f>
        <v/>
      </c>
      <c r="G129" s="412" t="str">
        <f t="array" ref="G129">IFERROR(IF(INDEX('Disaggregation Data'!$O$3:$O$154,MATCH(LEFT(M129,255),LEFT('Disaggregation Data'!$J$3:$J$154,255),0))=0,"",INDEX('Disaggregation Data'!$O$3:$O$154,MATCH(LEFT(M129,255),LEFT('Disaggregation Data'!$J$3:$J$154,255),0))),"")</f>
        <v/>
      </c>
      <c r="H129" s="411" t="str">
        <f t="array" ref="H129">IFERROR(IF(INDEX('Disaggregation Data'!$P$3:$P$154,MATCH(LEFT(M129,255),LEFT('Disaggregation Data'!$J$3:$J$154,255),0))=0,"",INDEX('Disaggregation Data'!$P$3:$P$154,MATCH(LEFT(M129,255),LEFT('Disaggregation Data'!$J$3:$J$154,255),0))),"")</f>
        <v/>
      </c>
      <c r="I129" s="412" t="str">
        <f t="array" ref="I129">IFERROR(IF(INDEX('Disaggregation Data'!$M$3:$M$154,MATCH(LEFT(M129,255),LEFT('Disaggregation Data'!$J$3:$J$154,255),0))=0,"",INDEX('Disaggregation Data'!$M$3:$M$154,MATCH(LEFT(M129,255),LEFT('Disaggregation Data'!$J$3:$J$154,255),0))),"")</f>
        <v/>
      </c>
      <c r="J129" s="411" t="str">
        <f t="array" ref="J129">IFERROR(IF(INDEX('Disaggregation Data'!$N$3:$N$154,MATCH(LEFT(M129,255),LEFT('Disaggregation Data'!$J$3:$J$154,255),0))=0,"",INDEX('Disaggregation Data'!$N$3:$N$154,MATCH(LEFT(M129,255),LEFT('Disaggregation Data'!$J$3:$J$154,255),0))),"")</f>
        <v/>
      </c>
      <c r="K129" s="503">
        <f t="shared" si="4"/>
        <v>121</v>
      </c>
      <c r="L129" s="503" t="str">
        <f t="shared" si="5"/>
        <v/>
      </c>
      <c r="M129" s="503" t="str">
        <f t="shared" si="6"/>
        <v/>
      </c>
      <c r="N129" s="481" t="b">
        <f t="shared" si="7"/>
        <v>0</v>
      </c>
      <c r="O129" s="486" t="s">
        <v>1751</v>
      </c>
      <c r="P129" s="523" t="str">
        <f t="array" ref="P129">IFERROR(IF(INDEX('Disaggregation Records'!$G$3:$G$56,MATCH(LEFT(L129,255),LEFT('Disaggregation Records'!$D$3:$D$56,255),0))=0,"",INDEX('Disaggregation Records'!$G$3:$G$56,MATCH(LEFT(L129,255),LEFT('Disaggregation Records'!$D$3:$D$56,255),0))),"")</f>
        <v/>
      </c>
      <c r="Q129" s="524" t="s">
        <v>459</v>
      </c>
      <c r="R129" s="382"/>
    </row>
    <row r="130" spans="1:18" ht="47.1" customHeight="1" x14ac:dyDescent="0.25">
      <c r="A130" s="409">
        <v>13</v>
      </c>
      <c r="B130" s="427" t="str">
        <f>IFERROR(VLOOKUP(A130,'Impact Indicators - Section B'!$A$9:$S$27,19,FALSE),"")</f>
        <v/>
      </c>
      <c r="C130" s="522" t="str">
        <f t="array" ref="C130">IFERROR(IF(INDEX('Disaggregation Records'!$E$3:$E$56,MATCH(LEFT(L130,255),LEFT('Disaggregation Records'!$D$3:$D$56,255),0))=0,"",INDEX('Disaggregation Records'!$E$3:$E$56,MATCH(LEFT(L130,255),LEFT('Disaggregation Records'!$D$3:$D$56,255),0))),"")</f>
        <v/>
      </c>
      <c r="D130" s="522" t="str">
        <f t="array" ref="D130">IFERROR(IF(INDEX('Disaggregation Records'!$F$3:$F$56,MATCH(LEFT(L130,255),LEFT('Disaggregation Records'!$D$3:$D$56,255),0))=0,"",INDEX('Disaggregation Records'!$F$3:$F$56,MATCH(LEFT(L130,255),LEFT('Disaggregation Records'!$D$3:$D$56,255),0))),"")</f>
        <v/>
      </c>
      <c r="E130" s="412" t="str">
        <f t="array" ref="E130">IFERROR(IF(INDEX('Disaggregation Data'!$K$3:$K$154,MATCH(LEFT(M130,255),LEFT('Disaggregation Data'!$J$3:$J$154,255),0))=0,"",INDEX('Disaggregation Data'!$K$3:$K$154,MATCH(LEFT(M130,255),LEFT('Disaggregation Data'!$J$3:$J$154,255),0))),"")</f>
        <v/>
      </c>
      <c r="F130" s="412" t="str">
        <f t="array" ref="F130">IFERROR(IF(INDEX('Disaggregation Data'!$L$3:$L$154,MATCH(LEFT(M130,255),LEFT('Disaggregation Data'!$J$3:$J$154,255),0))=0,"",INDEX('Disaggregation Data'!$L$3:$L$154,MATCH(LEFT(M130,255),LEFT('Disaggregation Data'!$J$3:$J$154,255),0))),"")</f>
        <v/>
      </c>
      <c r="G130" s="412" t="str">
        <f t="array" ref="G130">IFERROR(IF(INDEX('Disaggregation Data'!$O$3:$O$154,MATCH(LEFT(M130,255),LEFT('Disaggregation Data'!$J$3:$J$154,255),0))=0,"",INDEX('Disaggregation Data'!$O$3:$O$154,MATCH(LEFT(M130,255),LEFT('Disaggregation Data'!$J$3:$J$154,255),0))),"")</f>
        <v/>
      </c>
      <c r="H130" s="411" t="str">
        <f t="array" ref="H130">IFERROR(IF(INDEX('Disaggregation Data'!$P$3:$P$154,MATCH(LEFT(M130,255),LEFT('Disaggregation Data'!$J$3:$J$154,255),0))=0,"",INDEX('Disaggregation Data'!$P$3:$P$154,MATCH(LEFT(M130,255),LEFT('Disaggregation Data'!$J$3:$J$154,255),0))),"")</f>
        <v/>
      </c>
      <c r="I130" s="412" t="str">
        <f t="array" ref="I130">IFERROR(IF(INDEX('Disaggregation Data'!$M$3:$M$154,MATCH(LEFT(M130,255),LEFT('Disaggregation Data'!$J$3:$J$154,255),0))=0,"",INDEX('Disaggregation Data'!$M$3:$M$154,MATCH(LEFT(M130,255),LEFT('Disaggregation Data'!$J$3:$J$154,255),0))),"")</f>
        <v/>
      </c>
      <c r="J130" s="411" t="str">
        <f t="array" ref="J130">IFERROR(IF(INDEX('Disaggregation Data'!$N$3:$N$154,MATCH(LEFT(M130,255),LEFT('Disaggregation Data'!$J$3:$J$154,255),0))=0,"",INDEX('Disaggregation Data'!$N$3:$N$154,MATCH(LEFT(M130,255),LEFT('Disaggregation Data'!$J$3:$J$154,255),0))),"")</f>
        <v/>
      </c>
      <c r="K130" s="503">
        <f t="shared" si="4"/>
        <v>122</v>
      </c>
      <c r="L130" s="503" t="str">
        <f t="shared" si="5"/>
        <v/>
      </c>
      <c r="M130" s="503" t="str">
        <f t="shared" si="6"/>
        <v/>
      </c>
      <c r="N130" s="481" t="b">
        <f t="shared" si="7"/>
        <v>0</v>
      </c>
      <c r="O130" s="486" t="s">
        <v>1752</v>
      </c>
      <c r="P130" s="523" t="str">
        <f t="array" ref="P130">IFERROR(IF(INDEX('Disaggregation Records'!$G$3:$G$56,MATCH(LEFT(L130,255),LEFT('Disaggregation Records'!$D$3:$D$56,255),0))=0,"",INDEX('Disaggregation Records'!$G$3:$G$56,MATCH(LEFT(L130,255),LEFT('Disaggregation Records'!$D$3:$D$56,255),0))),"")</f>
        <v/>
      </c>
      <c r="Q130" s="524" t="s">
        <v>459</v>
      </c>
      <c r="R130" s="382"/>
    </row>
    <row r="131" spans="1:18" ht="47.1" customHeight="1" x14ac:dyDescent="0.25">
      <c r="A131" s="409">
        <v>13</v>
      </c>
      <c r="B131" s="427" t="str">
        <f>IFERROR(VLOOKUP(A131,'Impact Indicators - Section B'!$A$9:$S$27,19,FALSE),"")</f>
        <v/>
      </c>
      <c r="C131" s="522" t="str">
        <f t="array" ref="C131">IFERROR(IF(INDEX('Disaggregation Records'!$E$3:$E$56,MATCH(LEFT(L131,255),LEFT('Disaggregation Records'!$D$3:$D$56,255),0))=0,"",INDEX('Disaggregation Records'!$E$3:$E$56,MATCH(LEFT(L131,255),LEFT('Disaggregation Records'!$D$3:$D$56,255),0))),"")</f>
        <v/>
      </c>
      <c r="D131" s="522" t="str">
        <f t="array" ref="D131">IFERROR(IF(INDEX('Disaggregation Records'!$F$3:$F$56,MATCH(LEFT(L131,255),LEFT('Disaggregation Records'!$D$3:$D$56,255),0))=0,"",INDEX('Disaggregation Records'!$F$3:$F$56,MATCH(LEFT(L131,255),LEFT('Disaggregation Records'!$D$3:$D$56,255),0))),"")</f>
        <v/>
      </c>
      <c r="E131" s="412" t="str">
        <f t="array" ref="E131">IFERROR(IF(INDEX('Disaggregation Data'!$K$3:$K$154,MATCH(LEFT(M131,255),LEFT('Disaggregation Data'!$J$3:$J$154,255),0))=0,"",INDEX('Disaggregation Data'!$K$3:$K$154,MATCH(LEFT(M131,255),LEFT('Disaggregation Data'!$J$3:$J$154,255),0))),"")</f>
        <v/>
      </c>
      <c r="F131" s="412" t="str">
        <f t="array" ref="F131">IFERROR(IF(INDEX('Disaggregation Data'!$L$3:$L$154,MATCH(LEFT(M131,255),LEFT('Disaggregation Data'!$J$3:$J$154,255),0))=0,"",INDEX('Disaggregation Data'!$L$3:$L$154,MATCH(LEFT(M131,255),LEFT('Disaggregation Data'!$J$3:$J$154,255),0))),"")</f>
        <v/>
      </c>
      <c r="G131" s="412" t="str">
        <f t="array" ref="G131">IFERROR(IF(INDEX('Disaggregation Data'!$O$3:$O$154,MATCH(LEFT(M131,255),LEFT('Disaggregation Data'!$J$3:$J$154,255),0))=0,"",INDEX('Disaggregation Data'!$O$3:$O$154,MATCH(LEFT(M131,255),LEFT('Disaggregation Data'!$J$3:$J$154,255),0))),"")</f>
        <v/>
      </c>
      <c r="H131" s="411" t="str">
        <f t="array" ref="H131">IFERROR(IF(INDEX('Disaggregation Data'!$P$3:$P$154,MATCH(LEFT(M131,255),LEFT('Disaggregation Data'!$J$3:$J$154,255),0))=0,"",INDEX('Disaggregation Data'!$P$3:$P$154,MATCH(LEFT(M131,255),LEFT('Disaggregation Data'!$J$3:$J$154,255),0))),"")</f>
        <v/>
      </c>
      <c r="I131" s="412" t="str">
        <f t="array" ref="I131">IFERROR(IF(INDEX('Disaggregation Data'!$M$3:$M$154,MATCH(LEFT(M131,255),LEFT('Disaggregation Data'!$J$3:$J$154,255),0))=0,"",INDEX('Disaggregation Data'!$M$3:$M$154,MATCH(LEFT(M131,255),LEFT('Disaggregation Data'!$J$3:$J$154,255),0))),"")</f>
        <v/>
      </c>
      <c r="J131" s="411" t="str">
        <f t="array" ref="J131">IFERROR(IF(INDEX('Disaggregation Data'!$N$3:$N$154,MATCH(LEFT(M131,255),LEFT('Disaggregation Data'!$J$3:$J$154,255),0))=0,"",INDEX('Disaggregation Data'!$N$3:$N$154,MATCH(LEFT(M131,255),LEFT('Disaggregation Data'!$J$3:$J$154,255),0))),"")</f>
        <v/>
      </c>
      <c r="K131" s="503">
        <f t="shared" si="4"/>
        <v>123</v>
      </c>
      <c r="L131" s="503" t="str">
        <f t="shared" si="5"/>
        <v/>
      </c>
      <c r="M131" s="503" t="str">
        <f t="shared" si="6"/>
        <v/>
      </c>
      <c r="N131" s="481" t="b">
        <f t="shared" si="7"/>
        <v>0</v>
      </c>
      <c r="O131" s="486" t="s">
        <v>1753</v>
      </c>
      <c r="P131" s="523" t="str">
        <f t="array" ref="P131">IFERROR(IF(INDEX('Disaggregation Records'!$G$3:$G$56,MATCH(LEFT(L131,255),LEFT('Disaggregation Records'!$D$3:$D$56,255),0))=0,"",INDEX('Disaggregation Records'!$G$3:$G$56,MATCH(LEFT(L131,255),LEFT('Disaggregation Records'!$D$3:$D$56,255),0))),"")</f>
        <v/>
      </c>
      <c r="Q131" s="524" t="s">
        <v>459</v>
      </c>
      <c r="R131" s="382"/>
    </row>
    <row r="132" spans="1:18" ht="47.1" customHeight="1" x14ac:dyDescent="0.25">
      <c r="A132" s="409">
        <v>13</v>
      </c>
      <c r="B132" s="427" t="str">
        <f>IFERROR(VLOOKUP(A132,'Impact Indicators - Section B'!$A$9:$S$27,19,FALSE),"")</f>
        <v/>
      </c>
      <c r="C132" s="522" t="str">
        <f t="array" ref="C132">IFERROR(IF(INDEX('Disaggregation Records'!$E$3:$E$56,MATCH(LEFT(L132,255),LEFT('Disaggregation Records'!$D$3:$D$56,255),0))=0,"",INDEX('Disaggregation Records'!$E$3:$E$56,MATCH(LEFT(L132,255),LEFT('Disaggregation Records'!$D$3:$D$56,255),0))),"")</f>
        <v/>
      </c>
      <c r="D132" s="522" t="str">
        <f t="array" ref="D132">IFERROR(IF(INDEX('Disaggregation Records'!$F$3:$F$56,MATCH(LEFT(L132,255),LEFT('Disaggregation Records'!$D$3:$D$56,255),0))=0,"",INDEX('Disaggregation Records'!$F$3:$F$56,MATCH(LEFT(L132,255),LEFT('Disaggregation Records'!$D$3:$D$56,255),0))),"")</f>
        <v/>
      </c>
      <c r="E132" s="412" t="str">
        <f t="array" ref="E132">IFERROR(IF(INDEX('Disaggregation Data'!$K$3:$K$154,MATCH(LEFT(M132,255),LEFT('Disaggregation Data'!$J$3:$J$154,255),0))=0,"",INDEX('Disaggregation Data'!$K$3:$K$154,MATCH(LEFT(M132,255),LEFT('Disaggregation Data'!$J$3:$J$154,255),0))),"")</f>
        <v/>
      </c>
      <c r="F132" s="412" t="str">
        <f t="array" ref="F132">IFERROR(IF(INDEX('Disaggregation Data'!$L$3:$L$154,MATCH(LEFT(M132,255),LEFT('Disaggregation Data'!$J$3:$J$154,255),0))=0,"",INDEX('Disaggregation Data'!$L$3:$L$154,MATCH(LEFT(M132,255),LEFT('Disaggregation Data'!$J$3:$J$154,255),0))),"")</f>
        <v/>
      </c>
      <c r="G132" s="412" t="str">
        <f t="array" ref="G132">IFERROR(IF(INDEX('Disaggregation Data'!$O$3:$O$154,MATCH(LEFT(M132,255),LEFT('Disaggregation Data'!$J$3:$J$154,255),0))=0,"",INDEX('Disaggregation Data'!$O$3:$O$154,MATCH(LEFT(M132,255),LEFT('Disaggregation Data'!$J$3:$J$154,255),0))),"")</f>
        <v/>
      </c>
      <c r="H132" s="411" t="str">
        <f t="array" ref="H132">IFERROR(IF(INDEX('Disaggregation Data'!$P$3:$P$154,MATCH(LEFT(M132,255),LEFT('Disaggregation Data'!$J$3:$J$154,255),0))=0,"",INDEX('Disaggregation Data'!$P$3:$P$154,MATCH(LEFT(M132,255),LEFT('Disaggregation Data'!$J$3:$J$154,255),0))),"")</f>
        <v/>
      </c>
      <c r="I132" s="412" t="str">
        <f t="array" ref="I132">IFERROR(IF(INDEX('Disaggregation Data'!$M$3:$M$154,MATCH(LEFT(M132,255),LEFT('Disaggregation Data'!$J$3:$J$154,255),0))=0,"",INDEX('Disaggregation Data'!$M$3:$M$154,MATCH(LEFT(M132,255),LEFT('Disaggregation Data'!$J$3:$J$154,255),0))),"")</f>
        <v/>
      </c>
      <c r="J132" s="411" t="str">
        <f t="array" ref="J132">IFERROR(IF(INDEX('Disaggregation Data'!$N$3:$N$154,MATCH(LEFT(M132,255),LEFT('Disaggregation Data'!$J$3:$J$154,255),0))=0,"",INDEX('Disaggregation Data'!$N$3:$N$154,MATCH(LEFT(M132,255),LEFT('Disaggregation Data'!$J$3:$J$154,255),0))),"")</f>
        <v/>
      </c>
      <c r="K132" s="503">
        <f t="shared" si="4"/>
        <v>124</v>
      </c>
      <c r="L132" s="503" t="str">
        <f t="shared" si="5"/>
        <v/>
      </c>
      <c r="M132" s="503" t="str">
        <f t="shared" si="6"/>
        <v/>
      </c>
      <c r="N132" s="481" t="b">
        <f t="shared" si="7"/>
        <v>0</v>
      </c>
      <c r="O132" s="486" t="s">
        <v>1754</v>
      </c>
      <c r="P132" s="523" t="str">
        <f t="array" ref="P132">IFERROR(IF(INDEX('Disaggregation Records'!$G$3:$G$56,MATCH(LEFT(L132,255),LEFT('Disaggregation Records'!$D$3:$D$56,255),0))=0,"",INDEX('Disaggregation Records'!$G$3:$G$56,MATCH(LEFT(L132,255),LEFT('Disaggregation Records'!$D$3:$D$56,255),0))),"")</f>
        <v/>
      </c>
      <c r="Q132" s="524" t="s">
        <v>459</v>
      </c>
      <c r="R132" s="382"/>
    </row>
    <row r="133" spans="1:18" ht="47.1" customHeight="1" x14ac:dyDescent="0.25">
      <c r="A133" s="409">
        <v>13</v>
      </c>
      <c r="B133" s="427" t="str">
        <f>IFERROR(VLOOKUP(A133,'Impact Indicators - Section B'!$A$9:$S$27,19,FALSE),"")</f>
        <v/>
      </c>
      <c r="C133" s="522" t="str">
        <f t="array" ref="C133">IFERROR(IF(INDEX('Disaggregation Records'!$E$3:$E$56,MATCH(LEFT(L133,255),LEFT('Disaggregation Records'!$D$3:$D$56,255),0))=0,"",INDEX('Disaggregation Records'!$E$3:$E$56,MATCH(LEFT(L133,255),LEFT('Disaggregation Records'!$D$3:$D$56,255),0))),"")</f>
        <v/>
      </c>
      <c r="D133" s="522" t="str">
        <f t="array" ref="D133">IFERROR(IF(INDEX('Disaggregation Records'!$F$3:$F$56,MATCH(LEFT(L133,255),LEFT('Disaggregation Records'!$D$3:$D$56,255),0))=0,"",INDEX('Disaggregation Records'!$F$3:$F$56,MATCH(LEFT(L133,255),LEFT('Disaggregation Records'!$D$3:$D$56,255),0))),"")</f>
        <v/>
      </c>
      <c r="E133" s="412" t="str">
        <f t="array" ref="E133">IFERROR(IF(INDEX('Disaggregation Data'!$K$3:$K$154,MATCH(LEFT(M133,255),LEFT('Disaggregation Data'!$J$3:$J$154,255),0))=0,"",INDEX('Disaggregation Data'!$K$3:$K$154,MATCH(LEFT(M133,255),LEFT('Disaggregation Data'!$J$3:$J$154,255),0))),"")</f>
        <v/>
      </c>
      <c r="F133" s="412" t="str">
        <f t="array" ref="F133">IFERROR(IF(INDEX('Disaggregation Data'!$L$3:$L$154,MATCH(LEFT(M133,255),LEFT('Disaggregation Data'!$J$3:$J$154,255),0))=0,"",INDEX('Disaggregation Data'!$L$3:$L$154,MATCH(LEFT(M133,255),LEFT('Disaggregation Data'!$J$3:$J$154,255),0))),"")</f>
        <v/>
      </c>
      <c r="G133" s="412" t="str">
        <f t="array" ref="G133">IFERROR(IF(INDEX('Disaggregation Data'!$O$3:$O$154,MATCH(LEFT(M133,255),LEFT('Disaggregation Data'!$J$3:$J$154,255),0))=0,"",INDEX('Disaggregation Data'!$O$3:$O$154,MATCH(LEFT(M133,255),LEFT('Disaggregation Data'!$J$3:$J$154,255),0))),"")</f>
        <v/>
      </c>
      <c r="H133" s="411" t="str">
        <f t="array" ref="H133">IFERROR(IF(INDEX('Disaggregation Data'!$P$3:$P$154,MATCH(LEFT(M133,255),LEFT('Disaggregation Data'!$J$3:$J$154,255),0))=0,"",INDEX('Disaggregation Data'!$P$3:$P$154,MATCH(LEFT(M133,255),LEFT('Disaggregation Data'!$J$3:$J$154,255),0))),"")</f>
        <v/>
      </c>
      <c r="I133" s="412" t="str">
        <f t="array" ref="I133">IFERROR(IF(INDEX('Disaggregation Data'!$M$3:$M$154,MATCH(LEFT(M133,255),LEFT('Disaggregation Data'!$J$3:$J$154,255),0))=0,"",INDEX('Disaggregation Data'!$M$3:$M$154,MATCH(LEFT(M133,255),LEFT('Disaggregation Data'!$J$3:$J$154,255),0))),"")</f>
        <v/>
      </c>
      <c r="J133" s="411" t="str">
        <f t="array" ref="J133">IFERROR(IF(INDEX('Disaggregation Data'!$N$3:$N$154,MATCH(LEFT(M133,255),LEFT('Disaggregation Data'!$J$3:$J$154,255),0))=0,"",INDEX('Disaggregation Data'!$N$3:$N$154,MATCH(LEFT(M133,255),LEFT('Disaggregation Data'!$J$3:$J$154,255),0))),"")</f>
        <v/>
      </c>
      <c r="K133" s="503">
        <f t="shared" si="4"/>
        <v>125</v>
      </c>
      <c r="L133" s="503" t="str">
        <f t="shared" si="5"/>
        <v/>
      </c>
      <c r="M133" s="503" t="str">
        <f t="shared" si="6"/>
        <v/>
      </c>
      <c r="N133" s="481" t="b">
        <f t="shared" si="7"/>
        <v>0</v>
      </c>
      <c r="O133" s="486" t="s">
        <v>1755</v>
      </c>
      <c r="P133" s="523" t="str">
        <f t="array" ref="P133">IFERROR(IF(INDEX('Disaggregation Records'!$G$3:$G$56,MATCH(LEFT(L133,255),LEFT('Disaggregation Records'!$D$3:$D$56,255),0))=0,"",INDEX('Disaggregation Records'!$G$3:$G$56,MATCH(LEFT(L133,255),LEFT('Disaggregation Records'!$D$3:$D$56,255),0))),"")</f>
        <v/>
      </c>
      <c r="Q133" s="524" t="s">
        <v>459</v>
      </c>
      <c r="R133" s="382"/>
    </row>
    <row r="134" spans="1:18" ht="47.1" customHeight="1" x14ac:dyDescent="0.25">
      <c r="A134" s="409">
        <v>13</v>
      </c>
      <c r="B134" s="427" t="str">
        <f>IFERROR(VLOOKUP(A134,'Impact Indicators - Section B'!$A$9:$S$27,19,FALSE),"")</f>
        <v/>
      </c>
      <c r="C134" s="522" t="str">
        <f t="array" ref="C134">IFERROR(IF(INDEX('Disaggregation Records'!$E$3:$E$56,MATCH(LEFT(L134,255),LEFT('Disaggregation Records'!$D$3:$D$56,255),0))=0,"",INDEX('Disaggregation Records'!$E$3:$E$56,MATCH(LEFT(L134,255),LEFT('Disaggregation Records'!$D$3:$D$56,255),0))),"")</f>
        <v/>
      </c>
      <c r="D134" s="522" t="str">
        <f t="array" ref="D134">IFERROR(IF(INDEX('Disaggregation Records'!$F$3:$F$56,MATCH(LEFT(L134,255),LEFT('Disaggregation Records'!$D$3:$D$56,255),0))=0,"",INDEX('Disaggregation Records'!$F$3:$F$56,MATCH(LEFT(L134,255),LEFT('Disaggregation Records'!$D$3:$D$56,255),0))),"")</f>
        <v/>
      </c>
      <c r="E134" s="412" t="str">
        <f t="array" ref="E134">IFERROR(IF(INDEX('Disaggregation Data'!$K$3:$K$154,MATCH(LEFT(M134,255),LEFT('Disaggregation Data'!$J$3:$J$154,255),0))=0,"",INDEX('Disaggregation Data'!$K$3:$K$154,MATCH(LEFT(M134,255),LEFT('Disaggregation Data'!$J$3:$J$154,255),0))),"")</f>
        <v/>
      </c>
      <c r="F134" s="412" t="str">
        <f t="array" ref="F134">IFERROR(IF(INDEX('Disaggregation Data'!$L$3:$L$154,MATCH(LEFT(M134,255),LEFT('Disaggregation Data'!$J$3:$J$154,255),0))=0,"",INDEX('Disaggregation Data'!$L$3:$L$154,MATCH(LEFT(M134,255),LEFT('Disaggregation Data'!$J$3:$J$154,255),0))),"")</f>
        <v/>
      </c>
      <c r="G134" s="412" t="str">
        <f t="array" ref="G134">IFERROR(IF(INDEX('Disaggregation Data'!$O$3:$O$154,MATCH(LEFT(M134,255),LEFT('Disaggregation Data'!$J$3:$J$154,255),0))=0,"",INDEX('Disaggregation Data'!$O$3:$O$154,MATCH(LEFT(M134,255),LEFT('Disaggregation Data'!$J$3:$J$154,255),0))),"")</f>
        <v/>
      </c>
      <c r="H134" s="411" t="str">
        <f t="array" ref="H134">IFERROR(IF(INDEX('Disaggregation Data'!$P$3:$P$154,MATCH(LEFT(M134,255),LEFT('Disaggregation Data'!$J$3:$J$154,255),0))=0,"",INDEX('Disaggregation Data'!$P$3:$P$154,MATCH(LEFT(M134,255),LEFT('Disaggregation Data'!$J$3:$J$154,255),0))),"")</f>
        <v/>
      </c>
      <c r="I134" s="412" t="str">
        <f t="array" ref="I134">IFERROR(IF(INDEX('Disaggregation Data'!$M$3:$M$154,MATCH(LEFT(M134,255),LEFT('Disaggregation Data'!$J$3:$J$154,255),0))=0,"",INDEX('Disaggregation Data'!$M$3:$M$154,MATCH(LEFT(M134,255),LEFT('Disaggregation Data'!$J$3:$J$154,255),0))),"")</f>
        <v/>
      </c>
      <c r="J134" s="411" t="str">
        <f t="array" ref="J134">IFERROR(IF(INDEX('Disaggregation Data'!$N$3:$N$154,MATCH(LEFT(M134,255),LEFT('Disaggregation Data'!$J$3:$J$154,255),0))=0,"",INDEX('Disaggregation Data'!$N$3:$N$154,MATCH(LEFT(M134,255),LEFT('Disaggregation Data'!$J$3:$J$154,255),0))),"")</f>
        <v/>
      </c>
      <c r="K134" s="503">
        <f t="shared" si="4"/>
        <v>126</v>
      </c>
      <c r="L134" s="503" t="str">
        <f t="shared" si="5"/>
        <v/>
      </c>
      <c r="M134" s="503" t="str">
        <f t="shared" si="6"/>
        <v/>
      </c>
      <c r="N134" s="481" t="b">
        <f t="shared" si="7"/>
        <v>0</v>
      </c>
      <c r="O134" s="486" t="s">
        <v>1756</v>
      </c>
      <c r="P134" s="523" t="str">
        <f t="array" ref="P134">IFERROR(IF(INDEX('Disaggregation Records'!$G$3:$G$56,MATCH(LEFT(L134,255),LEFT('Disaggregation Records'!$D$3:$D$56,255),0))=0,"",INDEX('Disaggregation Records'!$G$3:$G$56,MATCH(LEFT(L134,255),LEFT('Disaggregation Records'!$D$3:$D$56,255),0))),"")</f>
        <v/>
      </c>
      <c r="Q134" s="524" t="s">
        <v>459</v>
      </c>
      <c r="R134" s="382"/>
    </row>
    <row r="135" spans="1:18" ht="47.1" customHeight="1" x14ac:dyDescent="0.25">
      <c r="A135" s="409">
        <v>13</v>
      </c>
      <c r="B135" s="427" t="str">
        <f>IFERROR(VLOOKUP(A135,'Impact Indicators - Section B'!$A$9:$S$27,19,FALSE),"")</f>
        <v/>
      </c>
      <c r="C135" s="522" t="str">
        <f t="array" ref="C135">IFERROR(IF(INDEX('Disaggregation Records'!$E$3:$E$56,MATCH(LEFT(L135,255),LEFT('Disaggregation Records'!$D$3:$D$56,255),0))=0,"",INDEX('Disaggregation Records'!$E$3:$E$56,MATCH(LEFT(L135,255),LEFT('Disaggregation Records'!$D$3:$D$56,255),0))),"")</f>
        <v/>
      </c>
      <c r="D135" s="522" t="str">
        <f t="array" ref="D135">IFERROR(IF(INDEX('Disaggregation Records'!$F$3:$F$56,MATCH(LEFT(L135,255),LEFT('Disaggregation Records'!$D$3:$D$56,255),0))=0,"",INDEX('Disaggregation Records'!$F$3:$F$56,MATCH(LEFT(L135,255),LEFT('Disaggregation Records'!$D$3:$D$56,255),0))),"")</f>
        <v/>
      </c>
      <c r="E135" s="412" t="str">
        <f t="array" ref="E135">IFERROR(IF(INDEX('Disaggregation Data'!$K$3:$K$154,MATCH(LEFT(M135,255),LEFT('Disaggregation Data'!$J$3:$J$154,255),0))=0,"",INDEX('Disaggregation Data'!$K$3:$K$154,MATCH(LEFT(M135,255),LEFT('Disaggregation Data'!$J$3:$J$154,255),0))),"")</f>
        <v/>
      </c>
      <c r="F135" s="412" t="str">
        <f t="array" ref="F135">IFERROR(IF(INDEX('Disaggregation Data'!$L$3:$L$154,MATCH(LEFT(M135,255),LEFT('Disaggregation Data'!$J$3:$J$154,255),0))=0,"",INDEX('Disaggregation Data'!$L$3:$L$154,MATCH(LEFT(M135,255),LEFT('Disaggregation Data'!$J$3:$J$154,255),0))),"")</f>
        <v/>
      </c>
      <c r="G135" s="412" t="str">
        <f t="array" ref="G135">IFERROR(IF(INDEX('Disaggregation Data'!$O$3:$O$154,MATCH(LEFT(M135,255),LEFT('Disaggregation Data'!$J$3:$J$154,255),0))=0,"",INDEX('Disaggregation Data'!$O$3:$O$154,MATCH(LEFT(M135,255),LEFT('Disaggregation Data'!$J$3:$J$154,255),0))),"")</f>
        <v/>
      </c>
      <c r="H135" s="411" t="str">
        <f t="array" ref="H135">IFERROR(IF(INDEX('Disaggregation Data'!$P$3:$P$154,MATCH(LEFT(M135,255),LEFT('Disaggregation Data'!$J$3:$J$154,255),0))=0,"",INDEX('Disaggregation Data'!$P$3:$P$154,MATCH(LEFT(M135,255),LEFT('Disaggregation Data'!$J$3:$J$154,255),0))),"")</f>
        <v/>
      </c>
      <c r="I135" s="412" t="str">
        <f t="array" ref="I135">IFERROR(IF(INDEX('Disaggregation Data'!$M$3:$M$154,MATCH(LEFT(M135,255),LEFT('Disaggregation Data'!$J$3:$J$154,255),0))=0,"",INDEX('Disaggregation Data'!$M$3:$M$154,MATCH(LEFT(M135,255),LEFT('Disaggregation Data'!$J$3:$J$154,255),0))),"")</f>
        <v/>
      </c>
      <c r="J135" s="411" t="str">
        <f t="array" ref="J135">IFERROR(IF(INDEX('Disaggregation Data'!$N$3:$N$154,MATCH(LEFT(M135,255),LEFT('Disaggregation Data'!$J$3:$J$154,255),0))=0,"",INDEX('Disaggregation Data'!$N$3:$N$154,MATCH(LEFT(M135,255),LEFT('Disaggregation Data'!$J$3:$J$154,255),0))),"")</f>
        <v/>
      </c>
      <c r="K135" s="503">
        <f t="shared" si="4"/>
        <v>127</v>
      </c>
      <c r="L135" s="503" t="str">
        <f t="shared" si="5"/>
        <v/>
      </c>
      <c r="M135" s="503" t="str">
        <f t="shared" si="6"/>
        <v/>
      </c>
      <c r="N135" s="481" t="b">
        <f t="shared" si="7"/>
        <v>0</v>
      </c>
      <c r="O135" s="486" t="s">
        <v>1757</v>
      </c>
      <c r="P135" s="523" t="str">
        <f t="array" ref="P135">IFERROR(IF(INDEX('Disaggregation Records'!$G$3:$G$56,MATCH(LEFT(L135,255),LEFT('Disaggregation Records'!$D$3:$D$56,255),0))=0,"",INDEX('Disaggregation Records'!$G$3:$G$56,MATCH(LEFT(L135,255),LEFT('Disaggregation Records'!$D$3:$D$56,255),0))),"")</f>
        <v/>
      </c>
      <c r="Q135" s="524" t="s">
        <v>459</v>
      </c>
      <c r="R135" s="382"/>
    </row>
    <row r="136" spans="1:18" ht="47.1" customHeight="1" x14ac:dyDescent="0.25">
      <c r="A136" s="409">
        <v>13</v>
      </c>
      <c r="B136" s="427" t="str">
        <f>IFERROR(VLOOKUP(A136,'Impact Indicators - Section B'!$A$9:$S$27,19,FALSE),"")</f>
        <v/>
      </c>
      <c r="C136" s="522" t="str">
        <f t="array" ref="C136">IFERROR(IF(INDEX('Disaggregation Records'!$E$3:$E$56,MATCH(LEFT(L136,255),LEFT('Disaggregation Records'!$D$3:$D$56,255),0))=0,"",INDEX('Disaggregation Records'!$E$3:$E$56,MATCH(LEFT(L136,255),LEFT('Disaggregation Records'!$D$3:$D$56,255),0))),"")</f>
        <v/>
      </c>
      <c r="D136" s="522" t="str">
        <f t="array" ref="D136">IFERROR(IF(INDEX('Disaggregation Records'!$F$3:$F$56,MATCH(LEFT(L136,255),LEFT('Disaggregation Records'!$D$3:$D$56,255),0))=0,"",INDEX('Disaggregation Records'!$F$3:$F$56,MATCH(LEFT(L136,255),LEFT('Disaggregation Records'!$D$3:$D$56,255),0))),"")</f>
        <v/>
      </c>
      <c r="E136" s="412" t="str">
        <f t="array" ref="E136">IFERROR(IF(INDEX('Disaggregation Data'!$K$3:$K$154,MATCH(LEFT(M136,255),LEFT('Disaggregation Data'!$J$3:$J$154,255),0))=0,"",INDEX('Disaggregation Data'!$K$3:$K$154,MATCH(LEFT(M136,255),LEFT('Disaggregation Data'!$J$3:$J$154,255),0))),"")</f>
        <v/>
      </c>
      <c r="F136" s="412" t="str">
        <f t="array" ref="F136">IFERROR(IF(INDEX('Disaggregation Data'!$L$3:$L$154,MATCH(LEFT(M136,255),LEFT('Disaggregation Data'!$J$3:$J$154,255),0))=0,"",INDEX('Disaggregation Data'!$L$3:$L$154,MATCH(LEFT(M136,255),LEFT('Disaggregation Data'!$J$3:$J$154,255),0))),"")</f>
        <v/>
      </c>
      <c r="G136" s="412" t="str">
        <f t="array" ref="G136">IFERROR(IF(INDEX('Disaggregation Data'!$O$3:$O$154,MATCH(LEFT(M136,255),LEFT('Disaggregation Data'!$J$3:$J$154,255),0))=0,"",INDEX('Disaggregation Data'!$O$3:$O$154,MATCH(LEFT(M136,255),LEFT('Disaggregation Data'!$J$3:$J$154,255),0))),"")</f>
        <v/>
      </c>
      <c r="H136" s="411" t="str">
        <f t="array" ref="H136">IFERROR(IF(INDEX('Disaggregation Data'!$P$3:$P$154,MATCH(LEFT(M136,255),LEFT('Disaggregation Data'!$J$3:$J$154,255),0))=0,"",INDEX('Disaggregation Data'!$P$3:$P$154,MATCH(LEFT(M136,255),LEFT('Disaggregation Data'!$J$3:$J$154,255),0))),"")</f>
        <v/>
      </c>
      <c r="I136" s="412" t="str">
        <f t="array" ref="I136">IFERROR(IF(INDEX('Disaggregation Data'!$M$3:$M$154,MATCH(LEFT(M136,255),LEFT('Disaggregation Data'!$J$3:$J$154,255),0))=0,"",INDEX('Disaggregation Data'!$M$3:$M$154,MATCH(LEFT(M136,255),LEFT('Disaggregation Data'!$J$3:$J$154,255),0))),"")</f>
        <v/>
      </c>
      <c r="J136" s="411" t="str">
        <f t="array" ref="J136">IFERROR(IF(INDEX('Disaggregation Data'!$N$3:$N$154,MATCH(LEFT(M136,255),LEFT('Disaggregation Data'!$J$3:$J$154,255),0))=0,"",INDEX('Disaggregation Data'!$N$3:$N$154,MATCH(LEFT(M136,255),LEFT('Disaggregation Data'!$J$3:$J$154,255),0))),"")</f>
        <v/>
      </c>
      <c r="K136" s="503">
        <f t="shared" si="4"/>
        <v>128</v>
      </c>
      <c r="L136" s="503" t="str">
        <f t="shared" si="5"/>
        <v/>
      </c>
      <c r="M136" s="503" t="str">
        <f t="shared" si="6"/>
        <v/>
      </c>
      <c r="N136" s="481" t="b">
        <f t="shared" si="7"/>
        <v>0</v>
      </c>
      <c r="O136" s="486" t="s">
        <v>1758</v>
      </c>
      <c r="P136" s="523" t="str">
        <f t="array" ref="P136">IFERROR(IF(INDEX('Disaggregation Records'!$G$3:$G$56,MATCH(LEFT(L136,255),LEFT('Disaggregation Records'!$D$3:$D$56,255),0))=0,"",INDEX('Disaggregation Records'!$G$3:$G$56,MATCH(LEFT(L136,255),LEFT('Disaggregation Records'!$D$3:$D$56,255),0))),"")</f>
        <v/>
      </c>
      <c r="Q136" s="524" t="s">
        <v>459</v>
      </c>
      <c r="R136" s="382"/>
    </row>
    <row r="137" spans="1:18" ht="47.1" customHeight="1" x14ac:dyDescent="0.25">
      <c r="A137" s="409">
        <v>13</v>
      </c>
      <c r="B137" s="427" t="str">
        <f>IFERROR(VLOOKUP(A137,'Impact Indicators - Section B'!$A$9:$S$27,19,FALSE),"")</f>
        <v/>
      </c>
      <c r="C137" s="522" t="str">
        <f t="array" ref="C137">IFERROR(IF(INDEX('Disaggregation Records'!$E$3:$E$56,MATCH(LEFT(L137,255),LEFT('Disaggregation Records'!$D$3:$D$56,255),0))=0,"",INDEX('Disaggregation Records'!$E$3:$E$56,MATCH(LEFT(L137,255),LEFT('Disaggregation Records'!$D$3:$D$56,255),0))),"")</f>
        <v/>
      </c>
      <c r="D137" s="522" t="str">
        <f t="array" ref="D137">IFERROR(IF(INDEX('Disaggregation Records'!$F$3:$F$56,MATCH(LEFT(L137,255),LEFT('Disaggregation Records'!$D$3:$D$56,255),0))=0,"",INDEX('Disaggregation Records'!$F$3:$F$56,MATCH(LEFT(L137,255),LEFT('Disaggregation Records'!$D$3:$D$56,255),0))),"")</f>
        <v/>
      </c>
      <c r="E137" s="412" t="str">
        <f t="array" ref="E137">IFERROR(IF(INDEX('Disaggregation Data'!$K$3:$K$154,MATCH(LEFT(M137,255),LEFT('Disaggregation Data'!$J$3:$J$154,255),0))=0,"",INDEX('Disaggregation Data'!$K$3:$K$154,MATCH(LEFT(M137,255),LEFT('Disaggregation Data'!$J$3:$J$154,255),0))),"")</f>
        <v/>
      </c>
      <c r="F137" s="412" t="str">
        <f t="array" ref="F137">IFERROR(IF(INDEX('Disaggregation Data'!$L$3:$L$154,MATCH(LEFT(M137,255),LEFT('Disaggregation Data'!$J$3:$J$154,255),0))=0,"",INDEX('Disaggregation Data'!$L$3:$L$154,MATCH(LEFT(M137,255),LEFT('Disaggregation Data'!$J$3:$J$154,255),0))),"")</f>
        <v/>
      </c>
      <c r="G137" s="412" t="str">
        <f t="array" ref="G137">IFERROR(IF(INDEX('Disaggregation Data'!$O$3:$O$154,MATCH(LEFT(M137,255),LEFT('Disaggregation Data'!$J$3:$J$154,255),0))=0,"",INDEX('Disaggregation Data'!$O$3:$O$154,MATCH(LEFT(M137,255),LEFT('Disaggregation Data'!$J$3:$J$154,255),0))),"")</f>
        <v/>
      </c>
      <c r="H137" s="411" t="str">
        <f t="array" ref="H137">IFERROR(IF(INDEX('Disaggregation Data'!$P$3:$P$154,MATCH(LEFT(M137,255),LEFT('Disaggregation Data'!$J$3:$J$154,255),0))=0,"",INDEX('Disaggregation Data'!$P$3:$P$154,MATCH(LEFT(M137,255),LEFT('Disaggregation Data'!$J$3:$J$154,255),0))),"")</f>
        <v/>
      </c>
      <c r="I137" s="412" t="str">
        <f t="array" ref="I137">IFERROR(IF(INDEX('Disaggregation Data'!$M$3:$M$154,MATCH(LEFT(M137,255),LEFT('Disaggregation Data'!$J$3:$J$154,255),0))=0,"",INDEX('Disaggregation Data'!$M$3:$M$154,MATCH(LEFT(M137,255),LEFT('Disaggregation Data'!$J$3:$J$154,255),0))),"")</f>
        <v/>
      </c>
      <c r="J137" s="411" t="str">
        <f t="array" ref="J137">IFERROR(IF(INDEX('Disaggregation Data'!$N$3:$N$154,MATCH(LEFT(M137,255),LEFT('Disaggregation Data'!$J$3:$J$154,255),0))=0,"",INDEX('Disaggregation Data'!$N$3:$N$154,MATCH(LEFT(M137,255),LEFT('Disaggregation Data'!$J$3:$J$154,255),0))),"")</f>
        <v/>
      </c>
      <c r="K137" s="503">
        <f t="shared" ref="K137:K158" si="8">IF(B137=B136,K136+1,0)</f>
        <v>129</v>
      </c>
      <c r="L137" s="503" t="str">
        <f t="shared" ref="L137:L158" si="9">IF(B137&lt;&gt;"",B137&amp;"-"&amp;K137,"")</f>
        <v/>
      </c>
      <c r="M137" s="503" t="str">
        <f t="shared" ref="M137:M158" si="10">IF(B137&lt;&gt;"",B137&amp;C137&amp;D137,"")</f>
        <v/>
      </c>
      <c r="N137" s="481" t="b">
        <f t="shared" ref="N137:N158" si="11">IFERROR(IF(B137&lt;&gt;"",TRUE,FALSE),"")</f>
        <v>0</v>
      </c>
      <c r="O137" s="486" t="s">
        <v>1759</v>
      </c>
      <c r="P137" s="523" t="str">
        <f t="array" ref="P137">IFERROR(IF(INDEX('Disaggregation Records'!$G$3:$G$56,MATCH(LEFT(L137,255),LEFT('Disaggregation Records'!$D$3:$D$56,255),0))=0,"",INDEX('Disaggregation Records'!$G$3:$G$56,MATCH(LEFT(L137,255),LEFT('Disaggregation Records'!$D$3:$D$56,255),0))),"")</f>
        <v/>
      </c>
      <c r="Q137" s="524" t="s">
        <v>459</v>
      </c>
      <c r="R137" s="382"/>
    </row>
    <row r="138" spans="1:18" ht="47.1" customHeight="1" x14ac:dyDescent="0.25">
      <c r="A138" s="409">
        <v>13</v>
      </c>
      <c r="B138" s="427" t="str">
        <f>IFERROR(VLOOKUP(A138,'Impact Indicators - Section B'!$A$9:$S$27,19,FALSE),"")</f>
        <v/>
      </c>
      <c r="C138" s="522" t="str">
        <f t="array" ref="C138">IFERROR(IF(INDEX('Disaggregation Records'!$E$3:$E$56,MATCH(LEFT(L138,255),LEFT('Disaggregation Records'!$D$3:$D$56,255),0))=0,"",INDEX('Disaggregation Records'!$E$3:$E$56,MATCH(LEFT(L138,255),LEFT('Disaggregation Records'!$D$3:$D$56,255),0))),"")</f>
        <v/>
      </c>
      <c r="D138" s="522" t="str">
        <f t="array" ref="D138">IFERROR(IF(INDEX('Disaggregation Records'!$F$3:$F$56,MATCH(LEFT(L138,255),LEFT('Disaggregation Records'!$D$3:$D$56,255),0))=0,"",INDEX('Disaggregation Records'!$F$3:$F$56,MATCH(LEFT(L138,255),LEFT('Disaggregation Records'!$D$3:$D$56,255),0))),"")</f>
        <v/>
      </c>
      <c r="E138" s="412" t="str">
        <f t="array" ref="E138">IFERROR(IF(INDEX('Disaggregation Data'!$K$3:$K$154,MATCH(LEFT(M138,255),LEFT('Disaggregation Data'!$J$3:$J$154,255),0))=0,"",INDEX('Disaggregation Data'!$K$3:$K$154,MATCH(LEFT(M138,255),LEFT('Disaggregation Data'!$J$3:$J$154,255),0))),"")</f>
        <v/>
      </c>
      <c r="F138" s="412" t="str">
        <f t="array" ref="F138">IFERROR(IF(INDEX('Disaggregation Data'!$L$3:$L$154,MATCH(LEFT(M138,255),LEFT('Disaggregation Data'!$J$3:$J$154,255),0))=0,"",INDEX('Disaggregation Data'!$L$3:$L$154,MATCH(LEFT(M138,255),LEFT('Disaggregation Data'!$J$3:$J$154,255),0))),"")</f>
        <v/>
      </c>
      <c r="G138" s="412" t="str">
        <f t="array" ref="G138">IFERROR(IF(INDEX('Disaggregation Data'!$O$3:$O$154,MATCH(LEFT(M138,255),LEFT('Disaggregation Data'!$J$3:$J$154,255),0))=0,"",INDEX('Disaggregation Data'!$O$3:$O$154,MATCH(LEFT(M138,255),LEFT('Disaggregation Data'!$J$3:$J$154,255),0))),"")</f>
        <v/>
      </c>
      <c r="H138" s="411" t="str">
        <f t="array" ref="H138">IFERROR(IF(INDEX('Disaggregation Data'!$P$3:$P$154,MATCH(LEFT(M138,255),LEFT('Disaggregation Data'!$J$3:$J$154,255),0))=0,"",INDEX('Disaggregation Data'!$P$3:$P$154,MATCH(LEFT(M138,255),LEFT('Disaggregation Data'!$J$3:$J$154,255),0))),"")</f>
        <v/>
      </c>
      <c r="I138" s="412" t="str">
        <f t="array" ref="I138">IFERROR(IF(INDEX('Disaggregation Data'!$M$3:$M$154,MATCH(LEFT(M138,255),LEFT('Disaggregation Data'!$J$3:$J$154,255),0))=0,"",INDEX('Disaggregation Data'!$M$3:$M$154,MATCH(LEFT(M138,255),LEFT('Disaggregation Data'!$J$3:$J$154,255),0))),"")</f>
        <v/>
      </c>
      <c r="J138" s="411" t="str">
        <f t="array" ref="J138">IFERROR(IF(INDEX('Disaggregation Data'!$N$3:$N$154,MATCH(LEFT(M138,255),LEFT('Disaggregation Data'!$J$3:$J$154,255),0))=0,"",INDEX('Disaggregation Data'!$N$3:$N$154,MATCH(LEFT(M138,255),LEFT('Disaggregation Data'!$J$3:$J$154,255),0))),"")</f>
        <v/>
      </c>
      <c r="K138" s="503">
        <f t="shared" si="8"/>
        <v>130</v>
      </c>
      <c r="L138" s="503" t="str">
        <f t="shared" si="9"/>
        <v/>
      </c>
      <c r="M138" s="503" t="str">
        <f t="shared" si="10"/>
        <v/>
      </c>
      <c r="N138" s="481" t="b">
        <f t="shared" si="11"/>
        <v>0</v>
      </c>
      <c r="O138" s="486" t="s">
        <v>1760</v>
      </c>
      <c r="P138" s="523" t="str">
        <f t="array" ref="P138">IFERROR(IF(INDEX('Disaggregation Records'!$G$3:$G$56,MATCH(LEFT(L138,255),LEFT('Disaggregation Records'!$D$3:$D$56,255),0))=0,"",INDEX('Disaggregation Records'!$G$3:$G$56,MATCH(LEFT(L138,255),LEFT('Disaggregation Records'!$D$3:$D$56,255),0))),"")</f>
        <v/>
      </c>
      <c r="Q138" s="524" t="s">
        <v>459</v>
      </c>
      <c r="R138" s="382"/>
    </row>
    <row r="139" spans="1:18" ht="47.1" customHeight="1" x14ac:dyDescent="0.25">
      <c r="A139" s="409">
        <v>14</v>
      </c>
      <c r="B139" s="427" t="str">
        <f>IFERROR(VLOOKUP(A139,'Impact Indicators - Section B'!$A$9:$S$27,19,FALSE),"")</f>
        <v/>
      </c>
      <c r="C139" s="522" t="str">
        <f t="array" ref="C139">IFERROR(IF(INDEX('Disaggregation Records'!$E$3:$E$56,MATCH(LEFT(L139,255),LEFT('Disaggregation Records'!$D$3:$D$56,255),0))=0,"",INDEX('Disaggregation Records'!$E$3:$E$56,MATCH(LEFT(L139,255),LEFT('Disaggregation Records'!$D$3:$D$56,255),0))),"")</f>
        <v/>
      </c>
      <c r="D139" s="522" t="str">
        <f t="array" ref="D139">IFERROR(IF(INDEX('Disaggregation Records'!$F$3:$F$56,MATCH(LEFT(L139,255),LEFT('Disaggregation Records'!$D$3:$D$56,255),0))=0,"",INDEX('Disaggregation Records'!$F$3:$F$56,MATCH(LEFT(L139,255),LEFT('Disaggregation Records'!$D$3:$D$56,255),0))),"")</f>
        <v/>
      </c>
      <c r="E139" s="412" t="str">
        <f t="array" ref="E139">IFERROR(IF(INDEX('Disaggregation Data'!$K$3:$K$154,MATCH(LEFT(M139,255),LEFT('Disaggregation Data'!$J$3:$J$154,255),0))=0,"",INDEX('Disaggregation Data'!$K$3:$K$154,MATCH(LEFT(M139,255),LEFT('Disaggregation Data'!$J$3:$J$154,255),0))),"")</f>
        <v/>
      </c>
      <c r="F139" s="412" t="str">
        <f t="array" ref="F139">IFERROR(IF(INDEX('Disaggregation Data'!$L$3:$L$154,MATCH(LEFT(M139,255),LEFT('Disaggregation Data'!$J$3:$J$154,255),0))=0,"",INDEX('Disaggregation Data'!$L$3:$L$154,MATCH(LEFT(M139,255),LEFT('Disaggregation Data'!$J$3:$J$154,255),0))),"")</f>
        <v/>
      </c>
      <c r="G139" s="412" t="str">
        <f t="array" ref="G139">IFERROR(IF(INDEX('Disaggregation Data'!$O$3:$O$154,MATCH(LEFT(M139,255),LEFT('Disaggregation Data'!$J$3:$J$154,255),0))=0,"",INDEX('Disaggregation Data'!$O$3:$O$154,MATCH(LEFT(M139,255),LEFT('Disaggregation Data'!$J$3:$J$154,255),0))),"")</f>
        <v/>
      </c>
      <c r="H139" s="411" t="str">
        <f t="array" ref="H139">IFERROR(IF(INDEX('Disaggregation Data'!$P$3:$P$154,MATCH(LEFT(M139,255),LEFT('Disaggregation Data'!$J$3:$J$154,255),0))=0,"",INDEX('Disaggregation Data'!$P$3:$P$154,MATCH(LEFT(M139,255),LEFT('Disaggregation Data'!$J$3:$J$154,255),0))),"")</f>
        <v/>
      </c>
      <c r="I139" s="412" t="str">
        <f t="array" ref="I139">IFERROR(IF(INDEX('Disaggregation Data'!$M$3:$M$154,MATCH(LEFT(M139,255),LEFT('Disaggregation Data'!$J$3:$J$154,255),0))=0,"",INDEX('Disaggregation Data'!$M$3:$M$154,MATCH(LEFT(M139,255),LEFT('Disaggregation Data'!$J$3:$J$154,255),0))),"")</f>
        <v/>
      </c>
      <c r="J139" s="411" t="str">
        <f t="array" ref="J139">IFERROR(IF(INDEX('Disaggregation Data'!$N$3:$N$154,MATCH(LEFT(M139,255),LEFT('Disaggregation Data'!$J$3:$J$154,255),0))=0,"",INDEX('Disaggregation Data'!$N$3:$N$154,MATCH(LEFT(M139,255),LEFT('Disaggregation Data'!$J$3:$J$154,255),0))),"")</f>
        <v/>
      </c>
      <c r="K139" s="503">
        <f t="shared" si="8"/>
        <v>131</v>
      </c>
      <c r="L139" s="503" t="str">
        <f t="shared" si="9"/>
        <v/>
      </c>
      <c r="M139" s="503" t="str">
        <f t="shared" si="10"/>
        <v/>
      </c>
      <c r="N139" s="481" t="b">
        <f t="shared" si="11"/>
        <v>0</v>
      </c>
      <c r="O139" s="486" t="s">
        <v>1761</v>
      </c>
      <c r="P139" s="523" t="str">
        <f t="array" ref="P139">IFERROR(IF(INDEX('Disaggregation Records'!$G$3:$G$56,MATCH(LEFT(L139,255),LEFT('Disaggregation Records'!$D$3:$D$56,255),0))=0,"",INDEX('Disaggregation Records'!$G$3:$G$56,MATCH(LEFT(L139,255),LEFT('Disaggregation Records'!$D$3:$D$56,255),0))),"")</f>
        <v/>
      </c>
      <c r="Q139" s="524" t="s">
        <v>460</v>
      </c>
      <c r="R139" s="382"/>
    </row>
    <row r="140" spans="1:18" ht="47.1" customHeight="1" x14ac:dyDescent="0.25">
      <c r="A140" s="409">
        <v>14</v>
      </c>
      <c r="B140" s="427" t="str">
        <f>IFERROR(VLOOKUP(A140,'Impact Indicators - Section B'!$A$9:$S$27,19,FALSE),"")</f>
        <v/>
      </c>
      <c r="C140" s="522" t="str">
        <f t="array" ref="C140">IFERROR(IF(INDEX('Disaggregation Records'!$E$3:$E$56,MATCH(LEFT(L140,255),LEFT('Disaggregation Records'!$D$3:$D$56,255),0))=0,"",INDEX('Disaggregation Records'!$E$3:$E$56,MATCH(LEFT(L140,255),LEFT('Disaggregation Records'!$D$3:$D$56,255),0))),"")</f>
        <v/>
      </c>
      <c r="D140" s="522" t="str">
        <f t="array" ref="D140">IFERROR(IF(INDEX('Disaggregation Records'!$F$3:$F$56,MATCH(LEFT(L140,255),LEFT('Disaggregation Records'!$D$3:$D$56,255),0))=0,"",INDEX('Disaggregation Records'!$F$3:$F$56,MATCH(LEFT(L140,255),LEFT('Disaggregation Records'!$D$3:$D$56,255),0))),"")</f>
        <v/>
      </c>
      <c r="E140" s="412" t="str">
        <f t="array" ref="E140">IFERROR(IF(INDEX('Disaggregation Data'!$K$3:$K$154,MATCH(LEFT(M140,255),LEFT('Disaggregation Data'!$J$3:$J$154,255),0))=0,"",INDEX('Disaggregation Data'!$K$3:$K$154,MATCH(LEFT(M140,255),LEFT('Disaggregation Data'!$J$3:$J$154,255),0))),"")</f>
        <v/>
      </c>
      <c r="F140" s="412" t="str">
        <f t="array" ref="F140">IFERROR(IF(INDEX('Disaggregation Data'!$L$3:$L$154,MATCH(LEFT(M140,255),LEFT('Disaggregation Data'!$J$3:$J$154,255),0))=0,"",INDEX('Disaggregation Data'!$L$3:$L$154,MATCH(LEFT(M140,255),LEFT('Disaggregation Data'!$J$3:$J$154,255),0))),"")</f>
        <v/>
      </c>
      <c r="G140" s="412" t="str">
        <f t="array" ref="G140">IFERROR(IF(INDEX('Disaggregation Data'!$O$3:$O$154,MATCH(LEFT(M140,255),LEFT('Disaggregation Data'!$J$3:$J$154,255),0))=0,"",INDEX('Disaggregation Data'!$O$3:$O$154,MATCH(LEFT(M140,255),LEFT('Disaggregation Data'!$J$3:$J$154,255),0))),"")</f>
        <v/>
      </c>
      <c r="H140" s="411" t="str">
        <f t="array" ref="H140">IFERROR(IF(INDEX('Disaggregation Data'!$P$3:$P$154,MATCH(LEFT(M140,255),LEFT('Disaggregation Data'!$J$3:$J$154,255),0))=0,"",INDEX('Disaggregation Data'!$P$3:$P$154,MATCH(LEFT(M140,255),LEFT('Disaggregation Data'!$J$3:$J$154,255),0))),"")</f>
        <v/>
      </c>
      <c r="I140" s="412" t="str">
        <f t="array" ref="I140">IFERROR(IF(INDEX('Disaggregation Data'!$M$3:$M$154,MATCH(LEFT(M140,255),LEFT('Disaggregation Data'!$J$3:$J$154,255),0))=0,"",INDEX('Disaggregation Data'!$M$3:$M$154,MATCH(LEFT(M140,255),LEFT('Disaggregation Data'!$J$3:$J$154,255),0))),"")</f>
        <v/>
      </c>
      <c r="J140" s="411" t="str">
        <f t="array" ref="J140">IFERROR(IF(INDEX('Disaggregation Data'!$N$3:$N$154,MATCH(LEFT(M140,255),LEFT('Disaggregation Data'!$J$3:$J$154,255),0))=0,"",INDEX('Disaggregation Data'!$N$3:$N$154,MATCH(LEFT(M140,255),LEFT('Disaggregation Data'!$J$3:$J$154,255),0))),"")</f>
        <v/>
      </c>
      <c r="K140" s="503">
        <f t="shared" si="8"/>
        <v>132</v>
      </c>
      <c r="L140" s="503" t="str">
        <f t="shared" si="9"/>
        <v/>
      </c>
      <c r="M140" s="503" t="str">
        <f t="shared" si="10"/>
        <v/>
      </c>
      <c r="N140" s="481" t="b">
        <f t="shared" si="11"/>
        <v>0</v>
      </c>
      <c r="O140" s="486" t="s">
        <v>1762</v>
      </c>
      <c r="P140" s="523" t="str">
        <f t="array" ref="P140">IFERROR(IF(INDEX('Disaggregation Records'!$G$3:$G$56,MATCH(LEFT(L140,255),LEFT('Disaggregation Records'!$D$3:$D$56,255),0))=0,"",INDEX('Disaggregation Records'!$G$3:$G$56,MATCH(LEFT(L140,255),LEFT('Disaggregation Records'!$D$3:$D$56,255),0))),"")</f>
        <v/>
      </c>
      <c r="Q140" s="524" t="s">
        <v>460</v>
      </c>
      <c r="R140" s="382"/>
    </row>
    <row r="141" spans="1:18" ht="47.1" customHeight="1" x14ac:dyDescent="0.25">
      <c r="A141" s="409">
        <v>14</v>
      </c>
      <c r="B141" s="427" t="str">
        <f>IFERROR(VLOOKUP(A141,'Impact Indicators - Section B'!$A$9:$S$27,19,FALSE),"")</f>
        <v/>
      </c>
      <c r="C141" s="522" t="str">
        <f t="array" ref="C141">IFERROR(IF(INDEX('Disaggregation Records'!$E$3:$E$56,MATCH(LEFT(L141,255),LEFT('Disaggregation Records'!$D$3:$D$56,255),0))=0,"",INDEX('Disaggregation Records'!$E$3:$E$56,MATCH(LEFT(L141,255),LEFT('Disaggregation Records'!$D$3:$D$56,255),0))),"")</f>
        <v/>
      </c>
      <c r="D141" s="522" t="str">
        <f t="array" ref="D141">IFERROR(IF(INDEX('Disaggregation Records'!$F$3:$F$56,MATCH(LEFT(L141,255),LEFT('Disaggregation Records'!$D$3:$D$56,255),0))=0,"",INDEX('Disaggregation Records'!$F$3:$F$56,MATCH(LEFT(L141,255),LEFT('Disaggregation Records'!$D$3:$D$56,255),0))),"")</f>
        <v/>
      </c>
      <c r="E141" s="412" t="str">
        <f t="array" ref="E141">IFERROR(IF(INDEX('Disaggregation Data'!$K$3:$K$154,MATCH(LEFT(M141,255),LEFT('Disaggregation Data'!$J$3:$J$154,255),0))=0,"",INDEX('Disaggregation Data'!$K$3:$K$154,MATCH(LEFT(M141,255),LEFT('Disaggregation Data'!$J$3:$J$154,255),0))),"")</f>
        <v/>
      </c>
      <c r="F141" s="412" t="str">
        <f t="array" ref="F141">IFERROR(IF(INDEX('Disaggregation Data'!$L$3:$L$154,MATCH(LEFT(M141,255),LEFT('Disaggregation Data'!$J$3:$J$154,255),0))=0,"",INDEX('Disaggregation Data'!$L$3:$L$154,MATCH(LEFT(M141,255),LEFT('Disaggregation Data'!$J$3:$J$154,255),0))),"")</f>
        <v/>
      </c>
      <c r="G141" s="412" t="str">
        <f t="array" ref="G141">IFERROR(IF(INDEX('Disaggregation Data'!$O$3:$O$154,MATCH(LEFT(M141,255),LEFT('Disaggregation Data'!$J$3:$J$154,255),0))=0,"",INDEX('Disaggregation Data'!$O$3:$O$154,MATCH(LEFT(M141,255),LEFT('Disaggregation Data'!$J$3:$J$154,255),0))),"")</f>
        <v/>
      </c>
      <c r="H141" s="411" t="str">
        <f t="array" ref="H141">IFERROR(IF(INDEX('Disaggregation Data'!$P$3:$P$154,MATCH(LEFT(M141,255),LEFT('Disaggregation Data'!$J$3:$J$154,255),0))=0,"",INDEX('Disaggregation Data'!$P$3:$P$154,MATCH(LEFT(M141,255),LEFT('Disaggregation Data'!$J$3:$J$154,255),0))),"")</f>
        <v/>
      </c>
      <c r="I141" s="412" t="str">
        <f t="array" ref="I141">IFERROR(IF(INDEX('Disaggregation Data'!$M$3:$M$154,MATCH(LEFT(M141,255),LEFT('Disaggregation Data'!$J$3:$J$154,255),0))=0,"",INDEX('Disaggregation Data'!$M$3:$M$154,MATCH(LEFT(M141,255),LEFT('Disaggregation Data'!$J$3:$J$154,255),0))),"")</f>
        <v/>
      </c>
      <c r="J141" s="411" t="str">
        <f t="array" ref="J141">IFERROR(IF(INDEX('Disaggregation Data'!$N$3:$N$154,MATCH(LEFT(M141,255),LEFT('Disaggregation Data'!$J$3:$J$154,255),0))=0,"",INDEX('Disaggregation Data'!$N$3:$N$154,MATCH(LEFT(M141,255),LEFT('Disaggregation Data'!$J$3:$J$154,255),0))),"")</f>
        <v/>
      </c>
      <c r="K141" s="503">
        <f t="shared" si="8"/>
        <v>133</v>
      </c>
      <c r="L141" s="503" t="str">
        <f t="shared" si="9"/>
        <v/>
      </c>
      <c r="M141" s="503" t="str">
        <f t="shared" si="10"/>
        <v/>
      </c>
      <c r="N141" s="481" t="b">
        <f t="shared" si="11"/>
        <v>0</v>
      </c>
      <c r="O141" s="486" t="s">
        <v>1763</v>
      </c>
      <c r="P141" s="523" t="str">
        <f t="array" ref="P141">IFERROR(IF(INDEX('Disaggregation Records'!$G$3:$G$56,MATCH(LEFT(L141,255),LEFT('Disaggregation Records'!$D$3:$D$56,255),0))=0,"",INDEX('Disaggregation Records'!$G$3:$G$56,MATCH(LEFT(L141,255),LEFT('Disaggregation Records'!$D$3:$D$56,255),0))),"")</f>
        <v/>
      </c>
      <c r="Q141" s="524" t="s">
        <v>460</v>
      </c>
      <c r="R141" s="382"/>
    </row>
    <row r="142" spans="1:18" ht="47.1" customHeight="1" x14ac:dyDescent="0.25">
      <c r="A142" s="409">
        <v>14</v>
      </c>
      <c r="B142" s="427" t="str">
        <f>IFERROR(VLOOKUP(A142,'Impact Indicators - Section B'!$A$9:$S$27,19,FALSE),"")</f>
        <v/>
      </c>
      <c r="C142" s="522" t="str">
        <f t="array" ref="C142">IFERROR(IF(INDEX('Disaggregation Records'!$E$3:$E$56,MATCH(LEFT(L142,255),LEFT('Disaggregation Records'!$D$3:$D$56,255),0))=0,"",INDEX('Disaggregation Records'!$E$3:$E$56,MATCH(LEFT(L142,255),LEFT('Disaggregation Records'!$D$3:$D$56,255),0))),"")</f>
        <v/>
      </c>
      <c r="D142" s="522" t="str">
        <f t="array" ref="D142">IFERROR(IF(INDEX('Disaggregation Records'!$F$3:$F$56,MATCH(LEFT(L142,255),LEFT('Disaggregation Records'!$D$3:$D$56,255),0))=0,"",INDEX('Disaggregation Records'!$F$3:$F$56,MATCH(LEFT(L142,255),LEFT('Disaggregation Records'!$D$3:$D$56,255),0))),"")</f>
        <v/>
      </c>
      <c r="E142" s="412" t="str">
        <f t="array" ref="E142">IFERROR(IF(INDEX('Disaggregation Data'!$K$3:$K$154,MATCH(LEFT(M142,255),LEFT('Disaggregation Data'!$J$3:$J$154,255),0))=0,"",INDEX('Disaggregation Data'!$K$3:$K$154,MATCH(LEFT(M142,255),LEFT('Disaggregation Data'!$J$3:$J$154,255),0))),"")</f>
        <v/>
      </c>
      <c r="F142" s="412" t="str">
        <f t="array" ref="F142">IFERROR(IF(INDEX('Disaggregation Data'!$L$3:$L$154,MATCH(LEFT(M142,255),LEFT('Disaggregation Data'!$J$3:$J$154,255),0))=0,"",INDEX('Disaggregation Data'!$L$3:$L$154,MATCH(LEFT(M142,255),LEFT('Disaggregation Data'!$J$3:$J$154,255),0))),"")</f>
        <v/>
      </c>
      <c r="G142" s="412" t="str">
        <f t="array" ref="G142">IFERROR(IF(INDEX('Disaggregation Data'!$O$3:$O$154,MATCH(LEFT(M142,255),LEFT('Disaggregation Data'!$J$3:$J$154,255),0))=0,"",INDEX('Disaggregation Data'!$O$3:$O$154,MATCH(LEFT(M142,255),LEFT('Disaggregation Data'!$J$3:$J$154,255),0))),"")</f>
        <v/>
      </c>
      <c r="H142" s="411" t="str">
        <f t="array" ref="H142">IFERROR(IF(INDEX('Disaggregation Data'!$P$3:$P$154,MATCH(LEFT(M142,255),LEFT('Disaggregation Data'!$J$3:$J$154,255),0))=0,"",INDEX('Disaggregation Data'!$P$3:$P$154,MATCH(LEFT(M142,255),LEFT('Disaggregation Data'!$J$3:$J$154,255),0))),"")</f>
        <v/>
      </c>
      <c r="I142" s="412" t="str">
        <f t="array" ref="I142">IFERROR(IF(INDEX('Disaggregation Data'!$M$3:$M$154,MATCH(LEFT(M142,255),LEFT('Disaggregation Data'!$J$3:$J$154,255),0))=0,"",INDEX('Disaggregation Data'!$M$3:$M$154,MATCH(LEFT(M142,255),LEFT('Disaggregation Data'!$J$3:$J$154,255),0))),"")</f>
        <v/>
      </c>
      <c r="J142" s="411" t="str">
        <f t="array" ref="J142">IFERROR(IF(INDEX('Disaggregation Data'!$N$3:$N$154,MATCH(LEFT(M142,255),LEFT('Disaggregation Data'!$J$3:$J$154,255),0))=0,"",INDEX('Disaggregation Data'!$N$3:$N$154,MATCH(LEFT(M142,255),LEFT('Disaggregation Data'!$J$3:$J$154,255),0))),"")</f>
        <v/>
      </c>
      <c r="K142" s="503">
        <f t="shared" si="8"/>
        <v>134</v>
      </c>
      <c r="L142" s="503" t="str">
        <f t="shared" si="9"/>
        <v/>
      </c>
      <c r="M142" s="503" t="str">
        <f t="shared" si="10"/>
        <v/>
      </c>
      <c r="N142" s="481" t="b">
        <f t="shared" si="11"/>
        <v>0</v>
      </c>
      <c r="O142" s="486" t="s">
        <v>1764</v>
      </c>
      <c r="P142" s="523" t="str">
        <f t="array" ref="P142">IFERROR(IF(INDEX('Disaggregation Records'!$G$3:$G$56,MATCH(LEFT(L142,255),LEFT('Disaggregation Records'!$D$3:$D$56,255),0))=0,"",INDEX('Disaggregation Records'!$G$3:$G$56,MATCH(LEFT(L142,255),LEFT('Disaggregation Records'!$D$3:$D$56,255),0))),"")</f>
        <v/>
      </c>
      <c r="Q142" s="524" t="s">
        <v>460</v>
      </c>
      <c r="R142" s="382"/>
    </row>
    <row r="143" spans="1:18" ht="47.1" customHeight="1" x14ac:dyDescent="0.25">
      <c r="A143" s="409">
        <v>14</v>
      </c>
      <c r="B143" s="427" t="str">
        <f>IFERROR(VLOOKUP(A143,'Impact Indicators - Section B'!$A$9:$S$27,19,FALSE),"")</f>
        <v/>
      </c>
      <c r="C143" s="522" t="str">
        <f t="array" ref="C143">IFERROR(IF(INDEX('Disaggregation Records'!$E$3:$E$56,MATCH(LEFT(L143,255),LEFT('Disaggregation Records'!$D$3:$D$56,255),0))=0,"",INDEX('Disaggregation Records'!$E$3:$E$56,MATCH(LEFT(L143,255),LEFT('Disaggregation Records'!$D$3:$D$56,255),0))),"")</f>
        <v/>
      </c>
      <c r="D143" s="522" t="str">
        <f t="array" ref="D143">IFERROR(IF(INDEX('Disaggregation Records'!$F$3:$F$56,MATCH(LEFT(L143,255),LEFT('Disaggregation Records'!$D$3:$D$56,255),0))=0,"",INDEX('Disaggregation Records'!$F$3:$F$56,MATCH(LEFT(L143,255),LEFT('Disaggregation Records'!$D$3:$D$56,255),0))),"")</f>
        <v/>
      </c>
      <c r="E143" s="412" t="str">
        <f t="array" ref="E143">IFERROR(IF(INDEX('Disaggregation Data'!$K$3:$K$154,MATCH(LEFT(M143,255),LEFT('Disaggregation Data'!$J$3:$J$154,255),0))=0,"",INDEX('Disaggregation Data'!$K$3:$K$154,MATCH(LEFT(M143,255),LEFT('Disaggregation Data'!$J$3:$J$154,255),0))),"")</f>
        <v/>
      </c>
      <c r="F143" s="412" t="str">
        <f t="array" ref="F143">IFERROR(IF(INDEX('Disaggregation Data'!$L$3:$L$154,MATCH(LEFT(M143,255),LEFT('Disaggregation Data'!$J$3:$J$154,255),0))=0,"",INDEX('Disaggregation Data'!$L$3:$L$154,MATCH(LEFT(M143,255),LEFT('Disaggregation Data'!$J$3:$J$154,255),0))),"")</f>
        <v/>
      </c>
      <c r="G143" s="412" t="str">
        <f t="array" ref="G143">IFERROR(IF(INDEX('Disaggregation Data'!$O$3:$O$154,MATCH(LEFT(M143,255),LEFT('Disaggregation Data'!$J$3:$J$154,255),0))=0,"",INDEX('Disaggregation Data'!$O$3:$O$154,MATCH(LEFT(M143,255),LEFT('Disaggregation Data'!$J$3:$J$154,255),0))),"")</f>
        <v/>
      </c>
      <c r="H143" s="411" t="str">
        <f t="array" ref="H143">IFERROR(IF(INDEX('Disaggregation Data'!$P$3:$P$154,MATCH(LEFT(M143,255),LEFT('Disaggregation Data'!$J$3:$J$154,255),0))=0,"",INDEX('Disaggregation Data'!$P$3:$P$154,MATCH(LEFT(M143,255),LEFT('Disaggregation Data'!$J$3:$J$154,255),0))),"")</f>
        <v/>
      </c>
      <c r="I143" s="412" t="str">
        <f t="array" ref="I143">IFERROR(IF(INDEX('Disaggregation Data'!$M$3:$M$154,MATCH(LEFT(M143,255),LEFT('Disaggregation Data'!$J$3:$J$154,255),0))=0,"",INDEX('Disaggregation Data'!$M$3:$M$154,MATCH(LEFT(M143,255),LEFT('Disaggregation Data'!$J$3:$J$154,255),0))),"")</f>
        <v/>
      </c>
      <c r="J143" s="411" t="str">
        <f t="array" ref="J143">IFERROR(IF(INDEX('Disaggregation Data'!$N$3:$N$154,MATCH(LEFT(M143,255),LEFT('Disaggregation Data'!$J$3:$J$154,255),0))=0,"",INDEX('Disaggregation Data'!$N$3:$N$154,MATCH(LEFT(M143,255),LEFT('Disaggregation Data'!$J$3:$J$154,255),0))),"")</f>
        <v/>
      </c>
      <c r="K143" s="503">
        <f t="shared" si="8"/>
        <v>135</v>
      </c>
      <c r="L143" s="503" t="str">
        <f t="shared" si="9"/>
        <v/>
      </c>
      <c r="M143" s="503" t="str">
        <f t="shared" si="10"/>
        <v/>
      </c>
      <c r="N143" s="481" t="b">
        <f t="shared" si="11"/>
        <v>0</v>
      </c>
      <c r="O143" s="486" t="s">
        <v>1765</v>
      </c>
      <c r="P143" s="523" t="str">
        <f t="array" ref="P143">IFERROR(IF(INDEX('Disaggregation Records'!$G$3:$G$56,MATCH(LEFT(L143,255),LEFT('Disaggregation Records'!$D$3:$D$56,255),0))=0,"",INDEX('Disaggregation Records'!$G$3:$G$56,MATCH(LEFT(L143,255),LEFT('Disaggregation Records'!$D$3:$D$56,255),0))),"")</f>
        <v/>
      </c>
      <c r="Q143" s="524" t="s">
        <v>460</v>
      </c>
      <c r="R143" s="382"/>
    </row>
    <row r="144" spans="1:18" ht="47.1" customHeight="1" x14ac:dyDescent="0.25">
      <c r="A144" s="409">
        <v>14</v>
      </c>
      <c r="B144" s="427" t="str">
        <f>IFERROR(VLOOKUP(A144,'Impact Indicators - Section B'!$A$9:$S$27,19,FALSE),"")</f>
        <v/>
      </c>
      <c r="C144" s="522" t="str">
        <f t="array" ref="C144">IFERROR(IF(INDEX('Disaggregation Records'!$E$3:$E$56,MATCH(LEFT(L144,255),LEFT('Disaggregation Records'!$D$3:$D$56,255),0))=0,"",INDEX('Disaggregation Records'!$E$3:$E$56,MATCH(LEFT(L144,255),LEFT('Disaggregation Records'!$D$3:$D$56,255),0))),"")</f>
        <v/>
      </c>
      <c r="D144" s="522" t="str">
        <f t="array" ref="D144">IFERROR(IF(INDEX('Disaggregation Records'!$F$3:$F$56,MATCH(LEFT(L144,255),LEFT('Disaggregation Records'!$D$3:$D$56,255),0))=0,"",INDEX('Disaggregation Records'!$F$3:$F$56,MATCH(LEFT(L144,255),LEFT('Disaggregation Records'!$D$3:$D$56,255),0))),"")</f>
        <v/>
      </c>
      <c r="E144" s="412" t="str">
        <f t="array" ref="E144">IFERROR(IF(INDEX('Disaggregation Data'!$K$3:$K$154,MATCH(LEFT(M144,255),LEFT('Disaggregation Data'!$J$3:$J$154,255),0))=0,"",INDEX('Disaggregation Data'!$K$3:$K$154,MATCH(LEFT(M144,255),LEFT('Disaggregation Data'!$J$3:$J$154,255),0))),"")</f>
        <v/>
      </c>
      <c r="F144" s="412" t="str">
        <f t="array" ref="F144">IFERROR(IF(INDEX('Disaggregation Data'!$L$3:$L$154,MATCH(LEFT(M144,255),LEFT('Disaggregation Data'!$J$3:$J$154,255),0))=0,"",INDEX('Disaggregation Data'!$L$3:$L$154,MATCH(LEFT(M144,255),LEFT('Disaggregation Data'!$J$3:$J$154,255),0))),"")</f>
        <v/>
      </c>
      <c r="G144" s="412" t="str">
        <f t="array" ref="G144">IFERROR(IF(INDEX('Disaggregation Data'!$O$3:$O$154,MATCH(LEFT(M144,255),LEFT('Disaggregation Data'!$J$3:$J$154,255),0))=0,"",INDEX('Disaggregation Data'!$O$3:$O$154,MATCH(LEFT(M144,255),LEFT('Disaggregation Data'!$J$3:$J$154,255),0))),"")</f>
        <v/>
      </c>
      <c r="H144" s="411" t="str">
        <f t="array" ref="H144">IFERROR(IF(INDEX('Disaggregation Data'!$P$3:$P$154,MATCH(LEFT(M144,255),LEFT('Disaggregation Data'!$J$3:$J$154,255),0))=0,"",INDEX('Disaggregation Data'!$P$3:$P$154,MATCH(LEFT(M144,255),LEFT('Disaggregation Data'!$J$3:$J$154,255),0))),"")</f>
        <v/>
      </c>
      <c r="I144" s="412" t="str">
        <f t="array" ref="I144">IFERROR(IF(INDEX('Disaggregation Data'!$M$3:$M$154,MATCH(LEFT(M144,255),LEFT('Disaggregation Data'!$J$3:$J$154,255),0))=0,"",INDEX('Disaggregation Data'!$M$3:$M$154,MATCH(LEFT(M144,255),LEFT('Disaggregation Data'!$J$3:$J$154,255),0))),"")</f>
        <v/>
      </c>
      <c r="J144" s="411" t="str">
        <f t="array" ref="J144">IFERROR(IF(INDEX('Disaggregation Data'!$N$3:$N$154,MATCH(LEFT(M144,255),LEFT('Disaggregation Data'!$J$3:$J$154,255),0))=0,"",INDEX('Disaggregation Data'!$N$3:$N$154,MATCH(LEFT(M144,255),LEFT('Disaggregation Data'!$J$3:$J$154,255),0))),"")</f>
        <v/>
      </c>
      <c r="K144" s="503">
        <f t="shared" si="8"/>
        <v>136</v>
      </c>
      <c r="L144" s="503" t="str">
        <f t="shared" si="9"/>
        <v/>
      </c>
      <c r="M144" s="503" t="str">
        <f t="shared" si="10"/>
        <v/>
      </c>
      <c r="N144" s="481" t="b">
        <f t="shared" si="11"/>
        <v>0</v>
      </c>
      <c r="O144" s="486" t="s">
        <v>1766</v>
      </c>
      <c r="P144" s="523" t="str">
        <f t="array" ref="P144">IFERROR(IF(INDEX('Disaggregation Records'!$G$3:$G$56,MATCH(LEFT(L144,255),LEFT('Disaggregation Records'!$D$3:$D$56,255),0))=0,"",INDEX('Disaggregation Records'!$G$3:$G$56,MATCH(LEFT(L144,255),LEFT('Disaggregation Records'!$D$3:$D$56,255),0))),"")</f>
        <v/>
      </c>
      <c r="Q144" s="524" t="s">
        <v>460</v>
      </c>
      <c r="R144" s="382"/>
    </row>
    <row r="145" spans="1:18" ht="47.1" customHeight="1" x14ac:dyDescent="0.25">
      <c r="A145" s="409">
        <v>14</v>
      </c>
      <c r="B145" s="427" t="str">
        <f>IFERROR(VLOOKUP(A145,'Impact Indicators - Section B'!$A$9:$S$27,19,FALSE),"")</f>
        <v/>
      </c>
      <c r="C145" s="522" t="str">
        <f t="array" ref="C145">IFERROR(IF(INDEX('Disaggregation Records'!$E$3:$E$56,MATCH(LEFT(L145,255),LEFT('Disaggregation Records'!$D$3:$D$56,255),0))=0,"",INDEX('Disaggregation Records'!$E$3:$E$56,MATCH(LEFT(L145,255),LEFT('Disaggregation Records'!$D$3:$D$56,255),0))),"")</f>
        <v/>
      </c>
      <c r="D145" s="522" t="str">
        <f t="array" ref="D145">IFERROR(IF(INDEX('Disaggregation Records'!$F$3:$F$56,MATCH(LEFT(L145,255),LEFT('Disaggregation Records'!$D$3:$D$56,255),0))=0,"",INDEX('Disaggregation Records'!$F$3:$F$56,MATCH(LEFT(L145,255),LEFT('Disaggregation Records'!$D$3:$D$56,255),0))),"")</f>
        <v/>
      </c>
      <c r="E145" s="412" t="str">
        <f t="array" ref="E145">IFERROR(IF(INDEX('Disaggregation Data'!$K$3:$K$154,MATCH(LEFT(M145,255),LEFT('Disaggregation Data'!$J$3:$J$154,255),0))=0,"",INDEX('Disaggregation Data'!$K$3:$K$154,MATCH(LEFT(M145,255),LEFT('Disaggregation Data'!$J$3:$J$154,255),0))),"")</f>
        <v/>
      </c>
      <c r="F145" s="412" t="str">
        <f t="array" ref="F145">IFERROR(IF(INDEX('Disaggregation Data'!$L$3:$L$154,MATCH(LEFT(M145,255),LEFT('Disaggregation Data'!$J$3:$J$154,255),0))=0,"",INDEX('Disaggregation Data'!$L$3:$L$154,MATCH(LEFT(M145,255),LEFT('Disaggregation Data'!$J$3:$J$154,255),0))),"")</f>
        <v/>
      </c>
      <c r="G145" s="412" t="str">
        <f t="array" ref="G145">IFERROR(IF(INDEX('Disaggregation Data'!$O$3:$O$154,MATCH(LEFT(M145,255),LEFT('Disaggregation Data'!$J$3:$J$154,255),0))=0,"",INDEX('Disaggregation Data'!$O$3:$O$154,MATCH(LEFT(M145,255),LEFT('Disaggregation Data'!$J$3:$J$154,255),0))),"")</f>
        <v/>
      </c>
      <c r="H145" s="411" t="str">
        <f t="array" ref="H145">IFERROR(IF(INDEX('Disaggregation Data'!$P$3:$P$154,MATCH(LEFT(M145,255),LEFT('Disaggregation Data'!$J$3:$J$154,255),0))=0,"",INDEX('Disaggregation Data'!$P$3:$P$154,MATCH(LEFT(M145,255),LEFT('Disaggregation Data'!$J$3:$J$154,255),0))),"")</f>
        <v/>
      </c>
      <c r="I145" s="412" t="str">
        <f t="array" ref="I145">IFERROR(IF(INDEX('Disaggregation Data'!$M$3:$M$154,MATCH(LEFT(M145,255),LEFT('Disaggregation Data'!$J$3:$J$154,255),0))=0,"",INDEX('Disaggregation Data'!$M$3:$M$154,MATCH(LEFT(M145,255),LEFT('Disaggregation Data'!$J$3:$J$154,255),0))),"")</f>
        <v/>
      </c>
      <c r="J145" s="411" t="str">
        <f t="array" ref="J145">IFERROR(IF(INDEX('Disaggregation Data'!$N$3:$N$154,MATCH(LEFT(M145,255),LEFT('Disaggregation Data'!$J$3:$J$154,255),0))=0,"",INDEX('Disaggregation Data'!$N$3:$N$154,MATCH(LEFT(M145,255),LEFT('Disaggregation Data'!$J$3:$J$154,255),0))),"")</f>
        <v/>
      </c>
      <c r="K145" s="503">
        <f t="shared" si="8"/>
        <v>137</v>
      </c>
      <c r="L145" s="503" t="str">
        <f t="shared" si="9"/>
        <v/>
      </c>
      <c r="M145" s="503" t="str">
        <f t="shared" si="10"/>
        <v/>
      </c>
      <c r="N145" s="481" t="b">
        <f t="shared" si="11"/>
        <v>0</v>
      </c>
      <c r="O145" s="486" t="s">
        <v>1767</v>
      </c>
      <c r="P145" s="523" t="str">
        <f t="array" ref="P145">IFERROR(IF(INDEX('Disaggregation Records'!$G$3:$G$56,MATCH(LEFT(L145,255),LEFT('Disaggregation Records'!$D$3:$D$56,255),0))=0,"",INDEX('Disaggregation Records'!$G$3:$G$56,MATCH(LEFT(L145,255),LEFT('Disaggregation Records'!$D$3:$D$56,255),0))),"")</f>
        <v/>
      </c>
      <c r="Q145" s="524" t="s">
        <v>460</v>
      </c>
      <c r="R145" s="382"/>
    </row>
    <row r="146" spans="1:18" ht="47.1" customHeight="1" x14ac:dyDescent="0.25">
      <c r="A146" s="409">
        <v>14</v>
      </c>
      <c r="B146" s="427" t="str">
        <f>IFERROR(VLOOKUP(A146,'Impact Indicators - Section B'!$A$9:$S$27,19,FALSE),"")</f>
        <v/>
      </c>
      <c r="C146" s="522" t="str">
        <f t="array" ref="C146">IFERROR(IF(INDEX('Disaggregation Records'!$E$3:$E$56,MATCH(LEFT(L146,255),LEFT('Disaggregation Records'!$D$3:$D$56,255),0))=0,"",INDEX('Disaggregation Records'!$E$3:$E$56,MATCH(LEFT(L146,255),LEFT('Disaggregation Records'!$D$3:$D$56,255),0))),"")</f>
        <v/>
      </c>
      <c r="D146" s="522" t="str">
        <f t="array" ref="D146">IFERROR(IF(INDEX('Disaggregation Records'!$F$3:$F$56,MATCH(LEFT(L146,255),LEFT('Disaggregation Records'!$D$3:$D$56,255),0))=0,"",INDEX('Disaggregation Records'!$F$3:$F$56,MATCH(LEFT(L146,255),LEFT('Disaggregation Records'!$D$3:$D$56,255),0))),"")</f>
        <v/>
      </c>
      <c r="E146" s="412" t="str">
        <f t="array" ref="E146">IFERROR(IF(INDEX('Disaggregation Data'!$K$3:$K$154,MATCH(LEFT(M146,255),LEFT('Disaggregation Data'!$J$3:$J$154,255),0))=0,"",INDEX('Disaggregation Data'!$K$3:$K$154,MATCH(LEFT(M146,255),LEFT('Disaggregation Data'!$J$3:$J$154,255),0))),"")</f>
        <v/>
      </c>
      <c r="F146" s="412" t="str">
        <f t="array" ref="F146">IFERROR(IF(INDEX('Disaggregation Data'!$L$3:$L$154,MATCH(LEFT(M146,255),LEFT('Disaggregation Data'!$J$3:$J$154,255),0))=0,"",INDEX('Disaggregation Data'!$L$3:$L$154,MATCH(LEFT(M146,255),LEFT('Disaggregation Data'!$J$3:$J$154,255),0))),"")</f>
        <v/>
      </c>
      <c r="G146" s="412" t="str">
        <f t="array" ref="G146">IFERROR(IF(INDEX('Disaggregation Data'!$O$3:$O$154,MATCH(LEFT(M146,255),LEFT('Disaggregation Data'!$J$3:$J$154,255),0))=0,"",INDEX('Disaggregation Data'!$O$3:$O$154,MATCH(LEFT(M146,255),LEFT('Disaggregation Data'!$J$3:$J$154,255),0))),"")</f>
        <v/>
      </c>
      <c r="H146" s="411" t="str">
        <f t="array" ref="H146">IFERROR(IF(INDEX('Disaggregation Data'!$P$3:$P$154,MATCH(LEFT(M146,255),LEFT('Disaggregation Data'!$J$3:$J$154,255),0))=0,"",INDEX('Disaggregation Data'!$P$3:$P$154,MATCH(LEFT(M146,255),LEFT('Disaggregation Data'!$J$3:$J$154,255),0))),"")</f>
        <v/>
      </c>
      <c r="I146" s="412" t="str">
        <f t="array" ref="I146">IFERROR(IF(INDEX('Disaggregation Data'!$M$3:$M$154,MATCH(LEFT(M146,255),LEFT('Disaggregation Data'!$J$3:$J$154,255),0))=0,"",INDEX('Disaggregation Data'!$M$3:$M$154,MATCH(LEFT(M146,255),LEFT('Disaggregation Data'!$J$3:$J$154,255),0))),"")</f>
        <v/>
      </c>
      <c r="J146" s="411" t="str">
        <f t="array" ref="J146">IFERROR(IF(INDEX('Disaggregation Data'!$N$3:$N$154,MATCH(LEFT(M146,255),LEFT('Disaggregation Data'!$J$3:$J$154,255),0))=0,"",INDEX('Disaggregation Data'!$N$3:$N$154,MATCH(LEFT(M146,255),LEFT('Disaggregation Data'!$J$3:$J$154,255),0))),"")</f>
        <v/>
      </c>
      <c r="K146" s="503">
        <f t="shared" si="8"/>
        <v>138</v>
      </c>
      <c r="L146" s="503" t="str">
        <f t="shared" si="9"/>
        <v/>
      </c>
      <c r="M146" s="503" t="str">
        <f t="shared" si="10"/>
        <v/>
      </c>
      <c r="N146" s="481" t="b">
        <f t="shared" si="11"/>
        <v>0</v>
      </c>
      <c r="O146" s="486" t="s">
        <v>1768</v>
      </c>
      <c r="P146" s="523" t="str">
        <f t="array" ref="P146">IFERROR(IF(INDEX('Disaggregation Records'!$G$3:$G$56,MATCH(LEFT(L146,255),LEFT('Disaggregation Records'!$D$3:$D$56,255),0))=0,"",INDEX('Disaggregation Records'!$G$3:$G$56,MATCH(LEFT(L146,255),LEFT('Disaggregation Records'!$D$3:$D$56,255),0))),"")</f>
        <v/>
      </c>
      <c r="Q146" s="524" t="s">
        <v>460</v>
      </c>
      <c r="R146" s="382"/>
    </row>
    <row r="147" spans="1:18" ht="47.1" customHeight="1" x14ac:dyDescent="0.25">
      <c r="A147" s="409">
        <v>14</v>
      </c>
      <c r="B147" s="427" t="str">
        <f>IFERROR(VLOOKUP(A147,'Impact Indicators - Section B'!$A$9:$S$27,19,FALSE),"")</f>
        <v/>
      </c>
      <c r="C147" s="522" t="str">
        <f t="array" ref="C147">IFERROR(IF(INDEX('Disaggregation Records'!$E$3:$E$56,MATCH(LEFT(L147,255),LEFT('Disaggregation Records'!$D$3:$D$56,255),0))=0,"",INDEX('Disaggregation Records'!$E$3:$E$56,MATCH(LEFT(L147,255),LEFT('Disaggregation Records'!$D$3:$D$56,255),0))),"")</f>
        <v/>
      </c>
      <c r="D147" s="522" t="str">
        <f t="array" ref="D147">IFERROR(IF(INDEX('Disaggregation Records'!$F$3:$F$56,MATCH(LEFT(L147,255),LEFT('Disaggregation Records'!$D$3:$D$56,255),0))=0,"",INDEX('Disaggregation Records'!$F$3:$F$56,MATCH(LEFT(L147,255),LEFT('Disaggregation Records'!$D$3:$D$56,255),0))),"")</f>
        <v/>
      </c>
      <c r="E147" s="412" t="str">
        <f t="array" ref="E147">IFERROR(IF(INDEX('Disaggregation Data'!$K$3:$K$154,MATCH(LEFT(M147,255),LEFT('Disaggregation Data'!$J$3:$J$154,255),0))=0,"",INDEX('Disaggregation Data'!$K$3:$K$154,MATCH(LEFT(M147,255),LEFT('Disaggregation Data'!$J$3:$J$154,255),0))),"")</f>
        <v/>
      </c>
      <c r="F147" s="412" t="str">
        <f t="array" ref="F147">IFERROR(IF(INDEX('Disaggregation Data'!$L$3:$L$154,MATCH(LEFT(M147,255),LEFT('Disaggregation Data'!$J$3:$J$154,255),0))=0,"",INDEX('Disaggregation Data'!$L$3:$L$154,MATCH(LEFT(M147,255),LEFT('Disaggregation Data'!$J$3:$J$154,255),0))),"")</f>
        <v/>
      </c>
      <c r="G147" s="412" t="str">
        <f t="array" ref="G147">IFERROR(IF(INDEX('Disaggregation Data'!$O$3:$O$154,MATCH(LEFT(M147,255),LEFT('Disaggregation Data'!$J$3:$J$154,255),0))=0,"",INDEX('Disaggregation Data'!$O$3:$O$154,MATCH(LEFT(M147,255),LEFT('Disaggregation Data'!$J$3:$J$154,255),0))),"")</f>
        <v/>
      </c>
      <c r="H147" s="411" t="str">
        <f t="array" ref="H147">IFERROR(IF(INDEX('Disaggregation Data'!$P$3:$P$154,MATCH(LEFT(M147,255),LEFT('Disaggregation Data'!$J$3:$J$154,255),0))=0,"",INDEX('Disaggregation Data'!$P$3:$P$154,MATCH(LEFT(M147,255),LEFT('Disaggregation Data'!$J$3:$J$154,255),0))),"")</f>
        <v/>
      </c>
      <c r="I147" s="412" t="str">
        <f t="array" ref="I147">IFERROR(IF(INDEX('Disaggregation Data'!$M$3:$M$154,MATCH(LEFT(M147,255),LEFT('Disaggregation Data'!$J$3:$J$154,255),0))=0,"",INDEX('Disaggregation Data'!$M$3:$M$154,MATCH(LEFT(M147,255),LEFT('Disaggregation Data'!$J$3:$J$154,255),0))),"")</f>
        <v/>
      </c>
      <c r="J147" s="411" t="str">
        <f t="array" ref="J147">IFERROR(IF(INDEX('Disaggregation Data'!$N$3:$N$154,MATCH(LEFT(M147,255),LEFT('Disaggregation Data'!$J$3:$J$154,255),0))=0,"",INDEX('Disaggregation Data'!$N$3:$N$154,MATCH(LEFT(M147,255),LEFT('Disaggregation Data'!$J$3:$J$154,255),0))),"")</f>
        <v/>
      </c>
      <c r="K147" s="503">
        <f t="shared" si="8"/>
        <v>139</v>
      </c>
      <c r="L147" s="503" t="str">
        <f t="shared" si="9"/>
        <v/>
      </c>
      <c r="M147" s="503" t="str">
        <f t="shared" si="10"/>
        <v/>
      </c>
      <c r="N147" s="481" t="b">
        <f t="shared" si="11"/>
        <v>0</v>
      </c>
      <c r="O147" s="486" t="s">
        <v>1769</v>
      </c>
      <c r="P147" s="523" t="str">
        <f t="array" ref="P147">IFERROR(IF(INDEX('Disaggregation Records'!$G$3:$G$56,MATCH(LEFT(L147,255),LEFT('Disaggregation Records'!$D$3:$D$56,255),0))=0,"",INDEX('Disaggregation Records'!$G$3:$G$56,MATCH(LEFT(L147,255),LEFT('Disaggregation Records'!$D$3:$D$56,255),0))),"")</f>
        <v/>
      </c>
      <c r="Q147" s="524" t="s">
        <v>460</v>
      </c>
      <c r="R147" s="382"/>
    </row>
    <row r="148" spans="1:18" ht="47.1" customHeight="1" x14ac:dyDescent="0.25">
      <c r="A148" s="409">
        <v>14</v>
      </c>
      <c r="B148" s="427" t="str">
        <f>IFERROR(VLOOKUP(A148,'Impact Indicators - Section B'!$A$9:$S$27,19,FALSE),"")</f>
        <v/>
      </c>
      <c r="C148" s="522" t="str">
        <f t="array" ref="C148">IFERROR(IF(INDEX('Disaggregation Records'!$E$3:$E$56,MATCH(LEFT(L148,255),LEFT('Disaggregation Records'!$D$3:$D$56,255),0))=0,"",INDEX('Disaggregation Records'!$E$3:$E$56,MATCH(LEFT(L148,255),LEFT('Disaggregation Records'!$D$3:$D$56,255),0))),"")</f>
        <v/>
      </c>
      <c r="D148" s="522" t="str">
        <f t="array" ref="D148">IFERROR(IF(INDEX('Disaggregation Records'!$F$3:$F$56,MATCH(LEFT(L148,255),LEFT('Disaggregation Records'!$D$3:$D$56,255),0))=0,"",INDEX('Disaggregation Records'!$F$3:$F$56,MATCH(LEFT(L148,255),LEFT('Disaggregation Records'!$D$3:$D$56,255),0))),"")</f>
        <v/>
      </c>
      <c r="E148" s="412" t="str">
        <f t="array" ref="E148">IFERROR(IF(INDEX('Disaggregation Data'!$K$3:$K$154,MATCH(LEFT(M148,255),LEFT('Disaggregation Data'!$J$3:$J$154,255),0))=0,"",INDEX('Disaggregation Data'!$K$3:$K$154,MATCH(LEFT(M148,255),LEFT('Disaggregation Data'!$J$3:$J$154,255),0))),"")</f>
        <v/>
      </c>
      <c r="F148" s="412" t="str">
        <f t="array" ref="F148">IFERROR(IF(INDEX('Disaggregation Data'!$L$3:$L$154,MATCH(LEFT(M148,255),LEFT('Disaggregation Data'!$J$3:$J$154,255),0))=0,"",INDEX('Disaggregation Data'!$L$3:$L$154,MATCH(LEFT(M148,255),LEFT('Disaggregation Data'!$J$3:$J$154,255),0))),"")</f>
        <v/>
      </c>
      <c r="G148" s="412" t="str">
        <f t="array" ref="G148">IFERROR(IF(INDEX('Disaggregation Data'!$O$3:$O$154,MATCH(LEFT(M148,255),LEFT('Disaggregation Data'!$J$3:$J$154,255),0))=0,"",INDEX('Disaggregation Data'!$O$3:$O$154,MATCH(LEFT(M148,255),LEFT('Disaggregation Data'!$J$3:$J$154,255),0))),"")</f>
        <v/>
      </c>
      <c r="H148" s="411" t="str">
        <f t="array" ref="H148">IFERROR(IF(INDEX('Disaggregation Data'!$P$3:$P$154,MATCH(LEFT(M148,255),LEFT('Disaggregation Data'!$J$3:$J$154,255),0))=0,"",INDEX('Disaggregation Data'!$P$3:$P$154,MATCH(LEFT(M148,255),LEFT('Disaggregation Data'!$J$3:$J$154,255),0))),"")</f>
        <v/>
      </c>
      <c r="I148" s="412" t="str">
        <f t="array" ref="I148">IFERROR(IF(INDEX('Disaggregation Data'!$M$3:$M$154,MATCH(LEFT(M148,255),LEFT('Disaggregation Data'!$J$3:$J$154,255),0))=0,"",INDEX('Disaggregation Data'!$M$3:$M$154,MATCH(LEFT(M148,255),LEFT('Disaggregation Data'!$J$3:$J$154,255),0))),"")</f>
        <v/>
      </c>
      <c r="J148" s="411" t="str">
        <f t="array" ref="J148">IFERROR(IF(INDEX('Disaggregation Data'!$N$3:$N$154,MATCH(LEFT(M148,255),LEFT('Disaggregation Data'!$J$3:$J$154,255),0))=0,"",INDEX('Disaggregation Data'!$N$3:$N$154,MATCH(LEFT(M148,255),LEFT('Disaggregation Data'!$J$3:$J$154,255),0))),"")</f>
        <v/>
      </c>
      <c r="K148" s="503">
        <f t="shared" si="8"/>
        <v>140</v>
      </c>
      <c r="L148" s="503" t="str">
        <f t="shared" si="9"/>
        <v/>
      </c>
      <c r="M148" s="503" t="str">
        <f t="shared" si="10"/>
        <v/>
      </c>
      <c r="N148" s="481" t="b">
        <f t="shared" si="11"/>
        <v>0</v>
      </c>
      <c r="O148" s="486" t="s">
        <v>1770</v>
      </c>
      <c r="P148" s="523" t="str">
        <f t="array" ref="P148">IFERROR(IF(INDEX('Disaggregation Records'!$G$3:$G$56,MATCH(LEFT(L148,255),LEFT('Disaggregation Records'!$D$3:$D$56,255),0))=0,"",INDEX('Disaggregation Records'!$G$3:$G$56,MATCH(LEFT(L148,255),LEFT('Disaggregation Records'!$D$3:$D$56,255),0))),"")</f>
        <v/>
      </c>
      <c r="Q148" s="524" t="s">
        <v>460</v>
      </c>
      <c r="R148" s="382"/>
    </row>
    <row r="149" spans="1:18" ht="47.1" customHeight="1" x14ac:dyDescent="0.25">
      <c r="A149" s="409">
        <v>15</v>
      </c>
      <c r="B149" s="427" t="str">
        <f>IFERROR(VLOOKUP(A149,'Impact Indicators - Section B'!$A$9:$S$27,19,FALSE),"")</f>
        <v/>
      </c>
      <c r="C149" s="522" t="str">
        <f t="array" ref="C149">IFERROR(IF(INDEX('Disaggregation Records'!$E$3:$E$56,MATCH(LEFT(L149,255),LEFT('Disaggregation Records'!$D$3:$D$56,255),0))=0,"",INDEX('Disaggregation Records'!$E$3:$E$56,MATCH(LEFT(L149,255),LEFT('Disaggregation Records'!$D$3:$D$56,255),0))),"")</f>
        <v/>
      </c>
      <c r="D149" s="522" t="str">
        <f t="array" ref="D149">IFERROR(IF(INDEX('Disaggregation Records'!$F$3:$F$56,MATCH(LEFT(L149,255),LEFT('Disaggregation Records'!$D$3:$D$56,255),0))=0,"",INDEX('Disaggregation Records'!$F$3:$F$56,MATCH(LEFT(L149,255),LEFT('Disaggregation Records'!$D$3:$D$56,255),0))),"")</f>
        <v/>
      </c>
      <c r="E149" s="412" t="str">
        <f t="array" ref="E149">IFERROR(IF(INDEX('Disaggregation Data'!$K$3:$K$154,MATCH(LEFT(M149,255),LEFT('Disaggregation Data'!$J$3:$J$154,255),0))=0,"",INDEX('Disaggregation Data'!$K$3:$K$154,MATCH(LEFT(M149,255),LEFT('Disaggregation Data'!$J$3:$J$154,255),0))),"")</f>
        <v/>
      </c>
      <c r="F149" s="412" t="str">
        <f t="array" ref="F149">IFERROR(IF(INDEX('Disaggregation Data'!$L$3:$L$154,MATCH(LEFT(M149,255),LEFT('Disaggregation Data'!$J$3:$J$154,255),0))=0,"",INDEX('Disaggregation Data'!$L$3:$L$154,MATCH(LEFT(M149,255),LEFT('Disaggregation Data'!$J$3:$J$154,255),0))),"")</f>
        <v/>
      </c>
      <c r="G149" s="412" t="str">
        <f t="array" ref="G149">IFERROR(IF(INDEX('Disaggregation Data'!$O$3:$O$154,MATCH(LEFT(M149,255),LEFT('Disaggregation Data'!$J$3:$J$154,255),0))=0,"",INDEX('Disaggregation Data'!$O$3:$O$154,MATCH(LEFT(M149,255),LEFT('Disaggregation Data'!$J$3:$J$154,255),0))),"")</f>
        <v/>
      </c>
      <c r="H149" s="411" t="str">
        <f t="array" ref="H149">IFERROR(IF(INDEX('Disaggregation Data'!$P$3:$P$154,MATCH(LEFT(M149,255),LEFT('Disaggregation Data'!$J$3:$J$154,255),0))=0,"",INDEX('Disaggregation Data'!$P$3:$P$154,MATCH(LEFT(M149,255),LEFT('Disaggregation Data'!$J$3:$J$154,255),0))),"")</f>
        <v/>
      </c>
      <c r="I149" s="412" t="str">
        <f t="array" ref="I149">IFERROR(IF(INDEX('Disaggregation Data'!$M$3:$M$154,MATCH(LEFT(M149,255),LEFT('Disaggregation Data'!$J$3:$J$154,255),0))=0,"",INDEX('Disaggregation Data'!$M$3:$M$154,MATCH(LEFT(M149,255),LEFT('Disaggregation Data'!$J$3:$J$154,255),0))),"")</f>
        <v/>
      </c>
      <c r="J149" s="411" t="str">
        <f t="array" ref="J149">IFERROR(IF(INDEX('Disaggregation Data'!$N$3:$N$154,MATCH(LEFT(M149,255),LEFT('Disaggregation Data'!$J$3:$J$154,255),0))=0,"",INDEX('Disaggregation Data'!$N$3:$N$154,MATCH(LEFT(M149,255),LEFT('Disaggregation Data'!$J$3:$J$154,255),0))),"")</f>
        <v/>
      </c>
      <c r="K149" s="503">
        <f t="shared" si="8"/>
        <v>141</v>
      </c>
      <c r="L149" s="503" t="str">
        <f t="shared" si="9"/>
        <v/>
      </c>
      <c r="M149" s="503" t="str">
        <f t="shared" si="10"/>
        <v/>
      </c>
      <c r="N149" s="481" t="b">
        <f t="shared" si="11"/>
        <v>0</v>
      </c>
      <c r="O149" s="486" t="s">
        <v>1771</v>
      </c>
      <c r="P149" s="523" t="str">
        <f t="array" ref="P149">IFERROR(IF(INDEX('Disaggregation Records'!$G$3:$G$56,MATCH(LEFT(L149,255),LEFT('Disaggregation Records'!$D$3:$D$56,255),0))=0,"",INDEX('Disaggregation Records'!$G$3:$G$56,MATCH(LEFT(L149,255),LEFT('Disaggregation Records'!$D$3:$D$56,255),0))),"")</f>
        <v/>
      </c>
      <c r="Q149" s="524" t="s">
        <v>461</v>
      </c>
      <c r="R149" s="382"/>
    </row>
    <row r="150" spans="1:18" ht="47.1" customHeight="1" x14ac:dyDescent="0.25">
      <c r="A150" s="409">
        <v>15</v>
      </c>
      <c r="B150" s="427" t="str">
        <f>IFERROR(VLOOKUP(A150,'Impact Indicators - Section B'!$A$9:$S$27,19,FALSE),"")</f>
        <v/>
      </c>
      <c r="C150" s="522" t="str">
        <f t="array" ref="C150">IFERROR(IF(INDEX('Disaggregation Records'!$E$3:$E$56,MATCH(LEFT(L150,255),LEFT('Disaggregation Records'!$D$3:$D$56,255),0))=0,"",INDEX('Disaggregation Records'!$E$3:$E$56,MATCH(LEFT(L150,255),LEFT('Disaggregation Records'!$D$3:$D$56,255),0))),"")</f>
        <v/>
      </c>
      <c r="D150" s="522" t="str">
        <f t="array" ref="D150">IFERROR(IF(INDEX('Disaggregation Records'!$F$3:$F$56,MATCH(LEFT(L150,255),LEFT('Disaggregation Records'!$D$3:$D$56,255),0))=0,"",INDEX('Disaggregation Records'!$F$3:$F$56,MATCH(LEFT(L150,255),LEFT('Disaggregation Records'!$D$3:$D$56,255),0))),"")</f>
        <v/>
      </c>
      <c r="E150" s="412" t="str">
        <f t="array" ref="E150">IFERROR(IF(INDEX('Disaggregation Data'!$K$3:$K$154,MATCH(LEFT(M150,255),LEFT('Disaggregation Data'!$J$3:$J$154,255),0))=0,"",INDEX('Disaggregation Data'!$K$3:$K$154,MATCH(LEFT(M150,255),LEFT('Disaggregation Data'!$J$3:$J$154,255),0))),"")</f>
        <v/>
      </c>
      <c r="F150" s="412" t="str">
        <f t="array" ref="F150">IFERROR(IF(INDEX('Disaggregation Data'!$L$3:$L$154,MATCH(LEFT(M150,255),LEFT('Disaggregation Data'!$J$3:$J$154,255),0))=0,"",INDEX('Disaggregation Data'!$L$3:$L$154,MATCH(LEFT(M150,255),LEFT('Disaggregation Data'!$J$3:$J$154,255),0))),"")</f>
        <v/>
      </c>
      <c r="G150" s="412" t="str">
        <f t="array" ref="G150">IFERROR(IF(INDEX('Disaggregation Data'!$O$3:$O$154,MATCH(LEFT(M150,255),LEFT('Disaggregation Data'!$J$3:$J$154,255),0))=0,"",INDEX('Disaggregation Data'!$O$3:$O$154,MATCH(LEFT(M150,255),LEFT('Disaggregation Data'!$J$3:$J$154,255),0))),"")</f>
        <v/>
      </c>
      <c r="H150" s="411" t="str">
        <f t="array" ref="H150">IFERROR(IF(INDEX('Disaggregation Data'!$P$3:$P$154,MATCH(LEFT(M150,255),LEFT('Disaggregation Data'!$J$3:$J$154,255),0))=0,"",INDEX('Disaggregation Data'!$P$3:$P$154,MATCH(LEFT(M150,255),LEFT('Disaggregation Data'!$J$3:$J$154,255),0))),"")</f>
        <v/>
      </c>
      <c r="I150" s="412" t="str">
        <f t="array" ref="I150">IFERROR(IF(INDEX('Disaggregation Data'!$M$3:$M$154,MATCH(LEFT(M150,255),LEFT('Disaggregation Data'!$J$3:$J$154,255),0))=0,"",INDEX('Disaggregation Data'!$M$3:$M$154,MATCH(LEFT(M150,255),LEFT('Disaggregation Data'!$J$3:$J$154,255),0))),"")</f>
        <v/>
      </c>
      <c r="J150" s="411" t="str">
        <f t="array" ref="J150">IFERROR(IF(INDEX('Disaggregation Data'!$N$3:$N$154,MATCH(LEFT(M150,255),LEFT('Disaggregation Data'!$J$3:$J$154,255),0))=0,"",INDEX('Disaggregation Data'!$N$3:$N$154,MATCH(LEFT(M150,255),LEFT('Disaggregation Data'!$J$3:$J$154,255),0))),"")</f>
        <v/>
      </c>
      <c r="K150" s="503">
        <f t="shared" si="8"/>
        <v>142</v>
      </c>
      <c r="L150" s="503" t="str">
        <f t="shared" si="9"/>
        <v/>
      </c>
      <c r="M150" s="503" t="str">
        <f t="shared" si="10"/>
        <v/>
      </c>
      <c r="N150" s="481" t="b">
        <f t="shared" si="11"/>
        <v>0</v>
      </c>
      <c r="O150" s="486" t="s">
        <v>1772</v>
      </c>
      <c r="P150" s="523" t="str">
        <f t="array" ref="P150">IFERROR(IF(INDEX('Disaggregation Records'!$G$3:$G$56,MATCH(LEFT(L150,255),LEFT('Disaggregation Records'!$D$3:$D$56,255),0))=0,"",INDEX('Disaggregation Records'!$G$3:$G$56,MATCH(LEFT(L150,255),LEFT('Disaggregation Records'!$D$3:$D$56,255),0))),"")</f>
        <v/>
      </c>
      <c r="Q150" s="524" t="s">
        <v>461</v>
      </c>
      <c r="R150" s="382"/>
    </row>
    <row r="151" spans="1:18" ht="47.1" customHeight="1" x14ac:dyDescent="0.25">
      <c r="A151" s="409">
        <v>15</v>
      </c>
      <c r="B151" s="427" t="str">
        <f>IFERROR(VLOOKUP(A151,'Impact Indicators - Section B'!$A$9:$S$27,19,FALSE),"")</f>
        <v/>
      </c>
      <c r="C151" s="522" t="str">
        <f t="array" ref="C151">IFERROR(IF(INDEX('Disaggregation Records'!$E$3:$E$56,MATCH(LEFT(L151,255),LEFT('Disaggregation Records'!$D$3:$D$56,255),0))=0,"",INDEX('Disaggregation Records'!$E$3:$E$56,MATCH(LEFT(L151,255),LEFT('Disaggregation Records'!$D$3:$D$56,255),0))),"")</f>
        <v/>
      </c>
      <c r="D151" s="522" t="str">
        <f t="array" ref="D151">IFERROR(IF(INDEX('Disaggregation Records'!$F$3:$F$56,MATCH(LEFT(L151,255),LEFT('Disaggregation Records'!$D$3:$D$56,255),0))=0,"",INDEX('Disaggregation Records'!$F$3:$F$56,MATCH(LEFT(L151,255),LEFT('Disaggregation Records'!$D$3:$D$56,255),0))),"")</f>
        <v/>
      </c>
      <c r="E151" s="412" t="str">
        <f t="array" ref="E151">IFERROR(IF(INDEX('Disaggregation Data'!$K$3:$K$154,MATCH(LEFT(M151,255),LEFT('Disaggregation Data'!$J$3:$J$154,255),0))=0,"",INDEX('Disaggregation Data'!$K$3:$K$154,MATCH(LEFT(M151,255),LEFT('Disaggregation Data'!$J$3:$J$154,255),0))),"")</f>
        <v/>
      </c>
      <c r="F151" s="412" t="str">
        <f t="array" ref="F151">IFERROR(IF(INDEX('Disaggregation Data'!$L$3:$L$154,MATCH(LEFT(M151,255),LEFT('Disaggregation Data'!$J$3:$J$154,255),0))=0,"",INDEX('Disaggregation Data'!$L$3:$L$154,MATCH(LEFT(M151,255),LEFT('Disaggregation Data'!$J$3:$J$154,255),0))),"")</f>
        <v/>
      </c>
      <c r="G151" s="412" t="str">
        <f t="array" ref="G151">IFERROR(IF(INDEX('Disaggregation Data'!$O$3:$O$154,MATCH(LEFT(M151,255),LEFT('Disaggregation Data'!$J$3:$J$154,255),0))=0,"",INDEX('Disaggregation Data'!$O$3:$O$154,MATCH(LEFT(M151,255),LEFT('Disaggregation Data'!$J$3:$J$154,255),0))),"")</f>
        <v/>
      </c>
      <c r="H151" s="411" t="str">
        <f t="array" ref="H151">IFERROR(IF(INDEX('Disaggregation Data'!$P$3:$P$154,MATCH(LEFT(M151,255),LEFT('Disaggregation Data'!$J$3:$J$154,255),0))=0,"",INDEX('Disaggregation Data'!$P$3:$P$154,MATCH(LEFT(M151,255),LEFT('Disaggregation Data'!$J$3:$J$154,255),0))),"")</f>
        <v/>
      </c>
      <c r="I151" s="412" t="str">
        <f t="array" ref="I151">IFERROR(IF(INDEX('Disaggregation Data'!$M$3:$M$154,MATCH(LEFT(M151,255),LEFT('Disaggregation Data'!$J$3:$J$154,255),0))=0,"",INDEX('Disaggregation Data'!$M$3:$M$154,MATCH(LEFT(M151,255),LEFT('Disaggregation Data'!$J$3:$J$154,255),0))),"")</f>
        <v/>
      </c>
      <c r="J151" s="411" t="str">
        <f t="array" ref="J151">IFERROR(IF(INDEX('Disaggregation Data'!$N$3:$N$154,MATCH(LEFT(M151,255),LEFT('Disaggregation Data'!$J$3:$J$154,255),0))=0,"",INDEX('Disaggregation Data'!$N$3:$N$154,MATCH(LEFT(M151,255),LEFT('Disaggregation Data'!$J$3:$J$154,255),0))),"")</f>
        <v/>
      </c>
      <c r="K151" s="503">
        <f t="shared" si="8"/>
        <v>143</v>
      </c>
      <c r="L151" s="503" t="str">
        <f t="shared" si="9"/>
        <v/>
      </c>
      <c r="M151" s="503" t="str">
        <f t="shared" si="10"/>
        <v/>
      </c>
      <c r="N151" s="481" t="b">
        <f t="shared" si="11"/>
        <v>0</v>
      </c>
      <c r="O151" s="486" t="s">
        <v>1773</v>
      </c>
      <c r="P151" s="523" t="str">
        <f t="array" ref="P151">IFERROR(IF(INDEX('Disaggregation Records'!$G$3:$G$56,MATCH(LEFT(L151,255),LEFT('Disaggregation Records'!$D$3:$D$56,255),0))=0,"",INDEX('Disaggregation Records'!$G$3:$G$56,MATCH(LEFT(L151,255),LEFT('Disaggregation Records'!$D$3:$D$56,255),0))),"")</f>
        <v/>
      </c>
      <c r="Q151" s="524" t="s">
        <v>461</v>
      </c>
      <c r="R151" s="382"/>
    </row>
    <row r="152" spans="1:18" ht="47.1" customHeight="1" x14ac:dyDescent="0.25">
      <c r="A152" s="409">
        <v>15</v>
      </c>
      <c r="B152" s="427" t="str">
        <f>IFERROR(VLOOKUP(A152,'Impact Indicators - Section B'!$A$9:$S$27,19,FALSE),"")</f>
        <v/>
      </c>
      <c r="C152" s="522" t="str">
        <f t="array" ref="C152">IFERROR(IF(INDEX('Disaggregation Records'!$E$3:$E$56,MATCH(LEFT(L152,255),LEFT('Disaggregation Records'!$D$3:$D$56,255),0))=0,"",INDEX('Disaggregation Records'!$E$3:$E$56,MATCH(LEFT(L152,255),LEFT('Disaggregation Records'!$D$3:$D$56,255),0))),"")</f>
        <v/>
      </c>
      <c r="D152" s="522" t="str">
        <f t="array" ref="D152">IFERROR(IF(INDEX('Disaggregation Records'!$F$3:$F$56,MATCH(LEFT(L152,255),LEFT('Disaggregation Records'!$D$3:$D$56,255),0))=0,"",INDEX('Disaggregation Records'!$F$3:$F$56,MATCH(LEFT(L152,255),LEFT('Disaggregation Records'!$D$3:$D$56,255),0))),"")</f>
        <v/>
      </c>
      <c r="E152" s="412" t="str">
        <f t="array" ref="E152">IFERROR(IF(INDEX('Disaggregation Data'!$K$3:$K$154,MATCH(LEFT(M152,255),LEFT('Disaggregation Data'!$J$3:$J$154,255),0))=0,"",INDEX('Disaggregation Data'!$K$3:$K$154,MATCH(LEFT(M152,255),LEFT('Disaggregation Data'!$J$3:$J$154,255),0))),"")</f>
        <v/>
      </c>
      <c r="F152" s="412" t="str">
        <f t="array" ref="F152">IFERROR(IF(INDEX('Disaggregation Data'!$L$3:$L$154,MATCH(LEFT(M152,255),LEFT('Disaggregation Data'!$J$3:$J$154,255),0))=0,"",INDEX('Disaggregation Data'!$L$3:$L$154,MATCH(LEFT(M152,255),LEFT('Disaggregation Data'!$J$3:$J$154,255),0))),"")</f>
        <v/>
      </c>
      <c r="G152" s="412" t="str">
        <f t="array" ref="G152">IFERROR(IF(INDEX('Disaggregation Data'!$O$3:$O$154,MATCH(LEFT(M152,255),LEFT('Disaggregation Data'!$J$3:$J$154,255),0))=0,"",INDEX('Disaggregation Data'!$O$3:$O$154,MATCH(LEFT(M152,255),LEFT('Disaggregation Data'!$J$3:$J$154,255),0))),"")</f>
        <v/>
      </c>
      <c r="H152" s="411" t="str">
        <f t="array" ref="H152">IFERROR(IF(INDEX('Disaggregation Data'!$P$3:$P$154,MATCH(LEFT(M152,255),LEFT('Disaggregation Data'!$J$3:$J$154,255),0))=0,"",INDEX('Disaggregation Data'!$P$3:$P$154,MATCH(LEFT(M152,255),LEFT('Disaggregation Data'!$J$3:$J$154,255),0))),"")</f>
        <v/>
      </c>
      <c r="I152" s="412" t="str">
        <f t="array" ref="I152">IFERROR(IF(INDEX('Disaggregation Data'!$M$3:$M$154,MATCH(LEFT(M152,255),LEFT('Disaggregation Data'!$J$3:$J$154,255),0))=0,"",INDEX('Disaggregation Data'!$M$3:$M$154,MATCH(LEFT(M152,255),LEFT('Disaggregation Data'!$J$3:$J$154,255),0))),"")</f>
        <v/>
      </c>
      <c r="J152" s="411" t="str">
        <f t="array" ref="J152">IFERROR(IF(INDEX('Disaggregation Data'!$N$3:$N$154,MATCH(LEFT(M152,255),LEFT('Disaggregation Data'!$J$3:$J$154,255),0))=0,"",INDEX('Disaggregation Data'!$N$3:$N$154,MATCH(LEFT(M152,255),LEFT('Disaggregation Data'!$J$3:$J$154,255),0))),"")</f>
        <v/>
      </c>
      <c r="K152" s="503">
        <f t="shared" si="8"/>
        <v>144</v>
      </c>
      <c r="L152" s="503" t="str">
        <f t="shared" si="9"/>
        <v/>
      </c>
      <c r="M152" s="503" t="str">
        <f t="shared" si="10"/>
        <v/>
      </c>
      <c r="N152" s="481" t="b">
        <f t="shared" si="11"/>
        <v>0</v>
      </c>
      <c r="O152" s="486" t="s">
        <v>1774</v>
      </c>
      <c r="P152" s="523" t="str">
        <f t="array" ref="P152">IFERROR(IF(INDEX('Disaggregation Records'!$G$3:$G$56,MATCH(LEFT(L152,255),LEFT('Disaggregation Records'!$D$3:$D$56,255),0))=0,"",INDEX('Disaggregation Records'!$G$3:$G$56,MATCH(LEFT(L152,255),LEFT('Disaggregation Records'!$D$3:$D$56,255),0))),"")</f>
        <v/>
      </c>
      <c r="Q152" s="524" t="s">
        <v>461</v>
      </c>
      <c r="R152" s="382"/>
    </row>
    <row r="153" spans="1:18" ht="47.1" customHeight="1" x14ac:dyDescent="0.25">
      <c r="A153" s="409">
        <v>15</v>
      </c>
      <c r="B153" s="427" t="str">
        <f>IFERROR(VLOOKUP(A153,'Impact Indicators - Section B'!$A$9:$S$27,19,FALSE),"")</f>
        <v/>
      </c>
      <c r="C153" s="522" t="str">
        <f t="array" ref="C153">IFERROR(IF(INDEX('Disaggregation Records'!$E$3:$E$56,MATCH(LEFT(L153,255),LEFT('Disaggregation Records'!$D$3:$D$56,255),0))=0,"",INDEX('Disaggregation Records'!$E$3:$E$56,MATCH(LEFT(L153,255),LEFT('Disaggregation Records'!$D$3:$D$56,255),0))),"")</f>
        <v/>
      </c>
      <c r="D153" s="522" t="str">
        <f t="array" ref="D153">IFERROR(IF(INDEX('Disaggregation Records'!$F$3:$F$56,MATCH(LEFT(L153,255),LEFT('Disaggregation Records'!$D$3:$D$56,255),0))=0,"",INDEX('Disaggregation Records'!$F$3:$F$56,MATCH(LEFT(L153,255),LEFT('Disaggregation Records'!$D$3:$D$56,255),0))),"")</f>
        <v/>
      </c>
      <c r="E153" s="412" t="str">
        <f t="array" ref="E153">IFERROR(IF(INDEX('Disaggregation Data'!$K$3:$K$154,MATCH(LEFT(M153,255),LEFT('Disaggregation Data'!$J$3:$J$154,255),0))=0,"",INDEX('Disaggregation Data'!$K$3:$K$154,MATCH(LEFT(M153,255),LEFT('Disaggregation Data'!$J$3:$J$154,255),0))),"")</f>
        <v/>
      </c>
      <c r="F153" s="412" t="str">
        <f t="array" ref="F153">IFERROR(IF(INDEX('Disaggregation Data'!$L$3:$L$154,MATCH(LEFT(M153,255),LEFT('Disaggregation Data'!$J$3:$J$154,255),0))=0,"",INDEX('Disaggregation Data'!$L$3:$L$154,MATCH(LEFT(M153,255),LEFT('Disaggregation Data'!$J$3:$J$154,255),0))),"")</f>
        <v/>
      </c>
      <c r="G153" s="412" t="str">
        <f t="array" ref="G153">IFERROR(IF(INDEX('Disaggregation Data'!$O$3:$O$154,MATCH(LEFT(M153,255),LEFT('Disaggregation Data'!$J$3:$J$154,255),0))=0,"",INDEX('Disaggregation Data'!$O$3:$O$154,MATCH(LEFT(M153,255),LEFT('Disaggregation Data'!$J$3:$J$154,255),0))),"")</f>
        <v/>
      </c>
      <c r="H153" s="411" t="str">
        <f t="array" ref="H153">IFERROR(IF(INDEX('Disaggregation Data'!$P$3:$P$154,MATCH(LEFT(M153,255),LEFT('Disaggregation Data'!$J$3:$J$154,255),0))=0,"",INDEX('Disaggregation Data'!$P$3:$P$154,MATCH(LEFT(M153,255),LEFT('Disaggregation Data'!$J$3:$J$154,255),0))),"")</f>
        <v/>
      </c>
      <c r="I153" s="412" t="str">
        <f t="array" ref="I153">IFERROR(IF(INDEX('Disaggregation Data'!$M$3:$M$154,MATCH(LEFT(M153,255),LEFT('Disaggregation Data'!$J$3:$J$154,255),0))=0,"",INDEX('Disaggregation Data'!$M$3:$M$154,MATCH(LEFT(M153,255),LEFT('Disaggregation Data'!$J$3:$J$154,255),0))),"")</f>
        <v/>
      </c>
      <c r="J153" s="411" t="str">
        <f t="array" ref="J153">IFERROR(IF(INDEX('Disaggregation Data'!$N$3:$N$154,MATCH(LEFT(M153,255),LEFT('Disaggregation Data'!$J$3:$J$154,255),0))=0,"",INDEX('Disaggregation Data'!$N$3:$N$154,MATCH(LEFT(M153,255),LEFT('Disaggregation Data'!$J$3:$J$154,255),0))),"")</f>
        <v/>
      </c>
      <c r="K153" s="503">
        <f t="shared" si="8"/>
        <v>145</v>
      </c>
      <c r="L153" s="503" t="str">
        <f t="shared" si="9"/>
        <v/>
      </c>
      <c r="M153" s="503" t="str">
        <f t="shared" si="10"/>
        <v/>
      </c>
      <c r="N153" s="481" t="b">
        <f t="shared" si="11"/>
        <v>0</v>
      </c>
      <c r="O153" s="486" t="s">
        <v>1775</v>
      </c>
      <c r="P153" s="523" t="str">
        <f t="array" ref="P153">IFERROR(IF(INDEX('Disaggregation Records'!$G$3:$G$56,MATCH(LEFT(L153,255),LEFT('Disaggregation Records'!$D$3:$D$56,255),0))=0,"",INDEX('Disaggregation Records'!$G$3:$G$56,MATCH(LEFT(L153,255),LEFT('Disaggregation Records'!$D$3:$D$56,255),0))),"")</f>
        <v/>
      </c>
      <c r="Q153" s="524" t="s">
        <v>461</v>
      </c>
      <c r="R153" s="382"/>
    </row>
    <row r="154" spans="1:18" ht="47.1" customHeight="1" x14ac:dyDescent="0.25">
      <c r="A154" s="409">
        <v>15</v>
      </c>
      <c r="B154" s="427" t="str">
        <f>IFERROR(VLOOKUP(A154,'Impact Indicators - Section B'!$A$9:$S$27,19,FALSE),"")</f>
        <v/>
      </c>
      <c r="C154" s="522" t="str">
        <f t="array" ref="C154">IFERROR(IF(INDEX('Disaggregation Records'!$E$3:$E$56,MATCH(LEFT(L154,255),LEFT('Disaggregation Records'!$D$3:$D$56,255),0))=0,"",INDEX('Disaggregation Records'!$E$3:$E$56,MATCH(LEFT(L154,255),LEFT('Disaggregation Records'!$D$3:$D$56,255),0))),"")</f>
        <v/>
      </c>
      <c r="D154" s="522" t="str">
        <f t="array" ref="D154">IFERROR(IF(INDEX('Disaggregation Records'!$F$3:$F$56,MATCH(LEFT(L154,255),LEFT('Disaggregation Records'!$D$3:$D$56,255),0))=0,"",INDEX('Disaggregation Records'!$F$3:$F$56,MATCH(LEFT(L154,255),LEFT('Disaggregation Records'!$D$3:$D$56,255),0))),"")</f>
        <v/>
      </c>
      <c r="E154" s="412" t="str">
        <f t="array" ref="E154">IFERROR(IF(INDEX('Disaggregation Data'!$K$3:$K$154,MATCH(LEFT(M154,255),LEFT('Disaggregation Data'!$J$3:$J$154,255),0))=0,"",INDEX('Disaggregation Data'!$K$3:$K$154,MATCH(LEFT(M154,255),LEFT('Disaggregation Data'!$J$3:$J$154,255),0))),"")</f>
        <v/>
      </c>
      <c r="F154" s="412" t="str">
        <f t="array" ref="F154">IFERROR(IF(INDEX('Disaggregation Data'!$L$3:$L$154,MATCH(LEFT(M154,255),LEFT('Disaggregation Data'!$J$3:$J$154,255),0))=0,"",INDEX('Disaggregation Data'!$L$3:$L$154,MATCH(LEFT(M154,255),LEFT('Disaggregation Data'!$J$3:$J$154,255),0))),"")</f>
        <v/>
      </c>
      <c r="G154" s="412" t="str">
        <f t="array" ref="G154">IFERROR(IF(INDEX('Disaggregation Data'!$O$3:$O$154,MATCH(LEFT(M154,255),LEFT('Disaggregation Data'!$J$3:$J$154,255),0))=0,"",INDEX('Disaggregation Data'!$O$3:$O$154,MATCH(LEFT(M154,255),LEFT('Disaggregation Data'!$J$3:$J$154,255),0))),"")</f>
        <v/>
      </c>
      <c r="H154" s="411" t="str">
        <f t="array" ref="H154">IFERROR(IF(INDEX('Disaggregation Data'!$P$3:$P$154,MATCH(LEFT(M154,255),LEFT('Disaggregation Data'!$J$3:$J$154,255),0))=0,"",INDEX('Disaggregation Data'!$P$3:$P$154,MATCH(LEFT(M154,255),LEFT('Disaggregation Data'!$J$3:$J$154,255),0))),"")</f>
        <v/>
      </c>
      <c r="I154" s="412" t="str">
        <f t="array" ref="I154">IFERROR(IF(INDEX('Disaggregation Data'!$M$3:$M$154,MATCH(LEFT(M154,255),LEFT('Disaggregation Data'!$J$3:$J$154,255),0))=0,"",INDEX('Disaggregation Data'!$M$3:$M$154,MATCH(LEFT(M154,255),LEFT('Disaggregation Data'!$J$3:$J$154,255),0))),"")</f>
        <v/>
      </c>
      <c r="J154" s="411" t="str">
        <f t="array" ref="J154">IFERROR(IF(INDEX('Disaggregation Data'!$N$3:$N$154,MATCH(LEFT(M154,255),LEFT('Disaggregation Data'!$J$3:$J$154,255),0))=0,"",INDEX('Disaggregation Data'!$N$3:$N$154,MATCH(LEFT(M154,255),LEFT('Disaggregation Data'!$J$3:$J$154,255),0))),"")</f>
        <v/>
      </c>
      <c r="K154" s="503">
        <f t="shared" si="8"/>
        <v>146</v>
      </c>
      <c r="L154" s="503" t="str">
        <f t="shared" si="9"/>
        <v/>
      </c>
      <c r="M154" s="503" t="str">
        <f t="shared" si="10"/>
        <v/>
      </c>
      <c r="N154" s="481" t="b">
        <f t="shared" si="11"/>
        <v>0</v>
      </c>
      <c r="O154" s="486" t="s">
        <v>1776</v>
      </c>
      <c r="P154" s="523" t="str">
        <f t="array" ref="P154">IFERROR(IF(INDEX('Disaggregation Records'!$G$3:$G$56,MATCH(LEFT(L154,255),LEFT('Disaggregation Records'!$D$3:$D$56,255),0))=0,"",INDEX('Disaggregation Records'!$G$3:$G$56,MATCH(LEFT(L154,255),LEFT('Disaggregation Records'!$D$3:$D$56,255),0))),"")</f>
        <v/>
      </c>
      <c r="Q154" s="524" t="s">
        <v>461</v>
      </c>
      <c r="R154" s="382"/>
    </row>
    <row r="155" spans="1:18" ht="47.1" customHeight="1" x14ac:dyDescent="0.25">
      <c r="A155" s="409">
        <v>15</v>
      </c>
      <c r="B155" s="427" t="str">
        <f>IFERROR(VLOOKUP(A155,'Impact Indicators - Section B'!$A$9:$S$27,19,FALSE),"")</f>
        <v/>
      </c>
      <c r="C155" s="522" t="str">
        <f t="array" ref="C155">IFERROR(IF(INDEX('Disaggregation Records'!$E$3:$E$56,MATCH(LEFT(L155,255),LEFT('Disaggregation Records'!$D$3:$D$56,255),0))=0,"",INDEX('Disaggregation Records'!$E$3:$E$56,MATCH(LEFT(L155,255),LEFT('Disaggregation Records'!$D$3:$D$56,255),0))),"")</f>
        <v/>
      </c>
      <c r="D155" s="522" t="str">
        <f t="array" ref="D155">IFERROR(IF(INDEX('Disaggregation Records'!$F$3:$F$56,MATCH(LEFT(L155,255),LEFT('Disaggregation Records'!$D$3:$D$56,255),0))=0,"",INDEX('Disaggregation Records'!$F$3:$F$56,MATCH(LEFT(L155,255),LEFT('Disaggregation Records'!$D$3:$D$56,255),0))),"")</f>
        <v/>
      </c>
      <c r="E155" s="412" t="str">
        <f t="array" ref="E155">IFERROR(IF(INDEX('Disaggregation Data'!$K$3:$K$154,MATCH(LEFT(M155,255),LEFT('Disaggregation Data'!$J$3:$J$154,255),0))=0,"",INDEX('Disaggregation Data'!$K$3:$K$154,MATCH(LEFT(M155,255),LEFT('Disaggregation Data'!$J$3:$J$154,255),0))),"")</f>
        <v/>
      </c>
      <c r="F155" s="412" t="str">
        <f t="array" ref="F155">IFERROR(IF(INDEX('Disaggregation Data'!$L$3:$L$154,MATCH(LEFT(M155,255),LEFT('Disaggregation Data'!$J$3:$J$154,255),0))=0,"",INDEX('Disaggregation Data'!$L$3:$L$154,MATCH(LEFT(M155,255),LEFT('Disaggregation Data'!$J$3:$J$154,255),0))),"")</f>
        <v/>
      </c>
      <c r="G155" s="412" t="str">
        <f t="array" ref="G155">IFERROR(IF(INDEX('Disaggregation Data'!$O$3:$O$154,MATCH(LEFT(M155,255),LEFT('Disaggregation Data'!$J$3:$J$154,255),0))=0,"",INDEX('Disaggregation Data'!$O$3:$O$154,MATCH(LEFT(M155,255),LEFT('Disaggregation Data'!$J$3:$J$154,255),0))),"")</f>
        <v/>
      </c>
      <c r="H155" s="411" t="str">
        <f t="array" ref="H155">IFERROR(IF(INDEX('Disaggregation Data'!$P$3:$P$154,MATCH(LEFT(M155,255),LEFT('Disaggregation Data'!$J$3:$J$154,255),0))=0,"",INDEX('Disaggregation Data'!$P$3:$P$154,MATCH(LEFT(M155,255),LEFT('Disaggregation Data'!$J$3:$J$154,255),0))),"")</f>
        <v/>
      </c>
      <c r="I155" s="412" t="str">
        <f t="array" ref="I155">IFERROR(IF(INDEX('Disaggregation Data'!$M$3:$M$154,MATCH(LEFT(M155,255),LEFT('Disaggregation Data'!$J$3:$J$154,255),0))=0,"",INDEX('Disaggregation Data'!$M$3:$M$154,MATCH(LEFT(M155,255),LEFT('Disaggregation Data'!$J$3:$J$154,255),0))),"")</f>
        <v/>
      </c>
      <c r="J155" s="411" t="str">
        <f t="array" ref="J155">IFERROR(IF(INDEX('Disaggregation Data'!$N$3:$N$154,MATCH(LEFT(M155,255),LEFT('Disaggregation Data'!$J$3:$J$154,255),0))=0,"",INDEX('Disaggregation Data'!$N$3:$N$154,MATCH(LEFT(M155,255),LEFT('Disaggregation Data'!$J$3:$J$154,255),0))),"")</f>
        <v/>
      </c>
      <c r="K155" s="503">
        <f t="shared" si="8"/>
        <v>147</v>
      </c>
      <c r="L155" s="503" t="str">
        <f t="shared" si="9"/>
        <v/>
      </c>
      <c r="M155" s="503" t="str">
        <f t="shared" si="10"/>
        <v/>
      </c>
      <c r="N155" s="481" t="b">
        <f t="shared" si="11"/>
        <v>0</v>
      </c>
      <c r="O155" s="486" t="s">
        <v>1777</v>
      </c>
      <c r="P155" s="523" t="str">
        <f t="array" ref="P155">IFERROR(IF(INDEX('Disaggregation Records'!$G$3:$G$56,MATCH(LEFT(L155,255),LEFT('Disaggregation Records'!$D$3:$D$56,255),0))=0,"",INDEX('Disaggregation Records'!$G$3:$G$56,MATCH(LEFT(L155,255),LEFT('Disaggregation Records'!$D$3:$D$56,255),0))),"")</f>
        <v/>
      </c>
      <c r="Q155" s="524" t="s">
        <v>461</v>
      </c>
      <c r="R155" s="382"/>
    </row>
    <row r="156" spans="1:18" ht="47.1" customHeight="1" x14ac:dyDescent="0.25">
      <c r="A156" s="409">
        <v>15</v>
      </c>
      <c r="B156" s="427" t="str">
        <f>IFERROR(VLOOKUP(A156,'Impact Indicators - Section B'!$A$9:$S$27,19,FALSE),"")</f>
        <v/>
      </c>
      <c r="C156" s="522" t="str">
        <f t="array" ref="C156">IFERROR(IF(INDEX('Disaggregation Records'!$E$3:$E$56,MATCH(LEFT(L156,255),LEFT('Disaggregation Records'!$D$3:$D$56,255),0))=0,"",INDEX('Disaggregation Records'!$E$3:$E$56,MATCH(LEFT(L156,255),LEFT('Disaggregation Records'!$D$3:$D$56,255),0))),"")</f>
        <v/>
      </c>
      <c r="D156" s="522" t="str">
        <f t="array" ref="D156">IFERROR(IF(INDEX('Disaggregation Records'!$F$3:$F$56,MATCH(LEFT(L156,255),LEFT('Disaggregation Records'!$D$3:$D$56,255),0))=0,"",INDEX('Disaggregation Records'!$F$3:$F$56,MATCH(LEFT(L156,255),LEFT('Disaggregation Records'!$D$3:$D$56,255),0))),"")</f>
        <v/>
      </c>
      <c r="E156" s="412" t="str">
        <f t="array" ref="E156">IFERROR(IF(INDEX('Disaggregation Data'!$K$3:$K$154,MATCH(LEFT(M156,255),LEFT('Disaggregation Data'!$J$3:$J$154,255),0))=0,"",INDEX('Disaggregation Data'!$K$3:$K$154,MATCH(LEFT(M156,255),LEFT('Disaggregation Data'!$J$3:$J$154,255),0))),"")</f>
        <v/>
      </c>
      <c r="F156" s="412" t="str">
        <f t="array" ref="F156">IFERROR(IF(INDEX('Disaggregation Data'!$L$3:$L$154,MATCH(LEFT(M156,255),LEFT('Disaggregation Data'!$J$3:$J$154,255),0))=0,"",INDEX('Disaggregation Data'!$L$3:$L$154,MATCH(LEFT(M156,255),LEFT('Disaggregation Data'!$J$3:$J$154,255),0))),"")</f>
        <v/>
      </c>
      <c r="G156" s="412" t="str">
        <f t="array" ref="G156">IFERROR(IF(INDEX('Disaggregation Data'!$O$3:$O$154,MATCH(LEFT(M156,255),LEFT('Disaggregation Data'!$J$3:$J$154,255),0))=0,"",INDEX('Disaggregation Data'!$O$3:$O$154,MATCH(LEFT(M156,255),LEFT('Disaggregation Data'!$J$3:$J$154,255),0))),"")</f>
        <v/>
      </c>
      <c r="H156" s="411" t="str">
        <f t="array" ref="H156">IFERROR(IF(INDEX('Disaggregation Data'!$P$3:$P$154,MATCH(LEFT(M156,255),LEFT('Disaggregation Data'!$J$3:$J$154,255),0))=0,"",INDEX('Disaggregation Data'!$P$3:$P$154,MATCH(LEFT(M156,255),LEFT('Disaggregation Data'!$J$3:$J$154,255),0))),"")</f>
        <v/>
      </c>
      <c r="I156" s="412" t="str">
        <f t="array" ref="I156">IFERROR(IF(INDEX('Disaggregation Data'!$M$3:$M$154,MATCH(LEFT(M156,255),LEFT('Disaggregation Data'!$J$3:$J$154,255),0))=0,"",INDEX('Disaggregation Data'!$M$3:$M$154,MATCH(LEFT(M156,255),LEFT('Disaggregation Data'!$J$3:$J$154,255),0))),"")</f>
        <v/>
      </c>
      <c r="J156" s="411" t="str">
        <f t="array" ref="J156">IFERROR(IF(INDEX('Disaggregation Data'!$N$3:$N$154,MATCH(LEFT(M156,255),LEFT('Disaggregation Data'!$J$3:$J$154,255),0))=0,"",INDEX('Disaggregation Data'!$N$3:$N$154,MATCH(LEFT(M156,255),LEFT('Disaggregation Data'!$J$3:$J$154,255),0))),"")</f>
        <v/>
      </c>
      <c r="K156" s="503">
        <f t="shared" si="8"/>
        <v>148</v>
      </c>
      <c r="L156" s="503" t="str">
        <f t="shared" si="9"/>
        <v/>
      </c>
      <c r="M156" s="503" t="str">
        <f t="shared" si="10"/>
        <v/>
      </c>
      <c r="N156" s="481" t="b">
        <f t="shared" si="11"/>
        <v>0</v>
      </c>
      <c r="O156" s="486" t="s">
        <v>1778</v>
      </c>
      <c r="P156" s="523" t="str">
        <f t="array" ref="P156">IFERROR(IF(INDEX('Disaggregation Records'!$G$3:$G$56,MATCH(LEFT(L156,255),LEFT('Disaggregation Records'!$D$3:$D$56,255),0))=0,"",INDEX('Disaggregation Records'!$G$3:$G$56,MATCH(LEFT(L156,255),LEFT('Disaggregation Records'!$D$3:$D$56,255),0))),"")</f>
        <v/>
      </c>
      <c r="Q156" s="524" t="s">
        <v>461</v>
      </c>
      <c r="R156" s="382"/>
    </row>
    <row r="157" spans="1:18" ht="47.1" customHeight="1" x14ac:dyDescent="0.25">
      <c r="A157" s="409">
        <v>15</v>
      </c>
      <c r="B157" s="427" t="str">
        <f>IFERROR(VLOOKUP(A157,'Impact Indicators - Section B'!$A$9:$S$27,19,FALSE),"")</f>
        <v/>
      </c>
      <c r="C157" s="522" t="str">
        <f t="array" ref="C157">IFERROR(IF(INDEX('Disaggregation Records'!$E$3:$E$56,MATCH(LEFT(L157,255),LEFT('Disaggregation Records'!$D$3:$D$56,255),0))=0,"",INDEX('Disaggregation Records'!$E$3:$E$56,MATCH(LEFT(L157,255),LEFT('Disaggregation Records'!$D$3:$D$56,255),0))),"")</f>
        <v/>
      </c>
      <c r="D157" s="522" t="str">
        <f t="array" ref="D157">IFERROR(IF(INDEX('Disaggregation Records'!$F$3:$F$56,MATCH(LEFT(L157,255),LEFT('Disaggregation Records'!$D$3:$D$56,255),0))=0,"",INDEX('Disaggregation Records'!$F$3:$F$56,MATCH(LEFT(L157,255),LEFT('Disaggregation Records'!$D$3:$D$56,255),0))),"")</f>
        <v/>
      </c>
      <c r="E157" s="412" t="str">
        <f t="array" ref="E157">IFERROR(IF(INDEX('Disaggregation Data'!$K$3:$K$154,MATCH(LEFT(M157,255),LEFT('Disaggregation Data'!$J$3:$J$154,255),0))=0,"",INDEX('Disaggregation Data'!$K$3:$K$154,MATCH(LEFT(M157,255),LEFT('Disaggregation Data'!$J$3:$J$154,255),0))),"")</f>
        <v/>
      </c>
      <c r="F157" s="412" t="str">
        <f t="array" ref="F157">IFERROR(IF(INDEX('Disaggregation Data'!$L$3:$L$154,MATCH(LEFT(M157,255),LEFT('Disaggregation Data'!$J$3:$J$154,255),0))=0,"",INDEX('Disaggregation Data'!$L$3:$L$154,MATCH(LEFT(M157,255),LEFT('Disaggregation Data'!$J$3:$J$154,255),0))),"")</f>
        <v/>
      </c>
      <c r="G157" s="412" t="str">
        <f t="array" ref="G157">IFERROR(IF(INDEX('Disaggregation Data'!$O$3:$O$154,MATCH(LEFT(M157,255),LEFT('Disaggregation Data'!$J$3:$J$154,255),0))=0,"",INDEX('Disaggregation Data'!$O$3:$O$154,MATCH(LEFT(M157,255),LEFT('Disaggregation Data'!$J$3:$J$154,255),0))),"")</f>
        <v/>
      </c>
      <c r="H157" s="411" t="str">
        <f t="array" ref="H157">IFERROR(IF(INDEX('Disaggregation Data'!$P$3:$P$154,MATCH(LEFT(M157,255),LEFT('Disaggregation Data'!$J$3:$J$154,255),0))=0,"",INDEX('Disaggregation Data'!$P$3:$P$154,MATCH(LEFT(M157,255),LEFT('Disaggregation Data'!$J$3:$J$154,255),0))),"")</f>
        <v/>
      </c>
      <c r="I157" s="412" t="str">
        <f t="array" ref="I157">IFERROR(IF(INDEX('Disaggregation Data'!$M$3:$M$154,MATCH(LEFT(M157,255),LEFT('Disaggregation Data'!$J$3:$J$154,255),0))=0,"",INDEX('Disaggregation Data'!$M$3:$M$154,MATCH(LEFT(M157,255),LEFT('Disaggregation Data'!$J$3:$J$154,255),0))),"")</f>
        <v/>
      </c>
      <c r="J157" s="411" t="str">
        <f t="array" ref="J157">IFERROR(IF(INDEX('Disaggregation Data'!$N$3:$N$154,MATCH(LEFT(M157,255),LEFT('Disaggregation Data'!$J$3:$J$154,255),0))=0,"",INDEX('Disaggregation Data'!$N$3:$N$154,MATCH(LEFT(M157,255),LEFT('Disaggregation Data'!$J$3:$J$154,255),0))),"")</f>
        <v/>
      </c>
      <c r="K157" s="503">
        <f t="shared" si="8"/>
        <v>149</v>
      </c>
      <c r="L157" s="503" t="str">
        <f t="shared" si="9"/>
        <v/>
      </c>
      <c r="M157" s="503" t="str">
        <f t="shared" si="10"/>
        <v/>
      </c>
      <c r="N157" s="481" t="b">
        <f t="shared" si="11"/>
        <v>0</v>
      </c>
      <c r="O157" s="486" t="s">
        <v>1779</v>
      </c>
      <c r="P157" s="523" t="str">
        <f t="array" ref="P157">IFERROR(IF(INDEX('Disaggregation Records'!$G$3:$G$56,MATCH(LEFT(L157,255),LEFT('Disaggregation Records'!$D$3:$D$56,255),0))=0,"",INDEX('Disaggregation Records'!$G$3:$G$56,MATCH(LEFT(L157,255),LEFT('Disaggregation Records'!$D$3:$D$56,255),0))),"")</f>
        <v/>
      </c>
      <c r="Q157" s="524" t="s">
        <v>461</v>
      </c>
      <c r="R157" s="382"/>
    </row>
    <row r="158" spans="1:18" ht="47.1" customHeight="1" x14ac:dyDescent="0.25">
      <c r="A158" s="409">
        <v>15</v>
      </c>
      <c r="B158" s="427" t="str">
        <f>IFERROR(VLOOKUP(A158,'Impact Indicators - Section B'!$A$9:$S$27,19,FALSE),"")</f>
        <v/>
      </c>
      <c r="C158" s="522" t="str">
        <f t="array" ref="C158">IFERROR(IF(INDEX('Disaggregation Records'!$E$3:$E$56,MATCH(LEFT(L158,255),LEFT('Disaggregation Records'!$D$3:$D$56,255),0))=0,"",INDEX('Disaggregation Records'!$E$3:$E$56,MATCH(LEFT(L158,255),LEFT('Disaggregation Records'!$D$3:$D$56,255),0))),"")</f>
        <v/>
      </c>
      <c r="D158" s="522" t="str">
        <f t="array" ref="D158">IFERROR(IF(INDEX('Disaggregation Records'!$F$3:$F$56,MATCH(LEFT(L158,255),LEFT('Disaggregation Records'!$D$3:$D$56,255),0))=0,"",INDEX('Disaggregation Records'!$F$3:$F$56,MATCH(LEFT(L158,255),LEFT('Disaggregation Records'!$D$3:$D$56,255),0))),"")</f>
        <v/>
      </c>
      <c r="E158" s="412" t="str">
        <f t="array" ref="E158">IFERROR(IF(INDEX('Disaggregation Data'!$K$3:$K$154,MATCH(LEFT(M158,255),LEFT('Disaggregation Data'!$J$3:$J$154,255),0))=0,"",INDEX('Disaggregation Data'!$K$3:$K$154,MATCH(LEFT(M158,255),LEFT('Disaggregation Data'!$J$3:$J$154,255),0))),"")</f>
        <v/>
      </c>
      <c r="F158" s="412" t="str">
        <f t="array" ref="F158">IFERROR(IF(INDEX('Disaggregation Data'!$L$3:$L$154,MATCH(LEFT(M158,255),LEFT('Disaggregation Data'!$J$3:$J$154,255),0))=0,"",INDEX('Disaggregation Data'!$L$3:$L$154,MATCH(LEFT(M158,255),LEFT('Disaggregation Data'!$J$3:$J$154,255),0))),"")</f>
        <v/>
      </c>
      <c r="G158" s="412" t="str">
        <f t="array" ref="G158">IFERROR(IF(INDEX('Disaggregation Data'!$O$3:$O$154,MATCH(LEFT(M158,255),LEFT('Disaggregation Data'!$J$3:$J$154,255),0))=0,"",INDEX('Disaggregation Data'!$O$3:$O$154,MATCH(LEFT(M158,255),LEFT('Disaggregation Data'!$J$3:$J$154,255),0))),"")</f>
        <v/>
      </c>
      <c r="H158" s="411" t="str">
        <f t="array" ref="H158">IFERROR(IF(INDEX('Disaggregation Data'!$P$3:$P$154,MATCH(LEFT(M158,255),LEFT('Disaggregation Data'!$J$3:$J$154,255),0))=0,"",INDEX('Disaggregation Data'!$P$3:$P$154,MATCH(LEFT(M158,255),LEFT('Disaggregation Data'!$J$3:$J$154,255),0))),"")</f>
        <v/>
      </c>
      <c r="I158" s="412" t="str">
        <f t="array" ref="I158">IFERROR(IF(INDEX('Disaggregation Data'!$M$3:$M$154,MATCH(LEFT(M158,255),LEFT('Disaggregation Data'!$J$3:$J$154,255),0))=0,"",INDEX('Disaggregation Data'!$M$3:$M$154,MATCH(LEFT(M158,255),LEFT('Disaggregation Data'!$J$3:$J$154,255),0))),"")</f>
        <v/>
      </c>
      <c r="J158" s="411" t="str">
        <f t="array" ref="J158">IFERROR(IF(INDEX('Disaggregation Data'!$N$3:$N$154,MATCH(LEFT(M158,255),LEFT('Disaggregation Data'!$J$3:$J$154,255),0))=0,"",INDEX('Disaggregation Data'!$N$3:$N$154,MATCH(LEFT(M158,255),LEFT('Disaggregation Data'!$J$3:$J$154,255),0))),"")</f>
        <v/>
      </c>
      <c r="K158" s="503">
        <f t="shared" si="8"/>
        <v>150</v>
      </c>
      <c r="L158" s="503" t="str">
        <f t="shared" si="9"/>
        <v/>
      </c>
      <c r="M158" s="503" t="str">
        <f t="shared" si="10"/>
        <v/>
      </c>
      <c r="N158" s="481" t="b">
        <f t="shared" si="11"/>
        <v>0</v>
      </c>
      <c r="O158" s="486" t="s">
        <v>1780</v>
      </c>
      <c r="P158" s="523" t="str">
        <f t="array" ref="P158">IFERROR(IF(INDEX('Disaggregation Records'!$G$3:$G$56,MATCH(LEFT(L158,255),LEFT('Disaggregation Records'!$D$3:$D$56,255),0))=0,"",INDEX('Disaggregation Records'!$G$3:$G$56,MATCH(LEFT(L158,255),LEFT('Disaggregation Records'!$D$3:$D$56,255),0))),"")</f>
        <v/>
      </c>
      <c r="Q158" s="524" t="s">
        <v>461</v>
      </c>
      <c r="R158" s="382"/>
    </row>
    <row r="159" spans="1:18" ht="0.75" customHeight="1" thickBot="1" x14ac:dyDescent="0.3">
      <c r="A159" s="63"/>
      <c r="B159" s="64"/>
      <c r="C159" s="64"/>
      <c r="D159" s="64"/>
      <c r="E159" s="64"/>
      <c r="F159" s="64"/>
      <c r="G159" s="64"/>
      <c r="H159" s="64"/>
      <c r="I159" s="64"/>
      <c r="J159" s="120"/>
      <c r="K159" s="120"/>
      <c r="L159" s="120"/>
      <c r="M159" s="120"/>
      <c r="N159" s="120"/>
      <c r="O159" s="64"/>
      <c r="P159" s="322"/>
      <c r="Q159" s="373"/>
      <c r="R159" s="59"/>
    </row>
    <row r="160" spans="1:18" ht="39" customHeight="1" thickBot="1" x14ac:dyDescent="0.3">
      <c r="J160" s="121"/>
      <c r="K160" s="121"/>
      <c r="L160" s="121"/>
      <c r="M160" s="121"/>
      <c r="N160" s="121"/>
      <c r="P160" s="133"/>
      <c r="Q160" s="371"/>
    </row>
    <row r="161" spans="1:18" ht="26.85" hidden="1" customHeight="1" x14ac:dyDescent="0.25">
      <c r="J161" s="121"/>
      <c r="K161" s="121"/>
      <c r="L161" s="121"/>
      <c r="M161" s="121"/>
      <c r="N161" s="121"/>
      <c r="P161" s="133"/>
      <c r="Q161" s="371"/>
    </row>
    <row r="162" spans="1:18" ht="29.25" hidden="1" customHeight="1" x14ac:dyDescent="0.25">
      <c r="J162" s="121"/>
      <c r="K162" s="121"/>
      <c r="L162" s="121"/>
      <c r="M162" s="121"/>
      <c r="N162" s="121"/>
      <c r="P162" s="133"/>
      <c r="Q162" s="371"/>
    </row>
    <row r="163" spans="1:18" ht="20.85" hidden="1" customHeight="1" x14ac:dyDescent="0.25">
      <c r="J163" s="121"/>
      <c r="K163" s="121"/>
      <c r="L163" s="121"/>
      <c r="M163" s="121"/>
      <c r="N163" s="121"/>
      <c r="P163" s="133"/>
      <c r="Q163" s="371"/>
    </row>
    <row r="164" spans="1:18" ht="35.25" hidden="1" customHeight="1" thickBot="1" x14ac:dyDescent="0.3">
      <c r="J164" s="121"/>
      <c r="K164" s="121"/>
      <c r="L164" s="121"/>
      <c r="M164" s="121"/>
      <c r="N164" s="121"/>
      <c r="P164" s="133"/>
      <c r="Q164" s="371"/>
    </row>
    <row r="165" spans="1:18" ht="26.25" customHeight="1" thickBot="1" x14ac:dyDescent="0.3">
      <c r="A165" s="597" t="s">
        <v>278</v>
      </c>
      <c r="B165" s="598"/>
      <c r="C165" s="598"/>
      <c r="D165" s="598"/>
      <c r="E165" s="598"/>
      <c r="F165" s="598"/>
      <c r="G165" s="598"/>
      <c r="H165" s="598"/>
      <c r="I165" s="118"/>
      <c r="J165" s="122"/>
      <c r="K165" s="123"/>
      <c r="L165" s="122"/>
      <c r="M165" s="122"/>
      <c r="N165" s="122"/>
      <c r="O165" s="106"/>
      <c r="P165" s="328"/>
      <c r="Q165" s="372"/>
      <c r="R165" s="48"/>
    </row>
    <row r="166" spans="1:18" ht="49.5" customHeight="1" x14ac:dyDescent="0.25">
      <c r="A166" s="422" t="s">
        <v>279</v>
      </c>
      <c r="B166" s="404" t="s">
        <v>277</v>
      </c>
      <c r="C166" s="404" t="s">
        <v>300</v>
      </c>
      <c r="D166" s="404" t="s">
        <v>301</v>
      </c>
      <c r="E166" s="402" t="s">
        <v>265</v>
      </c>
      <c r="F166" s="402" t="s">
        <v>266</v>
      </c>
      <c r="G166" s="402" t="s">
        <v>267</v>
      </c>
      <c r="H166" s="402" t="s">
        <v>270</v>
      </c>
      <c r="I166" s="404" t="s">
        <v>218</v>
      </c>
      <c r="J166" s="404" t="s">
        <v>219</v>
      </c>
      <c r="K166" s="486">
        <v>0</v>
      </c>
      <c r="L166" s="426" t="s">
        <v>72</v>
      </c>
      <c r="M166" s="426" t="s">
        <v>153</v>
      </c>
      <c r="N166" s="426" t="s">
        <v>28</v>
      </c>
      <c r="O166" s="490" t="s">
        <v>30</v>
      </c>
      <c r="P166" s="525" t="s">
        <v>171</v>
      </c>
      <c r="Q166" s="508" t="s">
        <v>318</v>
      </c>
      <c r="R166" s="49"/>
    </row>
    <row r="167" spans="1:18" ht="47.1" hidden="1" customHeight="1" x14ac:dyDescent="0.25">
      <c r="A167" s="409" t="s">
        <v>51</v>
      </c>
      <c r="B167" s="427" t="str">
        <f>IFERROR(VLOOKUP(A167,'Outcome Indicators - Section C'!$A$10:$S$27,19,FALSE),"")</f>
        <v/>
      </c>
      <c r="C167" s="522" t="str">
        <f t="array" ref="C167">IFERROR(IF(INDEX('Disaggregation Records'!$E$59:$E$92,MATCH(LEFT(L167,255),LEFT('Disaggregation Records'!$D$59:$D$92,255),0))=0,"",INDEX('Disaggregation Records'!$E$59:$E$92,MATCH(LEFT(L167,255),LEFT('Disaggregation Records'!$D$59:$D$92,255),0))),"")</f>
        <v/>
      </c>
      <c r="D167" s="522" t="str">
        <f t="array" ref="D167">IFERROR(IF(INDEX('Disaggregation Records'!$F$59:$F$92,MATCH(LEFT(L167,255),LEFT('Disaggregation Records'!$D$59:$D$92,255),0))=0,"",INDEX('Disaggregation Records'!$F$59:$F$92,MATCH(LEFT(L167,255),LEFT('Disaggregation Records'!$D$59:$D$92,255),0))),"")</f>
        <v/>
      </c>
      <c r="E167" s="412" t="str">
        <f t="array" ref="E167">IFERROR(IF(INDEX('Disaggregation Data'!$K$159:$K$310,MATCH(LEFT(M167,255),LEFT('Disaggregation Data'!$J$159:$J$310,255),0))=0,"",INDEX('Disaggregation Data'!$K$159:$K$310,MATCH(LEFT(M167,255),LEFT('Disaggregation Data'!J$159:$J$310,255),0))),"")</f>
        <v/>
      </c>
      <c r="F167" s="412" t="str">
        <f t="array" ref="F167">IFERROR(IF(INDEX('Disaggregation Data'!$L$159:$L$310,MATCH(LEFT(M167,255),LEFT('Disaggregation Data'!$J$159:$J$310,255),0))=0,"",INDEX('Disaggregation Data'!$L$159:$L$310,MATCH(LEFT(M167,255),LEFT('Disaggregation Data'!J$159:$J$310,255),0))),"")</f>
        <v/>
      </c>
      <c r="G167" s="412" t="str">
        <f t="array" ref="G167">IFERROR(IF(INDEX('Disaggregation Data'!$O$159:$O$310,MATCH(LEFT(M167,255),LEFT('Disaggregation Data'!$J$159:$J$310,255),0))=0,"",INDEX('Disaggregation Data'!$O$159:$O$310,MATCH(LEFT(M167,255),LEFT('Disaggregation Data'!J$159:$J$310,255),0))),"")</f>
        <v/>
      </c>
      <c r="H167" s="411" t="str">
        <f t="array" ref="H167">IFERROR(IF(INDEX('Disaggregation Data'!$P$159:$P$310,MATCH(LEFT(M167,255),LEFT('Disaggregation Data'!$J$159:$J$310,255),0))=0,"",INDEX('Disaggregation Data'!$P$159:$P$310,MATCH(LEFT(M167,255),LEFT('Disaggregation Data'!J$159:$J$310,255),0))),"")</f>
        <v/>
      </c>
      <c r="I167" s="411" t="str">
        <f t="array" ref="I167">IFERROR(IF(INDEX('Disaggregation Data'!$M$159:$M$310,MATCH(LEFT(M167,255),LEFT('Disaggregation Data'!$J$159:$J$310,255),0))=0,"",INDEX('Disaggregation Data'!$M$159:$M$310,MATCH(LEFT(M167,255),LEFT('Disaggregation Data'!J$159:$J$310,255),0))),"")</f>
        <v/>
      </c>
      <c r="J167" s="411" t="str">
        <f t="array" ref="J167">IFERROR(IF(INDEX('Disaggregation Data'!$N$159:$N$310,MATCH(LEFT(M167,255),LEFT('Disaggregation Data'!$J$159:$J$310,255),0))=0,"",INDEX('Disaggregation Data'!$N$159:$N$310,MATCH(LEFT(M167,255),LEFT('Disaggregation Data'!J$159:$J$310,255),0))),"")</f>
        <v/>
      </c>
      <c r="K167" s="503">
        <f>IF(B167=B166,K166+1,0)</f>
        <v>0</v>
      </c>
      <c r="L167" s="503" t="str">
        <f>IF(B167&lt;&gt;"",B167&amp;"-"&amp;K167,"")</f>
        <v/>
      </c>
      <c r="M167" s="503" t="str">
        <f>IF(B167&lt;&gt;"",B167&amp;C167&amp;D167,"")</f>
        <v/>
      </c>
      <c r="N167" s="481" t="b">
        <f>IFERROR(IF(B167&lt;&gt;"",TRUE,FALSE),"")</f>
        <v>0</v>
      </c>
      <c r="O167" s="486" t="s">
        <v>29</v>
      </c>
      <c r="P167" s="525" t="str">
        <f t="array" ref="P167">IFERROR(IF(INDEX('Disaggregation Records'!$G$59:$G$92,MATCH(LEFT(L167,255),LEFT('Disaggregation Records'!$D$59:$D$92,255),0))=0,"",INDEX('Disaggregation Records'!$G$59:$G$92,MATCH(LEFT(L167,255),LEFT('Disaggregation Records'!$D$59:$D$92,255),0))),"")</f>
        <v/>
      </c>
      <c r="Q167" s="524" t="s">
        <v>29</v>
      </c>
      <c r="R167" s="49"/>
    </row>
    <row r="168" spans="1:18" ht="47.1" customHeight="1" x14ac:dyDescent="0.25">
      <c r="A168" s="409">
        <v>1</v>
      </c>
      <c r="B168" s="427" t="str">
        <f>IFERROR(VLOOKUP(A168,'Outcome Indicators - Section C'!$A$10:$S$27,19,FALSE),"")</f>
        <v>TB O-4(M): Taux de succès thérapeutique de TB-RR et/ou TB-MR : pourcentage de cas de tuberculose résistante à la rifampicine et/ou tuberculose multirésistante traités avec succès</v>
      </c>
      <c r="C168" s="522" t="str">
        <f t="array" ref="C168">IFERROR(IF(INDEX('Disaggregation Records'!$E$59:$E$92,MATCH(LEFT(L168,255),LEFT('Disaggregation Records'!$D$59:$D$92,255),0))=0,"",INDEX('Disaggregation Records'!$E$59:$E$92,MATCH(LEFT(L168,255),LEFT('Disaggregation Records'!$D$59:$D$92,255),0))),"")</f>
        <v>Définition des cas</v>
      </c>
      <c r="D168" s="522" t="str">
        <f t="array" ref="D168">IFERROR(IF(INDEX('Disaggregation Records'!$F$59:$F$92,MATCH(LEFT(L168,255),LEFT('Disaggregation Records'!$D$59:$D$92,255),0))=0,"",INDEX('Disaggregation Records'!$F$59:$F$92,MATCH(LEFT(L168,255),LEFT('Disaggregation Records'!$D$59:$D$92,255),0))),"")</f>
        <v>TB-XDR</v>
      </c>
      <c r="E168" s="412"/>
      <c r="F168" s="412"/>
      <c r="G168" s="412"/>
      <c r="H168" s="411" t="s">
        <v>5920</v>
      </c>
      <c r="I168" s="411" t="str">
        <f t="array" ref="I168">IFERROR(IF(INDEX('Disaggregation Data'!$M$159:$M$310,MATCH(LEFT(M168,255),LEFT('Disaggregation Data'!$J$159:$J$310,255),0))=0,"",INDEX('Disaggregation Data'!$M$159:$M$310,MATCH(LEFT(M168,255),LEFT('Disaggregation Data'!J$159:$J$310,255),0))),"")</f>
        <v>NTBCP [National TB Control Program] programmatic report</v>
      </c>
      <c r="J168" s="411" t="str">
        <f t="array" ref="J168">IFERROR(IF(INDEX('Disaggregation Data'!$N$159:$N$310,MATCH(LEFT(M168,255),LEFT('Disaggregation Data'!$J$159:$J$310,255),0))=0,"",INDEX('Disaggregation Data'!$N$159:$N$310,MATCH(LEFT(M168,255),LEFT('Disaggregation Data'!J$159:$J$310,255),0))),"")</f>
        <v/>
      </c>
      <c r="K168" s="503">
        <f t="shared" ref="K168:K231" si="12">IF(B168=B167,K167+1,0)</f>
        <v>0</v>
      </c>
      <c r="L168" s="503" t="str">
        <f t="shared" ref="L168:L231" si="13">IF(B168&lt;&gt;"",B168&amp;"-"&amp;K168,"")</f>
        <v>TB O-4(M): Taux de succès thérapeutique de TB-RR et/ou TB-MR : pourcentage de cas de tuberculose résistante à la rifampicine et/ou tuberculose multirésistante traités avec succès-0</v>
      </c>
      <c r="M168" s="503" t="str">
        <f t="shared" ref="M168:M231" si="14">IF(B168&lt;&gt;"",B168&amp;C168&amp;D168,"")</f>
        <v>TB O-4(M): Taux de succès thérapeutique de TB-RR et/ou TB-MR : pourcentage de cas de tuberculose résistante à la rifampicine et/ou tuberculose multirésistante traités avec succèsDéfinition des casTB-XDR</v>
      </c>
      <c r="N168" s="481" t="b">
        <f t="shared" ref="N168:N231" si="15">IFERROR(IF(B168&lt;&gt;"",TRUE,FALSE),"")</f>
        <v>1</v>
      </c>
      <c r="O168" s="486" t="s">
        <v>1782</v>
      </c>
      <c r="P168" s="525" t="str">
        <f t="array" ref="P168">IFERROR(IF(INDEX('Disaggregation Records'!$G$59:$G$92,MATCH(LEFT(L168,255),LEFT('Disaggregation Records'!$D$59:$D$92,255),0))=0,"",INDEX('Disaggregation Records'!$G$59:$G$92,MATCH(LEFT(L168,255),LEFT('Disaggregation Records'!$D$59:$D$92,255),0))),"")</f>
        <v>a1L36000002NzjYEAS</v>
      </c>
      <c r="Q168" s="524" t="s">
        <v>925</v>
      </c>
      <c r="R168" s="49"/>
    </row>
    <row r="169" spans="1:18" ht="47.1" customHeight="1" x14ac:dyDescent="0.25">
      <c r="A169" s="409">
        <v>1</v>
      </c>
      <c r="B169" s="427" t="str">
        <f>IFERROR(VLOOKUP(A169,'Outcome Indicators - Section C'!$A$10:$S$27,19,FALSE),"")</f>
        <v>TB O-4(M): Taux de succès thérapeutique de TB-RR et/ou TB-MR : pourcentage de cas de tuberculose résistante à la rifampicine et/ou tuberculose multirésistante traités avec succès</v>
      </c>
      <c r="C169" s="522" t="str">
        <f t="array" ref="C169">IFERROR(IF(INDEX('Disaggregation Records'!$E$59:$E$92,MATCH(LEFT(L169,255),LEFT('Disaggregation Records'!$D$59:$D$92,255),0))=0,"",INDEX('Disaggregation Records'!$E$59:$E$92,MATCH(LEFT(L169,255),LEFT('Disaggregation Records'!$D$59:$D$92,255),0))),"")</f>
        <v/>
      </c>
      <c r="D169" s="522" t="str">
        <f t="array" ref="D169">IFERROR(IF(INDEX('Disaggregation Records'!$F$59:$F$92,MATCH(LEFT(L169,255),LEFT('Disaggregation Records'!$D$59:$D$92,255),0))=0,"",INDEX('Disaggregation Records'!$F$59:$F$92,MATCH(LEFT(L169,255),LEFT('Disaggregation Records'!$D$59:$D$92,255),0))),"")</f>
        <v/>
      </c>
      <c r="E169" s="412" t="str">
        <f t="array" ref="E169">IFERROR(IF(INDEX('Disaggregation Data'!$K$159:$K$310,MATCH(LEFT(M169,255),LEFT('Disaggregation Data'!$J$159:$J$310,255),0))=0,"",INDEX('Disaggregation Data'!$K$159:$K$310,MATCH(LEFT(M169,255),LEFT('Disaggregation Data'!J$159:$J$310,255),0))),"")</f>
        <v/>
      </c>
      <c r="F169" s="412" t="str">
        <f t="array" ref="F169">IFERROR(IF(INDEX('Disaggregation Data'!$L$159:$L$310,MATCH(LEFT(M169,255),LEFT('Disaggregation Data'!$J$159:$J$310,255),0))=0,"",INDEX('Disaggregation Data'!$L$159:$L$310,MATCH(LEFT(M169,255),LEFT('Disaggregation Data'!J$159:$J$310,255),0))),"")</f>
        <v/>
      </c>
      <c r="G169" s="412" t="str">
        <f t="array" ref="G169">IFERROR(IF(INDEX('Disaggregation Data'!$O$159:$O$310,MATCH(LEFT(M169,255),LEFT('Disaggregation Data'!$J$159:$J$310,255),0))=0,"",INDEX('Disaggregation Data'!$O$159:$O$310,MATCH(LEFT(M169,255),LEFT('Disaggregation Data'!J$159:$J$310,255),0))),"")</f>
        <v/>
      </c>
      <c r="H169" s="411" t="str">
        <f t="array" ref="H169">IFERROR(IF(INDEX('Disaggregation Data'!$P$159:$P$310,MATCH(LEFT(M169,255),LEFT('Disaggregation Data'!$J$159:$J$310,255),0))=0,"",INDEX('Disaggregation Data'!$P$159:$P$310,MATCH(LEFT(M169,255),LEFT('Disaggregation Data'!J$159:$J$310,255),0))),"")</f>
        <v/>
      </c>
      <c r="I169" s="411" t="str">
        <f t="array" ref="I169">IFERROR(IF(INDEX('Disaggregation Data'!$M$159:$M$310,MATCH(LEFT(M169,255),LEFT('Disaggregation Data'!$J$159:$J$310,255),0))=0,"",INDEX('Disaggregation Data'!$M$159:$M$310,MATCH(LEFT(M169,255),LEFT('Disaggregation Data'!J$159:$J$310,255),0))),"")</f>
        <v/>
      </c>
      <c r="J169" s="411" t="str">
        <f t="array" ref="J169">IFERROR(IF(INDEX('Disaggregation Data'!$N$159:$N$310,MATCH(LEFT(M169,255),LEFT('Disaggregation Data'!$J$159:$J$310,255),0))=0,"",INDEX('Disaggregation Data'!$N$159:$N$310,MATCH(LEFT(M169,255),LEFT('Disaggregation Data'!J$159:$J$310,255),0))),"")</f>
        <v/>
      </c>
      <c r="K169" s="503">
        <f t="shared" si="12"/>
        <v>1</v>
      </c>
      <c r="L169" s="503" t="str">
        <f t="shared" si="13"/>
        <v>TB O-4(M): Taux de succès thérapeutique de TB-RR et/ou TB-MR : pourcentage de cas de tuberculose résistante à la rifampicine et/ou tuberculose multirésistante traités avec succès-1</v>
      </c>
      <c r="M169" s="503" t="str">
        <f t="shared" si="14"/>
        <v>TB O-4(M): Taux de succès thérapeutique de TB-RR et/ou TB-MR : pourcentage de cas de tuberculose résistante à la rifampicine et/ou tuberculose multirésistante traités avec succès</v>
      </c>
      <c r="N169" s="481" t="b">
        <f t="shared" si="15"/>
        <v>1</v>
      </c>
      <c r="O169" s="486" t="s">
        <v>1783</v>
      </c>
      <c r="P169" s="525" t="str">
        <f t="array" ref="P169">IFERROR(IF(INDEX('Disaggregation Records'!$G$59:$G$92,MATCH(LEFT(L169,255),LEFT('Disaggregation Records'!$D$59:$D$92,255),0))=0,"",INDEX('Disaggregation Records'!$G$59:$G$92,MATCH(LEFT(L169,255),LEFT('Disaggregation Records'!$D$59:$D$92,255),0))),"")</f>
        <v/>
      </c>
      <c r="Q169" s="524" t="s">
        <v>925</v>
      </c>
      <c r="R169" s="49"/>
    </row>
    <row r="170" spans="1:18" ht="47.1" customHeight="1" x14ac:dyDescent="0.25">
      <c r="A170" s="409">
        <v>1</v>
      </c>
      <c r="B170" s="427" t="str">
        <f>IFERROR(VLOOKUP(A170,'Outcome Indicators - Section C'!$A$10:$S$27,19,FALSE),"")</f>
        <v>TB O-4(M): Taux de succès thérapeutique de TB-RR et/ou TB-MR : pourcentage de cas de tuberculose résistante à la rifampicine et/ou tuberculose multirésistante traités avec succès</v>
      </c>
      <c r="C170" s="522" t="str">
        <f t="array" ref="C170">IFERROR(IF(INDEX('Disaggregation Records'!$E$59:$E$92,MATCH(LEFT(L170,255),LEFT('Disaggregation Records'!$D$59:$D$92,255),0))=0,"",INDEX('Disaggregation Records'!$E$59:$E$92,MATCH(LEFT(L170,255),LEFT('Disaggregation Records'!$D$59:$D$92,255),0))),"")</f>
        <v/>
      </c>
      <c r="D170" s="522" t="str">
        <f t="array" ref="D170">IFERROR(IF(INDEX('Disaggregation Records'!$F$59:$F$92,MATCH(LEFT(L170,255),LEFT('Disaggregation Records'!$D$59:$D$92,255),0))=0,"",INDEX('Disaggregation Records'!$F$59:$F$92,MATCH(LEFT(L170,255),LEFT('Disaggregation Records'!$D$59:$D$92,255),0))),"")</f>
        <v/>
      </c>
      <c r="E170" s="412" t="str">
        <f t="array" ref="E170">IFERROR(IF(INDEX('Disaggregation Data'!$K$159:$K$310,MATCH(LEFT(M170,255),LEFT('Disaggregation Data'!$J$159:$J$310,255),0))=0,"",INDEX('Disaggregation Data'!$K$159:$K$310,MATCH(LEFT(M170,255),LEFT('Disaggregation Data'!J$159:$J$310,255),0))),"")</f>
        <v/>
      </c>
      <c r="F170" s="412" t="str">
        <f t="array" ref="F170">IFERROR(IF(INDEX('Disaggregation Data'!$L$159:$L$310,MATCH(LEFT(M170,255),LEFT('Disaggregation Data'!$J$159:$J$310,255),0))=0,"",INDEX('Disaggregation Data'!$L$159:$L$310,MATCH(LEFT(M170,255),LEFT('Disaggregation Data'!J$159:$J$310,255),0))),"")</f>
        <v/>
      </c>
      <c r="G170" s="412" t="str">
        <f t="array" ref="G170">IFERROR(IF(INDEX('Disaggregation Data'!$O$159:$O$310,MATCH(LEFT(M170,255),LEFT('Disaggregation Data'!$J$159:$J$310,255),0))=0,"",INDEX('Disaggregation Data'!$O$159:$O$310,MATCH(LEFT(M170,255),LEFT('Disaggregation Data'!J$159:$J$310,255),0))),"")</f>
        <v/>
      </c>
      <c r="H170" s="411" t="str">
        <f t="array" ref="H170">IFERROR(IF(INDEX('Disaggregation Data'!$P$159:$P$310,MATCH(LEFT(M170,255),LEFT('Disaggregation Data'!$J$159:$J$310,255),0))=0,"",INDEX('Disaggregation Data'!$P$159:$P$310,MATCH(LEFT(M170,255),LEFT('Disaggregation Data'!J$159:$J$310,255),0))),"")</f>
        <v/>
      </c>
      <c r="I170" s="411" t="str">
        <f t="array" ref="I170">IFERROR(IF(INDEX('Disaggregation Data'!$M$159:$M$310,MATCH(LEFT(M170,255),LEFT('Disaggregation Data'!$J$159:$J$310,255),0))=0,"",INDEX('Disaggregation Data'!$M$159:$M$310,MATCH(LEFT(M170,255),LEFT('Disaggregation Data'!J$159:$J$310,255),0))),"")</f>
        <v/>
      </c>
      <c r="J170" s="411" t="str">
        <f t="array" ref="J170">IFERROR(IF(INDEX('Disaggregation Data'!$N$159:$N$310,MATCH(LEFT(M170,255),LEFT('Disaggregation Data'!$J$159:$J$310,255),0))=0,"",INDEX('Disaggregation Data'!$N$159:$N$310,MATCH(LEFT(M170,255),LEFT('Disaggregation Data'!J$159:$J$310,255),0))),"")</f>
        <v/>
      </c>
      <c r="K170" s="503">
        <f t="shared" si="12"/>
        <v>2</v>
      </c>
      <c r="L170" s="503" t="str">
        <f t="shared" si="13"/>
        <v>TB O-4(M): Taux de succès thérapeutique de TB-RR et/ou TB-MR : pourcentage de cas de tuberculose résistante à la rifampicine et/ou tuberculose multirésistante traités avec succès-2</v>
      </c>
      <c r="M170" s="503" t="str">
        <f t="shared" si="14"/>
        <v>TB O-4(M): Taux de succès thérapeutique de TB-RR et/ou TB-MR : pourcentage de cas de tuberculose résistante à la rifampicine et/ou tuberculose multirésistante traités avec succès</v>
      </c>
      <c r="N170" s="481" t="b">
        <f t="shared" si="15"/>
        <v>1</v>
      </c>
      <c r="O170" s="486" t="s">
        <v>1784</v>
      </c>
      <c r="P170" s="525" t="str">
        <f t="array" ref="P170">IFERROR(IF(INDEX('Disaggregation Records'!$G$59:$G$92,MATCH(LEFT(L170,255),LEFT('Disaggregation Records'!$D$59:$D$92,255),0))=0,"",INDEX('Disaggregation Records'!$G$59:$G$92,MATCH(LEFT(L170,255),LEFT('Disaggregation Records'!$D$59:$D$92,255),0))),"")</f>
        <v/>
      </c>
      <c r="Q170" s="524" t="s">
        <v>925</v>
      </c>
      <c r="R170" s="49"/>
    </row>
    <row r="171" spans="1:18" ht="47.1" customHeight="1" x14ac:dyDescent="0.25">
      <c r="A171" s="409">
        <v>1</v>
      </c>
      <c r="B171" s="427" t="str">
        <f>IFERROR(VLOOKUP(A171,'Outcome Indicators - Section C'!$A$10:$S$27,19,FALSE),"")</f>
        <v>TB O-4(M): Taux de succès thérapeutique de TB-RR et/ou TB-MR : pourcentage de cas de tuberculose résistante à la rifampicine et/ou tuberculose multirésistante traités avec succès</v>
      </c>
      <c r="C171" s="522" t="str">
        <f t="array" ref="C171">IFERROR(IF(INDEX('Disaggregation Records'!$E$59:$E$92,MATCH(LEFT(L171,255),LEFT('Disaggregation Records'!$D$59:$D$92,255),0))=0,"",INDEX('Disaggregation Records'!$E$59:$E$92,MATCH(LEFT(L171,255),LEFT('Disaggregation Records'!$D$59:$D$92,255),0))),"")</f>
        <v/>
      </c>
      <c r="D171" s="522" t="str">
        <f t="array" ref="D171">IFERROR(IF(INDEX('Disaggregation Records'!$F$59:$F$92,MATCH(LEFT(L171,255),LEFT('Disaggregation Records'!$D$59:$D$92,255),0))=0,"",INDEX('Disaggregation Records'!$F$59:$F$92,MATCH(LEFT(L171,255),LEFT('Disaggregation Records'!$D$59:$D$92,255),0))),"")</f>
        <v/>
      </c>
      <c r="E171" s="412" t="str">
        <f t="array" ref="E171">IFERROR(IF(INDEX('Disaggregation Data'!$K$159:$K$310,MATCH(LEFT(M171,255),LEFT('Disaggregation Data'!$J$159:$J$310,255),0))=0,"",INDEX('Disaggregation Data'!$K$159:$K$310,MATCH(LEFT(M171,255),LEFT('Disaggregation Data'!J$159:$J$310,255),0))),"")</f>
        <v/>
      </c>
      <c r="F171" s="412" t="str">
        <f t="array" ref="F171">IFERROR(IF(INDEX('Disaggregation Data'!$L$159:$L$310,MATCH(LEFT(M171,255),LEFT('Disaggregation Data'!$J$159:$J$310,255),0))=0,"",INDEX('Disaggregation Data'!$L$159:$L$310,MATCH(LEFT(M171,255),LEFT('Disaggregation Data'!J$159:$J$310,255),0))),"")</f>
        <v/>
      </c>
      <c r="G171" s="412" t="str">
        <f t="array" ref="G171">IFERROR(IF(INDEX('Disaggregation Data'!$O$159:$O$310,MATCH(LEFT(M171,255),LEFT('Disaggregation Data'!$J$159:$J$310,255),0))=0,"",INDEX('Disaggregation Data'!$O$159:$O$310,MATCH(LEFT(M171,255),LEFT('Disaggregation Data'!J$159:$J$310,255),0))),"")</f>
        <v/>
      </c>
      <c r="H171" s="411" t="str">
        <f t="array" ref="H171">IFERROR(IF(INDEX('Disaggregation Data'!$P$159:$P$310,MATCH(LEFT(M171,255),LEFT('Disaggregation Data'!$J$159:$J$310,255),0))=0,"",INDEX('Disaggregation Data'!$P$159:$P$310,MATCH(LEFT(M171,255),LEFT('Disaggregation Data'!J$159:$J$310,255),0))),"")</f>
        <v/>
      </c>
      <c r="I171" s="411" t="str">
        <f t="array" ref="I171">IFERROR(IF(INDEX('Disaggregation Data'!$M$159:$M$310,MATCH(LEFT(M171,255),LEFT('Disaggregation Data'!$J$159:$J$310,255),0))=0,"",INDEX('Disaggregation Data'!$M$159:$M$310,MATCH(LEFT(M171,255),LEFT('Disaggregation Data'!J$159:$J$310,255),0))),"")</f>
        <v/>
      </c>
      <c r="J171" s="411" t="str">
        <f t="array" ref="J171">IFERROR(IF(INDEX('Disaggregation Data'!$N$159:$N$310,MATCH(LEFT(M171,255),LEFT('Disaggregation Data'!$J$159:$J$310,255),0))=0,"",INDEX('Disaggregation Data'!$N$159:$N$310,MATCH(LEFT(M171,255),LEFT('Disaggregation Data'!J$159:$J$310,255),0))),"")</f>
        <v/>
      </c>
      <c r="K171" s="503">
        <f t="shared" si="12"/>
        <v>3</v>
      </c>
      <c r="L171" s="503" t="str">
        <f t="shared" si="13"/>
        <v>TB O-4(M): Taux de succès thérapeutique de TB-RR et/ou TB-MR : pourcentage de cas de tuberculose résistante à la rifampicine et/ou tuberculose multirésistante traités avec succès-3</v>
      </c>
      <c r="M171" s="503" t="str">
        <f t="shared" si="14"/>
        <v>TB O-4(M): Taux de succès thérapeutique de TB-RR et/ou TB-MR : pourcentage de cas de tuberculose résistante à la rifampicine et/ou tuberculose multirésistante traités avec succès</v>
      </c>
      <c r="N171" s="481" t="b">
        <f t="shared" si="15"/>
        <v>1</v>
      </c>
      <c r="O171" s="486" t="s">
        <v>1785</v>
      </c>
      <c r="P171" s="525" t="str">
        <f t="array" ref="P171">IFERROR(IF(INDEX('Disaggregation Records'!$G$59:$G$92,MATCH(LEFT(L171,255),LEFT('Disaggregation Records'!$D$59:$D$92,255),0))=0,"",INDEX('Disaggregation Records'!$G$59:$G$92,MATCH(LEFT(L171,255),LEFT('Disaggregation Records'!$D$59:$D$92,255),0))),"")</f>
        <v/>
      </c>
      <c r="Q171" s="524" t="s">
        <v>925</v>
      </c>
      <c r="R171" s="49"/>
    </row>
    <row r="172" spans="1:18" ht="47.1" customHeight="1" x14ac:dyDescent="0.25">
      <c r="A172" s="409">
        <v>1</v>
      </c>
      <c r="B172" s="427" t="str">
        <f>IFERROR(VLOOKUP(A172,'Outcome Indicators - Section C'!$A$10:$S$27,19,FALSE),"")</f>
        <v>TB O-4(M): Taux de succès thérapeutique de TB-RR et/ou TB-MR : pourcentage de cas de tuberculose résistante à la rifampicine et/ou tuberculose multirésistante traités avec succès</v>
      </c>
      <c r="C172" s="522" t="str">
        <f t="array" ref="C172">IFERROR(IF(INDEX('Disaggregation Records'!$E$59:$E$92,MATCH(LEFT(L172,255),LEFT('Disaggregation Records'!$D$59:$D$92,255),0))=0,"",INDEX('Disaggregation Records'!$E$59:$E$92,MATCH(LEFT(L172,255),LEFT('Disaggregation Records'!$D$59:$D$92,255),0))),"")</f>
        <v/>
      </c>
      <c r="D172" s="522" t="str">
        <f t="array" ref="D172">IFERROR(IF(INDEX('Disaggregation Records'!$F$59:$F$92,MATCH(LEFT(L172,255),LEFT('Disaggregation Records'!$D$59:$D$92,255),0))=0,"",INDEX('Disaggregation Records'!$F$59:$F$92,MATCH(LEFT(L172,255),LEFT('Disaggregation Records'!$D$59:$D$92,255),0))),"")</f>
        <v/>
      </c>
      <c r="E172" s="412" t="str">
        <f t="array" ref="E172">IFERROR(IF(INDEX('Disaggregation Data'!$K$159:$K$310,MATCH(LEFT(M172,255),LEFT('Disaggregation Data'!$J$159:$J$310,255),0))=0,"",INDEX('Disaggregation Data'!$K$159:$K$310,MATCH(LEFT(M172,255),LEFT('Disaggregation Data'!J$159:$J$310,255),0))),"")</f>
        <v/>
      </c>
      <c r="F172" s="412" t="str">
        <f t="array" ref="F172">IFERROR(IF(INDEX('Disaggregation Data'!$L$159:$L$310,MATCH(LEFT(M172,255),LEFT('Disaggregation Data'!$J$159:$J$310,255),0))=0,"",INDEX('Disaggregation Data'!$L$159:$L$310,MATCH(LEFT(M172,255),LEFT('Disaggregation Data'!J$159:$J$310,255),0))),"")</f>
        <v/>
      </c>
      <c r="G172" s="412" t="str">
        <f t="array" ref="G172">IFERROR(IF(INDEX('Disaggregation Data'!$O$159:$O$310,MATCH(LEFT(M172,255),LEFT('Disaggregation Data'!$J$159:$J$310,255),0))=0,"",INDEX('Disaggregation Data'!$O$159:$O$310,MATCH(LEFT(M172,255),LEFT('Disaggregation Data'!J$159:$J$310,255),0))),"")</f>
        <v/>
      </c>
      <c r="H172" s="411" t="str">
        <f t="array" ref="H172">IFERROR(IF(INDEX('Disaggregation Data'!$P$159:$P$310,MATCH(LEFT(M172,255),LEFT('Disaggregation Data'!$J$159:$J$310,255),0))=0,"",INDEX('Disaggregation Data'!$P$159:$P$310,MATCH(LEFT(M172,255),LEFT('Disaggregation Data'!J$159:$J$310,255),0))),"")</f>
        <v/>
      </c>
      <c r="I172" s="411" t="str">
        <f t="array" ref="I172">IFERROR(IF(INDEX('Disaggregation Data'!$M$159:$M$310,MATCH(LEFT(M172,255),LEFT('Disaggregation Data'!$J$159:$J$310,255),0))=0,"",INDEX('Disaggregation Data'!$M$159:$M$310,MATCH(LEFT(M172,255),LEFT('Disaggregation Data'!J$159:$J$310,255),0))),"")</f>
        <v/>
      </c>
      <c r="J172" s="411" t="str">
        <f t="array" ref="J172">IFERROR(IF(INDEX('Disaggregation Data'!$N$159:$N$310,MATCH(LEFT(M172,255),LEFT('Disaggregation Data'!$J$159:$J$310,255),0))=0,"",INDEX('Disaggregation Data'!$N$159:$N$310,MATCH(LEFT(M172,255),LEFT('Disaggregation Data'!J$159:$J$310,255),0))),"")</f>
        <v/>
      </c>
      <c r="K172" s="503">
        <f t="shared" si="12"/>
        <v>4</v>
      </c>
      <c r="L172" s="503" t="str">
        <f t="shared" si="13"/>
        <v>TB O-4(M): Taux de succès thérapeutique de TB-RR et/ou TB-MR : pourcentage de cas de tuberculose résistante à la rifampicine et/ou tuberculose multirésistante traités avec succès-4</v>
      </c>
      <c r="M172" s="503" t="str">
        <f t="shared" si="14"/>
        <v>TB O-4(M): Taux de succès thérapeutique de TB-RR et/ou TB-MR : pourcentage de cas de tuberculose résistante à la rifampicine et/ou tuberculose multirésistante traités avec succès</v>
      </c>
      <c r="N172" s="481" t="b">
        <f t="shared" si="15"/>
        <v>1</v>
      </c>
      <c r="O172" s="486" t="s">
        <v>1786</v>
      </c>
      <c r="P172" s="525" t="str">
        <f t="array" ref="P172">IFERROR(IF(INDEX('Disaggregation Records'!$G$59:$G$92,MATCH(LEFT(L172,255),LEFT('Disaggregation Records'!$D$59:$D$92,255),0))=0,"",INDEX('Disaggregation Records'!$G$59:$G$92,MATCH(LEFT(L172,255),LEFT('Disaggregation Records'!$D$59:$D$92,255),0))),"")</f>
        <v/>
      </c>
      <c r="Q172" s="524" t="s">
        <v>925</v>
      </c>
      <c r="R172" s="49"/>
    </row>
    <row r="173" spans="1:18" ht="47.1" customHeight="1" x14ac:dyDescent="0.25">
      <c r="A173" s="409">
        <v>1</v>
      </c>
      <c r="B173" s="427" t="str">
        <f>IFERROR(VLOOKUP(A173,'Outcome Indicators - Section C'!$A$10:$S$27,19,FALSE),"")</f>
        <v>TB O-4(M): Taux de succès thérapeutique de TB-RR et/ou TB-MR : pourcentage de cas de tuberculose résistante à la rifampicine et/ou tuberculose multirésistante traités avec succès</v>
      </c>
      <c r="C173" s="522" t="str">
        <f t="array" ref="C173">IFERROR(IF(INDEX('Disaggregation Records'!$E$59:$E$92,MATCH(LEFT(L173,255),LEFT('Disaggregation Records'!$D$59:$D$92,255),0))=0,"",INDEX('Disaggregation Records'!$E$59:$E$92,MATCH(LEFT(L173,255),LEFT('Disaggregation Records'!$D$59:$D$92,255),0))),"")</f>
        <v/>
      </c>
      <c r="D173" s="522" t="str">
        <f t="array" ref="D173">IFERROR(IF(INDEX('Disaggregation Records'!$F$59:$F$92,MATCH(LEFT(L173,255),LEFT('Disaggregation Records'!$D$59:$D$92,255),0))=0,"",INDEX('Disaggregation Records'!$F$59:$F$92,MATCH(LEFT(L173,255),LEFT('Disaggregation Records'!$D$59:$D$92,255),0))),"")</f>
        <v/>
      </c>
      <c r="E173" s="412" t="str">
        <f t="array" ref="E173">IFERROR(IF(INDEX('Disaggregation Data'!$K$159:$K$310,MATCH(LEFT(M173,255),LEFT('Disaggregation Data'!$J$159:$J$310,255),0))=0,"",INDEX('Disaggregation Data'!$K$159:$K$310,MATCH(LEFT(M173,255),LEFT('Disaggregation Data'!J$159:$J$310,255),0))),"")</f>
        <v/>
      </c>
      <c r="F173" s="412" t="str">
        <f t="array" ref="F173">IFERROR(IF(INDEX('Disaggregation Data'!$L$159:$L$310,MATCH(LEFT(M173,255),LEFT('Disaggregation Data'!$J$159:$J$310,255),0))=0,"",INDEX('Disaggregation Data'!$L$159:$L$310,MATCH(LEFT(M173,255),LEFT('Disaggregation Data'!J$159:$J$310,255),0))),"")</f>
        <v/>
      </c>
      <c r="G173" s="412" t="str">
        <f t="array" ref="G173">IFERROR(IF(INDEX('Disaggregation Data'!$O$159:$O$310,MATCH(LEFT(M173,255),LEFT('Disaggregation Data'!$J$159:$J$310,255),0))=0,"",INDEX('Disaggregation Data'!$O$159:$O$310,MATCH(LEFT(M173,255),LEFT('Disaggregation Data'!J$159:$J$310,255),0))),"")</f>
        <v/>
      </c>
      <c r="H173" s="411" t="str">
        <f t="array" ref="H173">IFERROR(IF(INDEX('Disaggregation Data'!$P$159:$P$310,MATCH(LEFT(M173,255),LEFT('Disaggregation Data'!$J$159:$J$310,255),0))=0,"",INDEX('Disaggregation Data'!$P$159:$P$310,MATCH(LEFT(M173,255),LEFT('Disaggregation Data'!J$159:$J$310,255),0))),"")</f>
        <v/>
      </c>
      <c r="I173" s="411" t="str">
        <f t="array" ref="I173">IFERROR(IF(INDEX('Disaggregation Data'!$M$159:$M$310,MATCH(LEFT(M173,255),LEFT('Disaggregation Data'!$J$159:$J$310,255),0))=0,"",INDEX('Disaggregation Data'!$M$159:$M$310,MATCH(LEFT(M173,255),LEFT('Disaggregation Data'!J$159:$J$310,255),0))),"")</f>
        <v/>
      </c>
      <c r="J173" s="411" t="str">
        <f t="array" ref="J173">IFERROR(IF(INDEX('Disaggregation Data'!$N$159:$N$310,MATCH(LEFT(M173,255),LEFT('Disaggregation Data'!$J$159:$J$310,255),0))=0,"",INDEX('Disaggregation Data'!$N$159:$N$310,MATCH(LEFT(M173,255),LEFT('Disaggregation Data'!J$159:$J$310,255),0))),"")</f>
        <v/>
      </c>
      <c r="K173" s="503">
        <f t="shared" si="12"/>
        <v>5</v>
      </c>
      <c r="L173" s="503" t="str">
        <f t="shared" si="13"/>
        <v>TB O-4(M): Taux de succès thérapeutique de TB-RR et/ou TB-MR : pourcentage de cas de tuberculose résistante à la rifampicine et/ou tuberculose multirésistante traités avec succès-5</v>
      </c>
      <c r="M173" s="503" t="str">
        <f t="shared" si="14"/>
        <v>TB O-4(M): Taux de succès thérapeutique de TB-RR et/ou TB-MR : pourcentage de cas de tuberculose résistante à la rifampicine et/ou tuberculose multirésistante traités avec succès</v>
      </c>
      <c r="N173" s="481" t="b">
        <f t="shared" si="15"/>
        <v>1</v>
      </c>
      <c r="O173" s="486" t="s">
        <v>1787</v>
      </c>
      <c r="P173" s="525" t="str">
        <f t="array" ref="P173">IFERROR(IF(INDEX('Disaggregation Records'!$G$59:$G$92,MATCH(LEFT(L173,255),LEFT('Disaggregation Records'!$D$59:$D$92,255),0))=0,"",INDEX('Disaggregation Records'!$G$59:$G$92,MATCH(LEFT(L173,255),LEFT('Disaggregation Records'!$D$59:$D$92,255),0))),"")</f>
        <v/>
      </c>
      <c r="Q173" s="524" t="s">
        <v>925</v>
      </c>
      <c r="R173" s="49"/>
    </row>
    <row r="174" spans="1:18" ht="47.1" customHeight="1" x14ac:dyDescent="0.25">
      <c r="A174" s="409">
        <v>1</v>
      </c>
      <c r="B174" s="427" t="str">
        <f>IFERROR(VLOOKUP(A174,'Outcome Indicators - Section C'!$A$10:$S$27,19,FALSE),"")</f>
        <v>TB O-4(M): Taux de succès thérapeutique de TB-RR et/ou TB-MR : pourcentage de cas de tuberculose résistante à la rifampicine et/ou tuberculose multirésistante traités avec succès</v>
      </c>
      <c r="C174" s="522" t="str">
        <f t="array" ref="C174">IFERROR(IF(INDEX('Disaggregation Records'!$E$59:$E$92,MATCH(LEFT(L174,255),LEFT('Disaggregation Records'!$D$59:$D$92,255),0))=0,"",INDEX('Disaggregation Records'!$E$59:$E$92,MATCH(LEFT(L174,255),LEFT('Disaggregation Records'!$D$59:$D$92,255),0))),"")</f>
        <v/>
      </c>
      <c r="D174" s="522" t="str">
        <f t="array" ref="D174">IFERROR(IF(INDEX('Disaggregation Records'!$F$59:$F$92,MATCH(LEFT(L174,255),LEFT('Disaggregation Records'!$D$59:$D$92,255),0))=0,"",INDEX('Disaggregation Records'!$F$59:$F$92,MATCH(LEFT(L174,255),LEFT('Disaggregation Records'!$D$59:$D$92,255),0))),"")</f>
        <v/>
      </c>
      <c r="E174" s="412" t="str">
        <f t="array" ref="E174">IFERROR(IF(INDEX('Disaggregation Data'!$K$159:$K$310,MATCH(LEFT(M174,255),LEFT('Disaggregation Data'!$J$159:$J$310,255),0))=0,"",INDEX('Disaggregation Data'!$K$159:$K$310,MATCH(LEFT(M174,255),LEFT('Disaggregation Data'!J$159:$J$310,255),0))),"")</f>
        <v/>
      </c>
      <c r="F174" s="412" t="str">
        <f t="array" ref="F174">IFERROR(IF(INDEX('Disaggregation Data'!$L$159:$L$310,MATCH(LEFT(M174,255),LEFT('Disaggregation Data'!$J$159:$J$310,255),0))=0,"",INDEX('Disaggregation Data'!$L$159:$L$310,MATCH(LEFT(M174,255),LEFT('Disaggregation Data'!J$159:$J$310,255),0))),"")</f>
        <v/>
      </c>
      <c r="G174" s="412" t="str">
        <f t="array" ref="G174">IFERROR(IF(INDEX('Disaggregation Data'!$O$159:$O$310,MATCH(LEFT(M174,255),LEFT('Disaggregation Data'!$J$159:$J$310,255),0))=0,"",INDEX('Disaggregation Data'!$O$159:$O$310,MATCH(LEFT(M174,255),LEFT('Disaggregation Data'!J$159:$J$310,255),0))),"")</f>
        <v/>
      </c>
      <c r="H174" s="411" t="str">
        <f t="array" ref="H174">IFERROR(IF(INDEX('Disaggregation Data'!$P$159:$P$310,MATCH(LEFT(M174,255),LEFT('Disaggregation Data'!$J$159:$J$310,255),0))=0,"",INDEX('Disaggregation Data'!$P$159:$P$310,MATCH(LEFT(M174,255),LEFT('Disaggregation Data'!J$159:$J$310,255),0))),"")</f>
        <v/>
      </c>
      <c r="I174" s="411" t="str">
        <f t="array" ref="I174">IFERROR(IF(INDEX('Disaggregation Data'!$M$159:$M$310,MATCH(LEFT(M174,255),LEFT('Disaggregation Data'!$J$159:$J$310,255),0))=0,"",INDEX('Disaggregation Data'!$M$159:$M$310,MATCH(LEFT(M174,255),LEFT('Disaggregation Data'!J$159:$J$310,255),0))),"")</f>
        <v/>
      </c>
      <c r="J174" s="411" t="str">
        <f t="array" ref="J174">IFERROR(IF(INDEX('Disaggregation Data'!$N$159:$N$310,MATCH(LEFT(M174,255),LEFT('Disaggregation Data'!$J$159:$J$310,255),0))=0,"",INDEX('Disaggregation Data'!$N$159:$N$310,MATCH(LEFT(M174,255),LEFT('Disaggregation Data'!J$159:$J$310,255),0))),"")</f>
        <v/>
      </c>
      <c r="K174" s="503">
        <f t="shared" si="12"/>
        <v>6</v>
      </c>
      <c r="L174" s="503" t="str">
        <f t="shared" si="13"/>
        <v>TB O-4(M): Taux de succès thérapeutique de TB-RR et/ou TB-MR : pourcentage de cas de tuberculose résistante à la rifampicine et/ou tuberculose multirésistante traités avec succès-6</v>
      </c>
      <c r="M174" s="503" t="str">
        <f t="shared" si="14"/>
        <v>TB O-4(M): Taux de succès thérapeutique de TB-RR et/ou TB-MR : pourcentage de cas de tuberculose résistante à la rifampicine et/ou tuberculose multirésistante traités avec succès</v>
      </c>
      <c r="N174" s="481" t="b">
        <f t="shared" si="15"/>
        <v>1</v>
      </c>
      <c r="O174" s="486" t="s">
        <v>1788</v>
      </c>
      <c r="P174" s="525" t="str">
        <f t="array" ref="P174">IFERROR(IF(INDEX('Disaggregation Records'!$G$59:$G$92,MATCH(LEFT(L174,255),LEFT('Disaggregation Records'!$D$59:$D$92,255),0))=0,"",INDEX('Disaggregation Records'!$G$59:$G$92,MATCH(LEFT(L174,255),LEFT('Disaggregation Records'!$D$59:$D$92,255),0))),"")</f>
        <v/>
      </c>
      <c r="Q174" s="524" t="s">
        <v>925</v>
      </c>
      <c r="R174" s="49"/>
    </row>
    <row r="175" spans="1:18" ht="47.1" customHeight="1" x14ac:dyDescent="0.25">
      <c r="A175" s="409">
        <v>1</v>
      </c>
      <c r="B175" s="427" t="str">
        <f>IFERROR(VLOOKUP(A175,'Outcome Indicators - Section C'!$A$10:$S$27,19,FALSE),"")</f>
        <v>TB O-4(M): Taux de succès thérapeutique de TB-RR et/ou TB-MR : pourcentage de cas de tuberculose résistante à la rifampicine et/ou tuberculose multirésistante traités avec succès</v>
      </c>
      <c r="C175" s="522" t="str">
        <f t="array" ref="C175">IFERROR(IF(INDEX('Disaggregation Records'!$E$59:$E$92,MATCH(LEFT(L175,255),LEFT('Disaggregation Records'!$D$59:$D$92,255),0))=0,"",INDEX('Disaggregation Records'!$E$59:$E$92,MATCH(LEFT(L175,255),LEFT('Disaggregation Records'!$D$59:$D$92,255),0))),"")</f>
        <v/>
      </c>
      <c r="D175" s="522" t="str">
        <f t="array" ref="D175">IFERROR(IF(INDEX('Disaggregation Records'!$F$59:$F$92,MATCH(LEFT(L175,255),LEFT('Disaggregation Records'!$D$59:$D$92,255),0))=0,"",INDEX('Disaggregation Records'!$F$59:$F$92,MATCH(LEFT(L175,255),LEFT('Disaggregation Records'!$D$59:$D$92,255),0))),"")</f>
        <v/>
      </c>
      <c r="E175" s="412" t="str">
        <f t="array" ref="E175">IFERROR(IF(INDEX('Disaggregation Data'!$K$159:$K$310,MATCH(LEFT(M175,255),LEFT('Disaggregation Data'!$J$159:$J$310,255),0))=0,"",INDEX('Disaggregation Data'!$K$159:$K$310,MATCH(LEFT(M175,255),LEFT('Disaggregation Data'!J$159:$J$310,255),0))),"")</f>
        <v/>
      </c>
      <c r="F175" s="412" t="str">
        <f t="array" ref="F175">IFERROR(IF(INDEX('Disaggregation Data'!$L$159:$L$310,MATCH(LEFT(M175,255),LEFT('Disaggregation Data'!$J$159:$J$310,255),0))=0,"",INDEX('Disaggregation Data'!$L$159:$L$310,MATCH(LEFT(M175,255),LEFT('Disaggregation Data'!J$159:$J$310,255),0))),"")</f>
        <v/>
      </c>
      <c r="G175" s="412" t="str">
        <f t="array" ref="G175">IFERROR(IF(INDEX('Disaggregation Data'!$O$159:$O$310,MATCH(LEFT(M175,255),LEFT('Disaggregation Data'!$J$159:$J$310,255),0))=0,"",INDEX('Disaggregation Data'!$O$159:$O$310,MATCH(LEFT(M175,255),LEFT('Disaggregation Data'!J$159:$J$310,255),0))),"")</f>
        <v/>
      </c>
      <c r="H175" s="411" t="str">
        <f t="array" ref="H175">IFERROR(IF(INDEX('Disaggregation Data'!$P$159:$P$310,MATCH(LEFT(M175,255),LEFT('Disaggregation Data'!$J$159:$J$310,255),0))=0,"",INDEX('Disaggregation Data'!$P$159:$P$310,MATCH(LEFT(M175,255),LEFT('Disaggregation Data'!J$159:$J$310,255),0))),"")</f>
        <v/>
      </c>
      <c r="I175" s="411" t="str">
        <f t="array" ref="I175">IFERROR(IF(INDEX('Disaggregation Data'!$M$159:$M$310,MATCH(LEFT(M175,255),LEFT('Disaggregation Data'!$J$159:$J$310,255),0))=0,"",INDEX('Disaggregation Data'!$M$159:$M$310,MATCH(LEFT(M175,255),LEFT('Disaggregation Data'!J$159:$J$310,255),0))),"")</f>
        <v/>
      </c>
      <c r="J175" s="411" t="str">
        <f t="array" ref="J175">IFERROR(IF(INDEX('Disaggregation Data'!$N$159:$N$310,MATCH(LEFT(M175,255),LEFT('Disaggregation Data'!$J$159:$J$310,255),0))=0,"",INDEX('Disaggregation Data'!$N$159:$N$310,MATCH(LEFT(M175,255),LEFT('Disaggregation Data'!J$159:$J$310,255),0))),"")</f>
        <v/>
      </c>
      <c r="K175" s="503">
        <f t="shared" si="12"/>
        <v>7</v>
      </c>
      <c r="L175" s="503" t="str">
        <f t="shared" si="13"/>
        <v>TB O-4(M): Taux de succès thérapeutique de TB-RR et/ou TB-MR : pourcentage de cas de tuberculose résistante à la rifampicine et/ou tuberculose multirésistante traités avec succès-7</v>
      </c>
      <c r="M175" s="503" t="str">
        <f t="shared" si="14"/>
        <v>TB O-4(M): Taux de succès thérapeutique de TB-RR et/ou TB-MR : pourcentage de cas de tuberculose résistante à la rifampicine et/ou tuberculose multirésistante traités avec succès</v>
      </c>
      <c r="N175" s="481" t="b">
        <f t="shared" si="15"/>
        <v>1</v>
      </c>
      <c r="O175" s="486" t="s">
        <v>1789</v>
      </c>
      <c r="P175" s="525" t="str">
        <f t="array" ref="P175">IFERROR(IF(INDEX('Disaggregation Records'!$G$59:$G$92,MATCH(LEFT(L175,255),LEFT('Disaggregation Records'!$D$59:$D$92,255),0))=0,"",INDEX('Disaggregation Records'!$G$59:$G$92,MATCH(LEFT(L175,255),LEFT('Disaggregation Records'!$D$59:$D$92,255),0))),"")</f>
        <v/>
      </c>
      <c r="Q175" s="524" t="s">
        <v>925</v>
      </c>
      <c r="R175" s="49"/>
    </row>
    <row r="176" spans="1:18" ht="47.1" customHeight="1" x14ac:dyDescent="0.25">
      <c r="A176" s="409">
        <v>1</v>
      </c>
      <c r="B176" s="427" t="str">
        <f>IFERROR(VLOOKUP(A176,'Outcome Indicators - Section C'!$A$10:$S$27,19,FALSE),"")</f>
        <v>TB O-4(M): Taux de succès thérapeutique de TB-RR et/ou TB-MR : pourcentage de cas de tuberculose résistante à la rifampicine et/ou tuberculose multirésistante traités avec succès</v>
      </c>
      <c r="C176" s="522" t="str">
        <f t="array" ref="C176">IFERROR(IF(INDEX('Disaggregation Records'!$E$59:$E$92,MATCH(LEFT(L176,255),LEFT('Disaggregation Records'!$D$59:$D$92,255),0))=0,"",INDEX('Disaggregation Records'!$E$59:$E$92,MATCH(LEFT(L176,255),LEFT('Disaggregation Records'!$D$59:$D$92,255),0))),"")</f>
        <v/>
      </c>
      <c r="D176" s="522" t="str">
        <f t="array" ref="D176">IFERROR(IF(INDEX('Disaggregation Records'!$F$59:$F$92,MATCH(LEFT(L176,255),LEFT('Disaggregation Records'!$D$59:$D$92,255),0))=0,"",INDEX('Disaggregation Records'!$F$59:$F$92,MATCH(LEFT(L176,255),LEFT('Disaggregation Records'!$D$59:$D$92,255),0))),"")</f>
        <v/>
      </c>
      <c r="E176" s="412" t="str">
        <f t="array" ref="E176">IFERROR(IF(INDEX('Disaggregation Data'!$K$159:$K$310,MATCH(LEFT(M176,255),LEFT('Disaggregation Data'!$J$159:$J$310,255),0))=0,"",INDEX('Disaggregation Data'!$K$159:$K$310,MATCH(LEFT(M176,255),LEFT('Disaggregation Data'!J$159:$J$310,255),0))),"")</f>
        <v/>
      </c>
      <c r="F176" s="412" t="str">
        <f t="array" ref="F176">IFERROR(IF(INDEX('Disaggregation Data'!$L$159:$L$310,MATCH(LEFT(M176,255),LEFT('Disaggregation Data'!$J$159:$J$310,255),0))=0,"",INDEX('Disaggregation Data'!$L$159:$L$310,MATCH(LEFT(M176,255),LEFT('Disaggregation Data'!J$159:$J$310,255),0))),"")</f>
        <v/>
      </c>
      <c r="G176" s="412" t="str">
        <f t="array" ref="G176">IFERROR(IF(INDEX('Disaggregation Data'!$O$159:$O$310,MATCH(LEFT(M176,255),LEFT('Disaggregation Data'!$J$159:$J$310,255),0))=0,"",INDEX('Disaggregation Data'!$O$159:$O$310,MATCH(LEFT(M176,255),LEFT('Disaggregation Data'!J$159:$J$310,255),0))),"")</f>
        <v/>
      </c>
      <c r="H176" s="411" t="str">
        <f t="array" ref="H176">IFERROR(IF(INDEX('Disaggregation Data'!$P$159:$P$310,MATCH(LEFT(M176,255),LEFT('Disaggregation Data'!$J$159:$J$310,255),0))=0,"",INDEX('Disaggregation Data'!$P$159:$P$310,MATCH(LEFT(M176,255),LEFT('Disaggregation Data'!J$159:$J$310,255),0))),"")</f>
        <v/>
      </c>
      <c r="I176" s="411" t="str">
        <f t="array" ref="I176">IFERROR(IF(INDEX('Disaggregation Data'!$M$159:$M$310,MATCH(LEFT(M176,255),LEFT('Disaggregation Data'!$J$159:$J$310,255),0))=0,"",INDEX('Disaggregation Data'!$M$159:$M$310,MATCH(LEFT(M176,255),LEFT('Disaggregation Data'!J$159:$J$310,255),0))),"")</f>
        <v/>
      </c>
      <c r="J176" s="411" t="str">
        <f t="array" ref="J176">IFERROR(IF(INDEX('Disaggregation Data'!$N$159:$N$310,MATCH(LEFT(M176,255),LEFT('Disaggregation Data'!$J$159:$J$310,255),0))=0,"",INDEX('Disaggregation Data'!$N$159:$N$310,MATCH(LEFT(M176,255),LEFT('Disaggregation Data'!J$159:$J$310,255),0))),"")</f>
        <v/>
      </c>
      <c r="K176" s="503">
        <f t="shared" si="12"/>
        <v>8</v>
      </c>
      <c r="L176" s="503" t="str">
        <f t="shared" si="13"/>
        <v>TB O-4(M): Taux de succès thérapeutique de TB-RR et/ou TB-MR : pourcentage de cas de tuberculose résistante à la rifampicine et/ou tuberculose multirésistante traités avec succès-8</v>
      </c>
      <c r="M176" s="503" t="str">
        <f t="shared" si="14"/>
        <v>TB O-4(M): Taux de succès thérapeutique de TB-RR et/ou TB-MR : pourcentage de cas de tuberculose résistante à la rifampicine et/ou tuberculose multirésistante traités avec succès</v>
      </c>
      <c r="N176" s="481" t="b">
        <f t="shared" si="15"/>
        <v>1</v>
      </c>
      <c r="O176" s="486" t="s">
        <v>1790</v>
      </c>
      <c r="P176" s="525" t="str">
        <f t="array" ref="P176">IFERROR(IF(INDEX('Disaggregation Records'!$G$59:$G$92,MATCH(LEFT(L176,255),LEFT('Disaggregation Records'!$D$59:$D$92,255),0))=0,"",INDEX('Disaggregation Records'!$G$59:$G$92,MATCH(LEFT(L176,255),LEFT('Disaggregation Records'!$D$59:$D$92,255),0))),"")</f>
        <v/>
      </c>
      <c r="Q176" s="524" t="s">
        <v>925</v>
      </c>
      <c r="R176" s="49"/>
    </row>
    <row r="177" spans="1:18" ht="47.1" customHeight="1" x14ac:dyDescent="0.25">
      <c r="A177" s="409">
        <v>1</v>
      </c>
      <c r="B177" s="427" t="str">
        <f>IFERROR(VLOOKUP(A177,'Outcome Indicators - Section C'!$A$10:$S$27,19,FALSE),"")</f>
        <v>TB O-4(M): Taux de succès thérapeutique de TB-RR et/ou TB-MR : pourcentage de cas de tuberculose résistante à la rifampicine et/ou tuberculose multirésistante traités avec succès</v>
      </c>
      <c r="C177" s="522" t="str">
        <f t="array" ref="C177">IFERROR(IF(INDEX('Disaggregation Records'!$E$59:$E$92,MATCH(LEFT(L177,255),LEFT('Disaggregation Records'!$D$59:$D$92,255),0))=0,"",INDEX('Disaggregation Records'!$E$59:$E$92,MATCH(LEFT(L177,255),LEFT('Disaggregation Records'!$D$59:$D$92,255),0))),"")</f>
        <v/>
      </c>
      <c r="D177" s="522" t="str">
        <f t="array" ref="D177">IFERROR(IF(INDEX('Disaggregation Records'!$F$59:$F$92,MATCH(LEFT(L177,255),LEFT('Disaggregation Records'!$D$59:$D$92,255),0))=0,"",INDEX('Disaggregation Records'!$F$59:$F$92,MATCH(LEFT(L177,255),LEFT('Disaggregation Records'!$D$59:$D$92,255),0))),"")</f>
        <v/>
      </c>
      <c r="E177" s="412" t="str">
        <f t="array" ref="E177">IFERROR(IF(INDEX('Disaggregation Data'!$K$159:$K$310,MATCH(LEFT(M177,255),LEFT('Disaggregation Data'!$J$159:$J$310,255),0))=0,"",INDEX('Disaggregation Data'!$K$159:$K$310,MATCH(LEFT(M177,255),LEFT('Disaggregation Data'!J$159:$J$310,255),0))),"")</f>
        <v/>
      </c>
      <c r="F177" s="412" t="str">
        <f t="array" ref="F177">IFERROR(IF(INDEX('Disaggregation Data'!$L$159:$L$310,MATCH(LEFT(M177,255),LEFT('Disaggregation Data'!$J$159:$J$310,255),0))=0,"",INDEX('Disaggregation Data'!$L$159:$L$310,MATCH(LEFT(M177,255),LEFT('Disaggregation Data'!J$159:$J$310,255),0))),"")</f>
        <v/>
      </c>
      <c r="G177" s="412" t="str">
        <f t="array" ref="G177">IFERROR(IF(INDEX('Disaggregation Data'!$O$159:$O$310,MATCH(LEFT(M177,255),LEFT('Disaggregation Data'!$J$159:$J$310,255),0))=0,"",INDEX('Disaggregation Data'!$O$159:$O$310,MATCH(LEFT(M177,255),LEFT('Disaggregation Data'!J$159:$J$310,255),0))),"")</f>
        <v/>
      </c>
      <c r="H177" s="411" t="str">
        <f t="array" ref="H177">IFERROR(IF(INDEX('Disaggregation Data'!$P$159:$P$310,MATCH(LEFT(M177,255),LEFT('Disaggregation Data'!$J$159:$J$310,255),0))=0,"",INDEX('Disaggregation Data'!$P$159:$P$310,MATCH(LEFT(M177,255),LEFT('Disaggregation Data'!J$159:$J$310,255),0))),"")</f>
        <v/>
      </c>
      <c r="I177" s="411" t="str">
        <f t="array" ref="I177">IFERROR(IF(INDEX('Disaggregation Data'!$M$159:$M$310,MATCH(LEFT(M177,255),LEFT('Disaggregation Data'!$J$159:$J$310,255),0))=0,"",INDEX('Disaggregation Data'!$M$159:$M$310,MATCH(LEFT(M177,255),LEFT('Disaggregation Data'!J$159:$J$310,255),0))),"")</f>
        <v/>
      </c>
      <c r="J177" s="411" t="str">
        <f t="array" ref="J177">IFERROR(IF(INDEX('Disaggregation Data'!$N$159:$N$310,MATCH(LEFT(M177,255),LEFT('Disaggregation Data'!$J$159:$J$310,255),0))=0,"",INDEX('Disaggregation Data'!$N$159:$N$310,MATCH(LEFT(M177,255),LEFT('Disaggregation Data'!J$159:$J$310,255),0))),"")</f>
        <v/>
      </c>
      <c r="K177" s="503">
        <f t="shared" si="12"/>
        <v>9</v>
      </c>
      <c r="L177" s="503" t="str">
        <f t="shared" si="13"/>
        <v>TB O-4(M): Taux de succès thérapeutique de TB-RR et/ou TB-MR : pourcentage de cas de tuberculose résistante à la rifampicine et/ou tuberculose multirésistante traités avec succès-9</v>
      </c>
      <c r="M177" s="503" t="str">
        <f t="shared" si="14"/>
        <v>TB O-4(M): Taux de succès thérapeutique de TB-RR et/ou TB-MR : pourcentage de cas de tuberculose résistante à la rifampicine et/ou tuberculose multirésistante traités avec succès</v>
      </c>
      <c r="N177" s="481" t="b">
        <f t="shared" si="15"/>
        <v>1</v>
      </c>
      <c r="O177" s="486" t="s">
        <v>1791</v>
      </c>
      <c r="P177" s="525" t="str">
        <f t="array" ref="P177">IFERROR(IF(INDEX('Disaggregation Records'!$G$59:$G$92,MATCH(LEFT(L177,255),LEFT('Disaggregation Records'!$D$59:$D$92,255),0))=0,"",INDEX('Disaggregation Records'!$G$59:$G$92,MATCH(LEFT(L177,255),LEFT('Disaggregation Records'!$D$59:$D$92,255),0))),"")</f>
        <v/>
      </c>
      <c r="Q177" s="524" t="s">
        <v>925</v>
      </c>
      <c r="R177" s="49"/>
    </row>
    <row r="178" spans="1:18" ht="47.1" customHeight="1" x14ac:dyDescent="0.25">
      <c r="A178" s="409">
        <v>2</v>
      </c>
      <c r="B178" s="427" t="str">
        <f>IFERROR(VLOOKUP(A178,'Outcome Indicators - Section C'!$A$10:$S$27,19,FALSE),"")</f>
        <v>HIV O-1(M): Pourcentage d'adultes et d'enfants vivant avec le VIH et sous traitement 12 mois après le début du traitement antirétroviral</v>
      </c>
      <c r="C178" s="522" t="str">
        <f t="array" ref="C178">IFERROR(IF(INDEX('Disaggregation Records'!$E$59:$E$92,MATCH(LEFT(L178,255),LEFT('Disaggregation Records'!$D$59:$D$92,255),0))=0,"",INDEX('Disaggregation Records'!$E$59:$E$92,MATCH(LEFT(L178,255),LEFT('Disaggregation Records'!$D$59:$D$92,255),0))),"")</f>
        <v>Sexe</v>
      </c>
      <c r="D178" s="522" t="str">
        <f t="array" ref="D178">IFERROR(IF(INDEX('Disaggregation Records'!$F$59:$F$92,MATCH(LEFT(L178,255),LEFT('Disaggregation Records'!$D$59:$D$92,255),0))=0,"",INDEX('Disaggregation Records'!$F$59:$F$92,MATCH(LEFT(L178,255),LEFT('Disaggregation Records'!$D$59:$D$92,255),0))),"")</f>
        <v>Homme</v>
      </c>
      <c r="E178" s="412" t="s">
        <v>5917</v>
      </c>
      <c r="F178" s="412" t="str">
        <f t="array" ref="F178">IFERROR(IF(INDEX('Disaggregation Data'!$L$159:$L$310,MATCH(LEFT(M178,255),LEFT('Disaggregation Data'!$J$159:$J$310,255),0))=0,"",INDEX('Disaggregation Data'!$L$159:$L$310,MATCH(LEFT(M178,255),LEFT('Disaggregation Data'!J$159:$J$310,255),0))),"")</f>
        <v>2016</v>
      </c>
      <c r="G178" s="412" t="str">
        <f t="array" ref="G178">IFERROR(IF(INDEX('Disaggregation Data'!$O$159:$O$310,MATCH(LEFT(M178,255),LEFT('Disaggregation Data'!$J$159:$J$310,255),0))=0,"",INDEX('Disaggregation Data'!$O$159:$O$310,MATCH(LEFT(M178,255),LEFT('Disaggregation Data'!J$159:$J$310,255),0))),"")</f>
        <v>Rapport programmatique PLSS</v>
      </c>
      <c r="H178" s="411" t="s">
        <v>5918</v>
      </c>
      <c r="I178" s="411" t="str">
        <f t="array" ref="I178">IFERROR(IF(INDEX('Disaggregation Data'!$M$159:$M$310,MATCH(LEFT(M178,255),LEFT('Disaggregation Data'!$J$159:$J$310,255),0))=0,"",INDEX('Disaggregation Data'!$M$159:$M$310,MATCH(LEFT(M178,255),LEFT('Disaggregation Data'!J$159:$J$310,255),0))),"")</f>
        <v>‘NACP [National AIDS Control Program] programmatic report</v>
      </c>
      <c r="J178" s="411" t="str">
        <f t="array" ref="J178">IFERROR(IF(INDEX('Disaggregation Data'!$N$159:$N$310,MATCH(LEFT(M178,255),LEFT('Disaggregation Data'!$J$159:$J$310,255),0))=0,"",INDEX('Disaggregation Data'!$N$159:$N$310,MATCH(LEFT(M178,255),LEFT('Disaggregation Data'!J$159:$J$310,255),0))),"")</f>
        <v/>
      </c>
      <c r="K178" s="503">
        <f t="shared" si="12"/>
        <v>0</v>
      </c>
      <c r="L178" s="503" t="str">
        <f t="shared" si="13"/>
        <v>HIV O-1(M): Pourcentage d'adultes et d'enfants vivant avec le VIH et sous traitement 12 mois après le début du traitement antirétroviral-0</v>
      </c>
      <c r="M178" s="503" t="str">
        <f t="shared" si="14"/>
        <v>HIV O-1(M): Pourcentage d'adultes et d'enfants vivant avec le VIH et sous traitement 12 mois après le début du traitement antirétroviralSexeHomme</v>
      </c>
      <c r="N178" s="481" t="b">
        <f t="shared" si="15"/>
        <v>1</v>
      </c>
      <c r="O178" s="486" t="s">
        <v>1794</v>
      </c>
      <c r="P178" s="525" t="str">
        <f t="array" ref="P178">IFERROR(IF(INDEX('Disaggregation Records'!$G$59:$G$92,MATCH(LEFT(L178,255),LEFT('Disaggregation Records'!$D$59:$D$92,255),0))=0,"",INDEX('Disaggregation Records'!$G$59:$G$92,MATCH(LEFT(L178,255),LEFT('Disaggregation Records'!$D$59:$D$92,255),0))),"")</f>
        <v>a1L36000000zoL1EAI</v>
      </c>
      <c r="Q178" s="524" t="s">
        <v>931</v>
      </c>
      <c r="R178" s="49"/>
    </row>
    <row r="179" spans="1:18" ht="47.1" customHeight="1" x14ac:dyDescent="0.25">
      <c r="A179" s="409">
        <v>2</v>
      </c>
      <c r="B179" s="427" t="str">
        <f>IFERROR(VLOOKUP(A179,'Outcome Indicators - Section C'!$A$10:$S$27,19,FALSE),"")</f>
        <v>HIV O-1(M): Pourcentage d'adultes et d'enfants vivant avec le VIH et sous traitement 12 mois après le début du traitement antirétroviral</v>
      </c>
      <c r="C179" s="522" t="str">
        <f t="array" ref="C179">IFERROR(IF(INDEX('Disaggregation Records'!$E$59:$E$92,MATCH(LEFT(L179,255),LEFT('Disaggregation Records'!$D$59:$D$92,255),0))=0,"",INDEX('Disaggregation Records'!$E$59:$E$92,MATCH(LEFT(L179,255),LEFT('Disaggregation Records'!$D$59:$D$92,255),0))),"")</f>
        <v>Sexe</v>
      </c>
      <c r="D179" s="522" t="str">
        <f t="array" ref="D179">IFERROR(IF(INDEX('Disaggregation Records'!$F$59:$F$92,MATCH(LEFT(L179,255),LEFT('Disaggregation Records'!$D$59:$D$92,255),0))=0,"",INDEX('Disaggregation Records'!$F$59:$F$92,MATCH(LEFT(L179,255),LEFT('Disaggregation Records'!$D$59:$D$92,255),0))),"")</f>
        <v>Femme</v>
      </c>
      <c r="E179" s="412" t="s">
        <v>5927</v>
      </c>
      <c r="F179" s="412" t="str">
        <f t="array" ref="F179">IFERROR(IF(INDEX('Disaggregation Data'!$L$159:$L$310,MATCH(LEFT(M179,255),LEFT('Disaggregation Data'!$J$159:$J$310,255),0))=0,"",INDEX('Disaggregation Data'!$L$159:$L$310,MATCH(LEFT(M179,255),LEFT('Disaggregation Data'!J$159:$J$310,255),0))),"")</f>
        <v>2016</v>
      </c>
      <c r="G179" s="412" t="str">
        <f t="array" ref="G179">IFERROR(IF(INDEX('Disaggregation Data'!$O$159:$O$310,MATCH(LEFT(M179,255),LEFT('Disaggregation Data'!$J$159:$J$310,255),0))=0,"",INDEX('Disaggregation Data'!$O$159:$O$310,MATCH(LEFT(M179,255),LEFT('Disaggregation Data'!J$159:$J$310,255),0))),"")</f>
        <v>Rapport programmatique PLSS</v>
      </c>
      <c r="H179" s="411" t="s">
        <v>5919</v>
      </c>
      <c r="I179" s="411" t="str">
        <f t="array" ref="I179">IFERROR(IF(INDEX('Disaggregation Data'!$M$159:$M$310,MATCH(LEFT(M179,255),LEFT('Disaggregation Data'!$J$159:$J$310,255),0))=0,"",INDEX('Disaggregation Data'!$M$159:$M$310,MATCH(LEFT(M179,255),LEFT('Disaggregation Data'!J$159:$J$310,255),0))),"")</f>
        <v>‘NACP [National AIDS Control Program] programmatic report</v>
      </c>
      <c r="J179" s="411" t="str">
        <f t="array" ref="J179">IFERROR(IF(INDEX('Disaggregation Data'!$N$159:$N$310,MATCH(LEFT(M179,255),LEFT('Disaggregation Data'!$J$159:$J$310,255),0))=0,"",INDEX('Disaggregation Data'!$N$159:$N$310,MATCH(LEFT(M179,255),LEFT('Disaggregation Data'!J$159:$J$310,255),0))),"")</f>
        <v/>
      </c>
      <c r="K179" s="503">
        <f t="shared" si="12"/>
        <v>1</v>
      </c>
      <c r="L179" s="503" t="str">
        <f t="shared" si="13"/>
        <v>HIV O-1(M): Pourcentage d'adultes et d'enfants vivant avec le VIH et sous traitement 12 mois après le début du traitement antirétroviral-1</v>
      </c>
      <c r="M179" s="503" t="str">
        <f t="shared" si="14"/>
        <v>HIV O-1(M): Pourcentage d'adultes et d'enfants vivant avec le VIH et sous traitement 12 mois après le début du traitement antirétroviralSexeFemme</v>
      </c>
      <c r="N179" s="481" t="b">
        <f t="shared" si="15"/>
        <v>1</v>
      </c>
      <c r="O179" s="486" t="s">
        <v>1796</v>
      </c>
      <c r="P179" s="525" t="str">
        <f t="array" ref="P179">IFERROR(IF(INDEX('Disaggregation Records'!$G$59:$G$92,MATCH(LEFT(L179,255),LEFT('Disaggregation Records'!$D$59:$D$92,255),0))=0,"",INDEX('Disaggregation Records'!$G$59:$G$92,MATCH(LEFT(L179,255),LEFT('Disaggregation Records'!$D$59:$D$92,255),0))),"")</f>
        <v>a1L36000000zoL2EAI</v>
      </c>
      <c r="Q179" s="524" t="s">
        <v>931</v>
      </c>
      <c r="R179" s="49"/>
    </row>
    <row r="180" spans="1:18" ht="47.1" customHeight="1" x14ac:dyDescent="0.25">
      <c r="A180" s="409">
        <v>2</v>
      </c>
      <c r="B180" s="427" t="str">
        <f>IFERROR(VLOOKUP(A180,'Outcome Indicators - Section C'!$A$10:$S$27,19,FALSE),"")</f>
        <v>HIV O-1(M): Pourcentage d'adultes et d'enfants vivant avec le VIH et sous traitement 12 mois après le début du traitement antirétroviral</v>
      </c>
      <c r="C180" s="522" t="str">
        <f t="array" ref="C180">IFERROR(IF(INDEX('Disaggregation Records'!$E$59:$E$92,MATCH(LEFT(L180,255),LEFT('Disaggregation Records'!$D$59:$D$92,255),0))=0,"",INDEX('Disaggregation Records'!$E$59:$E$92,MATCH(LEFT(L180,255),LEFT('Disaggregation Records'!$D$59:$D$92,255),0))),"")</f>
        <v>Age</v>
      </c>
      <c r="D180" s="522" t="str">
        <f t="array" ref="D180">IFERROR(IF(INDEX('Disaggregation Records'!$F$59:$F$92,MATCH(LEFT(L180,255),LEFT('Disaggregation Records'!$D$59:$D$92,255),0))=0,"",INDEX('Disaggregation Records'!$F$59:$F$92,MATCH(LEFT(L180,255),LEFT('Disaggregation Records'!$D$59:$D$92,255),0))),"")</f>
        <v>&lt;15 ans</v>
      </c>
      <c r="E180" s="412" t="str">
        <f t="array" ref="E180">IFERROR(IF(INDEX('Disaggregation Data'!$K$159:$K$310,MATCH(LEFT(M180,255),LEFT('Disaggregation Data'!$J$159:$J$310,255),0))=0,"",INDEX('Disaggregation Data'!$K$159:$K$310,MATCH(LEFT(M180,255),LEFT('Disaggregation Data'!J$159:$J$310,255),0))),"")</f>
        <v/>
      </c>
      <c r="F180" s="412" t="str">
        <f t="array" ref="F180">IFERROR(IF(INDEX('Disaggregation Data'!$L$159:$L$310,MATCH(LEFT(M180,255),LEFT('Disaggregation Data'!$J$159:$J$310,255),0))=0,"",INDEX('Disaggregation Data'!$L$159:$L$310,MATCH(LEFT(M180,255),LEFT('Disaggregation Data'!J$159:$J$310,255),0))),"")</f>
        <v/>
      </c>
      <c r="G180" s="412" t="str">
        <f t="array" ref="G180">IFERROR(IF(INDEX('Disaggregation Data'!$O$159:$O$310,MATCH(LEFT(M180,255),LEFT('Disaggregation Data'!$J$159:$J$310,255),0))=0,"",INDEX('Disaggregation Data'!$O$159:$O$310,MATCH(LEFT(M180,255),LEFT('Disaggregation Data'!J$159:$J$310,255),0))),"")</f>
        <v/>
      </c>
      <c r="H180" s="551" t="s">
        <v>5926</v>
      </c>
      <c r="I180" s="411" t="str">
        <f t="array" ref="I180">IFERROR(IF(INDEX('Disaggregation Data'!$M$159:$M$310,MATCH(LEFT(M180,255),LEFT('Disaggregation Data'!$J$159:$J$310,255),0))=0,"",INDEX('Disaggregation Data'!$M$159:$M$310,MATCH(LEFT(M180,255),LEFT('Disaggregation Data'!J$159:$J$310,255),0))),"")</f>
        <v/>
      </c>
      <c r="J180" s="411"/>
      <c r="K180" s="503">
        <f t="shared" si="12"/>
        <v>2</v>
      </c>
      <c r="L180" s="503" t="str">
        <f t="shared" si="13"/>
        <v>HIV O-1(M): Pourcentage d'adultes et d'enfants vivant avec le VIH et sous traitement 12 mois après le début du traitement antirétroviral-2</v>
      </c>
      <c r="M180" s="503" t="str">
        <f t="shared" si="14"/>
        <v>HIV O-1(M): Pourcentage d'adultes et d'enfants vivant avec le VIH et sous traitement 12 mois après le début du traitement antirétroviralAge&lt;15 ans</v>
      </c>
      <c r="N180" s="481" t="b">
        <f t="shared" si="15"/>
        <v>1</v>
      </c>
      <c r="O180" s="486" t="s">
        <v>1799</v>
      </c>
      <c r="P180" s="525" t="str">
        <f t="array" ref="P180">IFERROR(IF(INDEX('Disaggregation Records'!$G$59:$G$92,MATCH(LEFT(L180,255),LEFT('Disaggregation Records'!$D$59:$D$92,255),0))=0,"",INDEX('Disaggregation Records'!$G$59:$G$92,MATCH(LEFT(L180,255),LEFT('Disaggregation Records'!$D$59:$D$92,255),0))),"")</f>
        <v>a1L36000000zoL4EAI</v>
      </c>
      <c r="Q180" s="524" t="s">
        <v>931</v>
      </c>
      <c r="R180" s="49"/>
    </row>
    <row r="181" spans="1:18" ht="47.1" customHeight="1" x14ac:dyDescent="0.25">
      <c r="A181" s="409">
        <v>2</v>
      </c>
      <c r="B181" s="427" t="str">
        <f>IFERROR(VLOOKUP(A181,'Outcome Indicators - Section C'!$A$10:$S$27,19,FALSE),"")</f>
        <v>HIV O-1(M): Pourcentage d'adultes et d'enfants vivant avec le VIH et sous traitement 12 mois après le début du traitement antirétroviral</v>
      </c>
      <c r="C181" s="522" t="str">
        <f t="array" ref="C181">IFERROR(IF(INDEX('Disaggregation Records'!$E$59:$E$92,MATCH(LEFT(L181,255),LEFT('Disaggregation Records'!$D$59:$D$92,255),0))=0,"",INDEX('Disaggregation Records'!$E$59:$E$92,MATCH(LEFT(L181,255),LEFT('Disaggregation Records'!$D$59:$D$92,255),0))),"")</f>
        <v>Age</v>
      </c>
      <c r="D181" s="522" t="str">
        <f t="array" ref="D181">IFERROR(IF(INDEX('Disaggregation Records'!$F$59:$F$92,MATCH(LEFT(L181,255),LEFT('Disaggregation Records'!$D$59:$D$92,255),0))=0,"",INDEX('Disaggregation Records'!$F$59:$F$92,MATCH(LEFT(L181,255),LEFT('Disaggregation Records'!$D$59:$D$92,255),0))),"")</f>
        <v>+ de 15 ans</v>
      </c>
      <c r="E181" s="412" t="str">
        <f t="array" ref="E181">IFERROR(IF(INDEX('Disaggregation Data'!$K$159:$K$310,MATCH(LEFT(M181,255),LEFT('Disaggregation Data'!$J$159:$J$310,255),0))=0,"",INDEX('Disaggregation Data'!$K$159:$K$310,MATCH(LEFT(M181,255),LEFT('Disaggregation Data'!J$159:$J$310,255),0))),"")</f>
        <v/>
      </c>
      <c r="F181" s="412"/>
      <c r="G181" s="412" t="str">
        <f t="array" ref="G181">IFERROR(IF(INDEX('Disaggregation Data'!$O$159:$O$310,MATCH(LEFT(M181,255),LEFT('Disaggregation Data'!$J$159:$J$310,255),0))=0,"",INDEX('Disaggregation Data'!$O$159:$O$310,MATCH(LEFT(M181,255),LEFT('Disaggregation Data'!J$159:$J$310,255),0))),"")</f>
        <v/>
      </c>
      <c r="H181" s="551" t="s">
        <v>5926</v>
      </c>
      <c r="I181" s="411" t="str">
        <f t="array" ref="I181">IFERROR(IF(INDEX('Disaggregation Data'!$M$159:$M$310,MATCH(LEFT(M181,255),LEFT('Disaggregation Data'!$J$159:$J$310,255),0))=0,"",INDEX('Disaggregation Data'!$M$159:$M$310,MATCH(LEFT(M181,255),LEFT('Disaggregation Data'!J$159:$J$310,255),0))),"")</f>
        <v/>
      </c>
      <c r="J181" s="411"/>
      <c r="K181" s="503">
        <f t="shared" si="12"/>
        <v>3</v>
      </c>
      <c r="L181" s="503" t="str">
        <f t="shared" si="13"/>
        <v>HIV O-1(M): Pourcentage d'adultes et d'enfants vivant avec le VIH et sous traitement 12 mois après le début du traitement antirétroviral-3</v>
      </c>
      <c r="M181" s="503" t="str">
        <f t="shared" si="14"/>
        <v>HIV O-1(M): Pourcentage d'adultes et d'enfants vivant avec le VIH et sous traitement 12 mois après le début du traitement antirétroviralAge+ de 15 ans</v>
      </c>
      <c r="N181" s="481" t="b">
        <f t="shared" si="15"/>
        <v>1</v>
      </c>
      <c r="O181" s="486" t="s">
        <v>1800</v>
      </c>
      <c r="P181" s="525" t="str">
        <f t="array" ref="P181">IFERROR(IF(INDEX('Disaggregation Records'!$G$59:$G$92,MATCH(LEFT(L181,255),LEFT('Disaggregation Records'!$D$59:$D$92,255),0))=0,"",INDEX('Disaggregation Records'!$G$59:$G$92,MATCH(LEFT(L181,255),LEFT('Disaggregation Records'!$D$59:$D$92,255),0))),"")</f>
        <v>a1L36000000zoL5EAI</v>
      </c>
      <c r="Q181" s="524" t="s">
        <v>931</v>
      </c>
      <c r="R181" s="49"/>
    </row>
    <row r="182" spans="1:18" ht="47.1" customHeight="1" x14ac:dyDescent="0.25">
      <c r="A182" s="409">
        <v>2</v>
      </c>
      <c r="B182" s="427" t="str">
        <f>IFERROR(VLOOKUP(A182,'Outcome Indicators - Section C'!$A$10:$S$27,19,FALSE),"")</f>
        <v>HIV O-1(M): Pourcentage d'adultes et d'enfants vivant avec le VIH et sous traitement 12 mois après le début du traitement antirétroviral</v>
      </c>
      <c r="C182" s="522" t="str">
        <f t="array" ref="C182">IFERROR(IF(INDEX('Disaggregation Records'!$E$59:$E$92,MATCH(LEFT(L182,255),LEFT('Disaggregation Records'!$D$59:$D$92,255),0))=0,"",INDEX('Disaggregation Records'!$E$59:$E$92,MATCH(LEFT(L182,255),LEFT('Disaggregation Records'!$D$59:$D$92,255),0))),"")</f>
        <v>Durée du traitement</v>
      </c>
      <c r="D182" s="522" t="str">
        <f t="array" ref="D182">IFERROR(IF(INDEX('Disaggregation Records'!$F$59:$F$92,MATCH(LEFT(L182,255),LEFT('Disaggregation Records'!$D$59:$D$92,255),0))=0,"",INDEX('Disaggregation Records'!$F$59:$F$92,MATCH(LEFT(L182,255),LEFT('Disaggregation Records'!$D$59:$D$92,255),0))),"")</f>
        <v>24 mois après le début</v>
      </c>
      <c r="E182" s="412" t="str">
        <f t="array" ref="E182">IFERROR(IF(INDEX('Disaggregation Data'!$K$159:$K$310,MATCH(LEFT(M182,255),LEFT('Disaggregation Data'!$J$159:$J$310,255),0))=0,"",INDEX('Disaggregation Data'!$K$159:$K$310,MATCH(LEFT(M182,255),LEFT('Disaggregation Data'!J$159:$J$310,255),0))),"")</f>
        <v/>
      </c>
      <c r="F182" s="412" t="str">
        <f t="array" ref="F182">IFERROR(IF(INDEX('Disaggregation Data'!$L$159:$L$310,MATCH(LEFT(M182,255),LEFT('Disaggregation Data'!$J$159:$J$310,255),0))=0,"",INDEX('Disaggregation Data'!$L$159:$L$310,MATCH(LEFT(M182,255),LEFT('Disaggregation Data'!J$159:$J$310,255),0))),"")</f>
        <v/>
      </c>
      <c r="G182" s="412" t="str">
        <f t="array" ref="G182">IFERROR(IF(INDEX('Disaggregation Data'!$O$159:$O$310,MATCH(LEFT(M182,255),LEFT('Disaggregation Data'!$J$159:$J$310,255),0))=0,"",INDEX('Disaggregation Data'!$O$159:$O$310,MATCH(LEFT(M182,255),LEFT('Disaggregation Data'!J$159:$J$310,255),0))),"")</f>
        <v/>
      </c>
      <c r="H182" s="551" t="s">
        <v>5926</v>
      </c>
      <c r="I182" s="411" t="str">
        <f t="array" ref="I182">IFERROR(IF(INDEX('Disaggregation Data'!$M$159:$M$310,MATCH(LEFT(M182,255),LEFT('Disaggregation Data'!$J$159:$J$310,255),0))=0,"",INDEX('Disaggregation Data'!$M$159:$M$310,MATCH(LEFT(M182,255),LEFT('Disaggregation Data'!J$159:$J$310,255),0))),"")</f>
        <v/>
      </c>
      <c r="J182" s="411"/>
      <c r="K182" s="503">
        <f t="shared" si="12"/>
        <v>4</v>
      </c>
      <c r="L182" s="503" t="str">
        <f t="shared" si="13"/>
        <v>HIV O-1(M): Pourcentage d'adultes et d'enfants vivant avec le VIH et sous traitement 12 mois après le début du traitement antirétroviral-4</v>
      </c>
      <c r="M182" s="503" t="str">
        <f t="shared" si="14"/>
        <v>HIV O-1(M): Pourcentage d'adultes et d'enfants vivant avec le VIH et sous traitement 12 mois après le début du traitement antirétroviralDurée du traitement24 mois après le début</v>
      </c>
      <c r="N182" s="481" t="b">
        <f t="shared" si="15"/>
        <v>1</v>
      </c>
      <c r="O182" s="486" t="s">
        <v>1801</v>
      </c>
      <c r="P182" s="525" t="str">
        <f t="array" ref="P182">IFERROR(IF(INDEX('Disaggregation Records'!$G$59:$G$92,MATCH(LEFT(L182,255),LEFT('Disaggregation Records'!$D$59:$D$92,255),0))=0,"",INDEX('Disaggregation Records'!$G$59:$G$92,MATCH(LEFT(L182,255),LEFT('Disaggregation Records'!$D$59:$D$92,255),0))),"")</f>
        <v>a1L36000000zoL6EAI</v>
      </c>
      <c r="Q182" s="524" t="s">
        <v>931</v>
      </c>
      <c r="R182" s="49"/>
    </row>
    <row r="183" spans="1:18" ht="47.1" customHeight="1" x14ac:dyDescent="0.25">
      <c r="A183" s="409">
        <v>2</v>
      </c>
      <c r="B183" s="427" t="str">
        <f>IFERROR(VLOOKUP(A183,'Outcome Indicators - Section C'!$A$10:$S$27,19,FALSE),"")</f>
        <v>HIV O-1(M): Pourcentage d'adultes et d'enfants vivant avec le VIH et sous traitement 12 mois après le début du traitement antirétroviral</v>
      </c>
      <c r="C183" s="522" t="str">
        <f t="array" ref="C183">IFERROR(IF(INDEX('Disaggregation Records'!$E$59:$E$92,MATCH(LEFT(L183,255),LEFT('Disaggregation Records'!$D$59:$D$92,255),0))=0,"",INDEX('Disaggregation Records'!$E$59:$E$92,MATCH(LEFT(L183,255),LEFT('Disaggregation Records'!$D$59:$D$92,255),0))),"")</f>
        <v>Durée du traitement</v>
      </c>
      <c r="D183" s="522" t="str">
        <f t="array" ref="D183">IFERROR(IF(INDEX('Disaggregation Records'!$F$59:$F$92,MATCH(LEFT(L183,255),LEFT('Disaggregation Records'!$D$59:$D$92,255),0))=0,"",INDEX('Disaggregation Records'!$F$59:$F$92,MATCH(LEFT(L183,255),LEFT('Disaggregation Records'!$D$59:$D$92,255),0))),"")</f>
        <v>36 mois après le début</v>
      </c>
      <c r="E183" s="412" t="str">
        <f t="array" ref="E183">IFERROR(IF(INDEX('Disaggregation Data'!$K$159:$K$310,MATCH(LEFT(M183,255),LEFT('Disaggregation Data'!$J$159:$J$310,255),0))=0,"",INDEX('Disaggregation Data'!$K$159:$K$310,MATCH(LEFT(M183,255),LEFT('Disaggregation Data'!J$159:$J$310,255),0))),"")</f>
        <v/>
      </c>
      <c r="F183" s="412" t="str">
        <f t="array" ref="F183">IFERROR(IF(INDEX('Disaggregation Data'!$L$159:$L$310,MATCH(LEFT(M183,255),LEFT('Disaggregation Data'!$J$159:$J$310,255),0))=0,"",INDEX('Disaggregation Data'!$L$159:$L$310,MATCH(LEFT(M183,255),LEFT('Disaggregation Data'!J$159:$J$310,255),0))),"")</f>
        <v/>
      </c>
      <c r="G183" s="412" t="str">
        <f t="array" ref="G183">IFERROR(IF(INDEX('Disaggregation Data'!$O$159:$O$310,MATCH(LEFT(M183,255),LEFT('Disaggregation Data'!$J$159:$J$310,255),0))=0,"",INDEX('Disaggregation Data'!$O$159:$O$310,MATCH(LEFT(M183,255),LEFT('Disaggregation Data'!J$159:$J$310,255),0))),"")</f>
        <v/>
      </c>
      <c r="H183" s="551" t="s">
        <v>5926</v>
      </c>
      <c r="I183" s="411" t="str">
        <f t="array" ref="I183">IFERROR(IF(INDEX('Disaggregation Data'!$M$159:$M$310,MATCH(LEFT(M183,255),LEFT('Disaggregation Data'!$J$159:$J$310,255),0))=0,"",INDEX('Disaggregation Data'!$M$159:$M$310,MATCH(LEFT(M183,255),LEFT('Disaggregation Data'!J$159:$J$310,255),0))),"")</f>
        <v/>
      </c>
      <c r="J183" s="411"/>
      <c r="K183" s="503">
        <f t="shared" si="12"/>
        <v>5</v>
      </c>
      <c r="L183" s="503" t="str">
        <f t="shared" si="13"/>
        <v>HIV O-1(M): Pourcentage d'adultes et d'enfants vivant avec le VIH et sous traitement 12 mois après le début du traitement antirétroviral-5</v>
      </c>
      <c r="M183" s="503" t="str">
        <f t="shared" si="14"/>
        <v>HIV O-1(M): Pourcentage d'adultes et d'enfants vivant avec le VIH et sous traitement 12 mois après le début du traitement antirétroviralDurée du traitement36 mois après le début</v>
      </c>
      <c r="N183" s="481" t="b">
        <f t="shared" si="15"/>
        <v>1</v>
      </c>
      <c r="O183" s="486" t="s">
        <v>1802</v>
      </c>
      <c r="P183" s="525" t="str">
        <f t="array" ref="P183">IFERROR(IF(INDEX('Disaggregation Records'!$G$59:$G$92,MATCH(LEFT(L183,255),LEFT('Disaggregation Records'!$D$59:$D$92,255),0))=0,"",INDEX('Disaggregation Records'!$G$59:$G$92,MATCH(LEFT(L183,255),LEFT('Disaggregation Records'!$D$59:$D$92,255),0))),"")</f>
        <v>a1L36000000zoL7EAI</v>
      </c>
      <c r="Q183" s="524" t="s">
        <v>931</v>
      </c>
      <c r="R183" s="49"/>
    </row>
    <row r="184" spans="1:18" ht="47.1" customHeight="1" x14ac:dyDescent="0.25">
      <c r="A184" s="409">
        <v>2</v>
      </c>
      <c r="B184" s="427" t="str">
        <f>IFERROR(VLOOKUP(A184,'Outcome Indicators - Section C'!$A$10:$S$27,19,FALSE),"")</f>
        <v>HIV O-1(M): Pourcentage d'adultes et d'enfants vivant avec le VIH et sous traitement 12 mois après le début du traitement antirétroviral</v>
      </c>
      <c r="C184" s="522" t="str">
        <f t="array" ref="C184">IFERROR(IF(INDEX('Disaggregation Records'!$E$59:$E$92,MATCH(LEFT(L184,255),LEFT('Disaggregation Records'!$D$59:$D$92,255),0))=0,"",INDEX('Disaggregation Records'!$E$59:$E$92,MATCH(LEFT(L184,255),LEFT('Disaggregation Records'!$D$59:$D$92,255),0))),"")</f>
        <v>Durée du traitement</v>
      </c>
      <c r="D184" s="522" t="str">
        <f t="array" ref="D184">IFERROR(IF(INDEX('Disaggregation Records'!$F$59:$F$92,MATCH(LEFT(L184,255),LEFT('Disaggregation Records'!$D$59:$D$92,255),0))=0,"",INDEX('Disaggregation Records'!$F$59:$F$92,MATCH(LEFT(L184,255),LEFT('Disaggregation Records'!$D$59:$D$92,255),0))),"")</f>
        <v>60 mois après le début</v>
      </c>
      <c r="E184" s="412" t="str">
        <f t="array" ref="E184">IFERROR(IF(INDEX('Disaggregation Data'!$K$159:$K$310,MATCH(LEFT(M184,255),LEFT('Disaggregation Data'!$J$159:$J$310,255),0))=0,"",INDEX('Disaggregation Data'!$K$159:$K$310,MATCH(LEFT(M184,255),LEFT('Disaggregation Data'!J$159:$J$310,255),0))),"")</f>
        <v/>
      </c>
      <c r="F184" s="412" t="str">
        <f t="array" ref="F184">IFERROR(IF(INDEX('Disaggregation Data'!$L$159:$L$310,MATCH(LEFT(M184,255),LEFT('Disaggregation Data'!$J$159:$J$310,255),0))=0,"",INDEX('Disaggregation Data'!$L$159:$L$310,MATCH(LEFT(M184,255),LEFT('Disaggregation Data'!J$159:$J$310,255),0))),"")</f>
        <v/>
      </c>
      <c r="G184" s="412" t="str">
        <f t="array" ref="G184">IFERROR(IF(INDEX('Disaggregation Data'!$O$159:$O$310,MATCH(LEFT(M184,255),LEFT('Disaggregation Data'!$J$159:$J$310,255),0))=0,"",INDEX('Disaggregation Data'!$O$159:$O$310,MATCH(LEFT(M184,255),LEFT('Disaggregation Data'!J$159:$J$310,255),0))),"")</f>
        <v/>
      </c>
      <c r="H184" s="551" t="s">
        <v>5926</v>
      </c>
      <c r="I184" s="411" t="str">
        <f t="array" ref="I184">IFERROR(IF(INDEX('Disaggregation Data'!$M$159:$M$310,MATCH(LEFT(M184,255),LEFT('Disaggregation Data'!$J$159:$J$310,255),0))=0,"",INDEX('Disaggregation Data'!$M$159:$M$310,MATCH(LEFT(M184,255),LEFT('Disaggregation Data'!J$159:$J$310,255),0))),"")</f>
        <v/>
      </c>
      <c r="J184" s="411"/>
      <c r="K184" s="503">
        <f t="shared" si="12"/>
        <v>6</v>
      </c>
      <c r="L184" s="503" t="str">
        <f t="shared" si="13"/>
        <v>HIV O-1(M): Pourcentage d'adultes et d'enfants vivant avec le VIH et sous traitement 12 mois après le début du traitement antirétroviral-6</v>
      </c>
      <c r="M184" s="503" t="str">
        <f t="shared" si="14"/>
        <v>HIV O-1(M): Pourcentage d'adultes et d'enfants vivant avec le VIH et sous traitement 12 mois après le début du traitement antirétroviralDurée du traitement60 mois après le début</v>
      </c>
      <c r="N184" s="481" t="b">
        <f t="shared" si="15"/>
        <v>1</v>
      </c>
      <c r="O184" s="486" t="s">
        <v>1803</v>
      </c>
      <c r="P184" s="525" t="str">
        <f t="array" ref="P184">IFERROR(IF(INDEX('Disaggregation Records'!$G$59:$G$92,MATCH(LEFT(L184,255),LEFT('Disaggregation Records'!$D$59:$D$92,255),0))=0,"",INDEX('Disaggregation Records'!$G$59:$G$92,MATCH(LEFT(L184,255),LEFT('Disaggregation Records'!$D$59:$D$92,255),0))),"")</f>
        <v>a1L36000002NzjLEAS</v>
      </c>
      <c r="Q184" s="524" t="s">
        <v>931</v>
      </c>
      <c r="R184" s="49"/>
    </row>
    <row r="185" spans="1:18" ht="47.1" customHeight="1" x14ac:dyDescent="0.25">
      <c r="A185" s="409">
        <v>2</v>
      </c>
      <c r="B185" s="427" t="str">
        <f>IFERROR(VLOOKUP(A185,'Outcome Indicators - Section C'!$A$10:$S$27,19,FALSE),"")</f>
        <v>HIV O-1(M): Pourcentage d'adultes et d'enfants vivant avec le VIH et sous traitement 12 mois après le début du traitement antirétroviral</v>
      </c>
      <c r="C185" s="522" t="str">
        <f t="array" ref="C185">IFERROR(IF(INDEX('Disaggregation Records'!$E$59:$E$92,MATCH(LEFT(L185,255),LEFT('Disaggregation Records'!$D$59:$D$92,255),0))=0,"",INDEX('Disaggregation Records'!$E$59:$E$92,MATCH(LEFT(L185,255),LEFT('Disaggregation Records'!$D$59:$D$92,255),0))),"")</f>
        <v/>
      </c>
      <c r="D185" s="522" t="str">
        <f t="array" ref="D185">IFERROR(IF(INDEX('Disaggregation Records'!$F$59:$F$92,MATCH(LEFT(L185,255),LEFT('Disaggregation Records'!$D$59:$D$92,255),0))=0,"",INDEX('Disaggregation Records'!$F$59:$F$92,MATCH(LEFT(L185,255),LEFT('Disaggregation Records'!$D$59:$D$92,255),0))),"")</f>
        <v/>
      </c>
      <c r="E185" s="412" t="str">
        <f t="array" ref="E185">IFERROR(IF(INDEX('Disaggregation Data'!$K$159:$K$310,MATCH(LEFT(M185,255),LEFT('Disaggregation Data'!$J$159:$J$310,255),0))=0,"",INDEX('Disaggregation Data'!$K$159:$K$310,MATCH(LEFT(M185,255),LEFT('Disaggregation Data'!J$159:$J$310,255),0))),"")</f>
        <v/>
      </c>
      <c r="F185" s="412" t="str">
        <f t="array" ref="F185">IFERROR(IF(INDEX('Disaggregation Data'!$L$159:$L$310,MATCH(LEFT(M185,255),LEFT('Disaggregation Data'!$J$159:$J$310,255),0))=0,"",INDEX('Disaggregation Data'!$L$159:$L$310,MATCH(LEFT(M185,255),LEFT('Disaggregation Data'!J$159:$J$310,255),0))),"")</f>
        <v/>
      </c>
      <c r="G185" s="412" t="str">
        <f t="array" ref="G185">IFERROR(IF(INDEX('Disaggregation Data'!$O$159:$O$310,MATCH(LEFT(M185,255),LEFT('Disaggregation Data'!$J$159:$J$310,255),0))=0,"",INDEX('Disaggregation Data'!$O$159:$O$310,MATCH(LEFT(M185,255),LEFT('Disaggregation Data'!J$159:$J$310,255),0))),"")</f>
        <v/>
      </c>
      <c r="H185" s="411" t="str">
        <f t="array" ref="H185">IFERROR(IF(INDEX('Disaggregation Data'!$P$159:$P$310,MATCH(LEFT(M185,255),LEFT('Disaggregation Data'!$J$159:$J$310,255),0))=0,"",INDEX('Disaggregation Data'!$P$159:$P$310,MATCH(LEFT(M185,255),LEFT('Disaggregation Data'!J$159:$J$310,255),0))),"")</f>
        <v/>
      </c>
      <c r="I185" s="411" t="str">
        <f t="array" ref="I185">IFERROR(IF(INDEX('Disaggregation Data'!$M$159:$M$310,MATCH(LEFT(M185,255),LEFT('Disaggregation Data'!$J$159:$J$310,255),0))=0,"",INDEX('Disaggregation Data'!$M$159:$M$310,MATCH(LEFT(M185,255),LEFT('Disaggregation Data'!J$159:$J$310,255),0))),"")</f>
        <v/>
      </c>
      <c r="J185" s="411" t="str">
        <f t="array" ref="J185">IFERROR(IF(INDEX('Disaggregation Data'!$N$159:$N$310,MATCH(LEFT(M185,255),LEFT('Disaggregation Data'!$J$159:$J$310,255),0))=0,"",INDEX('Disaggregation Data'!$N$159:$N$310,MATCH(LEFT(M185,255),LEFT('Disaggregation Data'!J$159:$J$310,255),0))),"")</f>
        <v/>
      </c>
      <c r="K185" s="503">
        <f t="shared" si="12"/>
        <v>7</v>
      </c>
      <c r="L185" s="503" t="str">
        <f t="shared" si="13"/>
        <v>HIV O-1(M): Pourcentage d'adultes et d'enfants vivant avec le VIH et sous traitement 12 mois après le début du traitement antirétroviral-7</v>
      </c>
      <c r="M185" s="503" t="str">
        <f t="shared" si="14"/>
        <v>HIV O-1(M): Pourcentage d'adultes et d'enfants vivant avec le VIH et sous traitement 12 mois après le début du traitement antirétroviral</v>
      </c>
      <c r="N185" s="481" t="b">
        <f t="shared" si="15"/>
        <v>1</v>
      </c>
      <c r="O185" s="486" t="s">
        <v>1804</v>
      </c>
      <c r="P185" s="525" t="str">
        <f t="array" ref="P185">IFERROR(IF(INDEX('Disaggregation Records'!$G$59:$G$92,MATCH(LEFT(L185,255),LEFT('Disaggregation Records'!$D$59:$D$92,255),0))=0,"",INDEX('Disaggregation Records'!$G$59:$G$92,MATCH(LEFT(L185,255),LEFT('Disaggregation Records'!$D$59:$D$92,255),0))),"")</f>
        <v/>
      </c>
      <c r="Q185" s="524" t="s">
        <v>931</v>
      </c>
      <c r="R185" s="49"/>
    </row>
    <row r="186" spans="1:18" ht="47.1" customHeight="1" x14ac:dyDescent="0.25">
      <c r="A186" s="409">
        <v>2</v>
      </c>
      <c r="B186" s="427" t="str">
        <f>IFERROR(VLOOKUP(A186,'Outcome Indicators - Section C'!$A$10:$S$27,19,FALSE),"")</f>
        <v>HIV O-1(M): Pourcentage d'adultes et d'enfants vivant avec le VIH et sous traitement 12 mois après le début du traitement antirétroviral</v>
      </c>
      <c r="C186" s="522" t="str">
        <f t="array" ref="C186">IFERROR(IF(INDEX('Disaggregation Records'!$E$59:$E$92,MATCH(LEFT(L186,255),LEFT('Disaggregation Records'!$D$59:$D$92,255),0))=0,"",INDEX('Disaggregation Records'!$E$59:$E$92,MATCH(LEFT(L186,255),LEFT('Disaggregation Records'!$D$59:$D$92,255),0))),"")</f>
        <v/>
      </c>
      <c r="D186" s="522" t="str">
        <f t="array" ref="D186">IFERROR(IF(INDEX('Disaggregation Records'!$F$59:$F$92,MATCH(LEFT(L186,255),LEFT('Disaggregation Records'!$D$59:$D$92,255),0))=0,"",INDEX('Disaggregation Records'!$F$59:$F$92,MATCH(LEFT(L186,255),LEFT('Disaggregation Records'!$D$59:$D$92,255),0))),"")</f>
        <v/>
      </c>
      <c r="E186" s="412" t="str">
        <f t="array" ref="E186">IFERROR(IF(INDEX('Disaggregation Data'!$K$159:$K$310,MATCH(LEFT(M186,255),LEFT('Disaggregation Data'!$J$159:$J$310,255),0))=0,"",INDEX('Disaggregation Data'!$K$159:$K$310,MATCH(LEFT(M186,255),LEFT('Disaggregation Data'!J$159:$J$310,255),0))),"")</f>
        <v/>
      </c>
      <c r="F186" s="412" t="str">
        <f t="array" ref="F186">IFERROR(IF(INDEX('Disaggregation Data'!$L$159:$L$310,MATCH(LEFT(M186,255),LEFT('Disaggregation Data'!$J$159:$J$310,255),0))=0,"",INDEX('Disaggregation Data'!$L$159:$L$310,MATCH(LEFT(M186,255),LEFT('Disaggregation Data'!J$159:$J$310,255),0))),"")</f>
        <v/>
      </c>
      <c r="G186" s="412" t="str">
        <f t="array" ref="G186">IFERROR(IF(INDEX('Disaggregation Data'!$O$159:$O$310,MATCH(LEFT(M186,255),LEFT('Disaggregation Data'!$J$159:$J$310,255),0))=0,"",INDEX('Disaggregation Data'!$O$159:$O$310,MATCH(LEFT(M186,255),LEFT('Disaggregation Data'!J$159:$J$310,255),0))),"")</f>
        <v/>
      </c>
      <c r="H186" s="411" t="str">
        <f t="array" ref="H186">IFERROR(IF(INDEX('Disaggregation Data'!$P$159:$P$310,MATCH(LEFT(M186,255),LEFT('Disaggregation Data'!$J$159:$J$310,255),0))=0,"",INDEX('Disaggregation Data'!$P$159:$P$310,MATCH(LEFT(M186,255),LEFT('Disaggregation Data'!J$159:$J$310,255),0))),"")</f>
        <v/>
      </c>
      <c r="I186" s="411" t="str">
        <f t="array" ref="I186">IFERROR(IF(INDEX('Disaggregation Data'!$M$159:$M$310,MATCH(LEFT(M186,255),LEFT('Disaggregation Data'!$J$159:$J$310,255),0))=0,"",INDEX('Disaggregation Data'!$M$159:$M$310,MATCH(LEFT(M186,255),LEFT('Disaggregation Data'!J$159:$J$310,255),0))),"")</f>
        <v/>
      </c>
      <c r="J186" s="411" t="str">
        <f t="array" ref="J186">IFERROR(IF(INDEX('Disaggregation Data'!$N$159:$N$310,MATCH(LEFT(M186,255),LEFT('Disaggregation Data'!$J$159:$J$310,255),0))=0,"",INDEX('Disaggregation Data'!$N$159:$N$310,MATCH(LEFT(M186,255),LEFT('Disaggregation Data'!J$159:$J$310,255),0))),"")</f>
        <v/>
      </c>
      <c r="K186" s="503">
        <f t="shared" si="12"/>
        <v>8</v>
      </c>
      <c r="L186" s="503" t="str">
        <f t="shared" si="13"/>
        <v>HIV O-1(M): Pourcentage d'adultes et d'enfants vivant avec le VIH et sous traitement 12 mois après le début du traitement antirétroviral-8</v>
      </c>
      <c r="M186" s="503" t="str">
        <f t="shared" si="14"/>
        <v>HIV O-1(M): Pourcentage d'adultes et d'enfants vivant avec le VIH et sous traitement 12 mois après le début du traitement antirétroviral</v>
      </c>
      <c r="N186" s="481" t="b">
        <f t="shared" si="15"/>
        <v>1</v>
      </c>
      <c r="O186" s="486" t="s">
        <v>1805</v>
      </c>
      <c r="P186" s="525" t="str">
        <f t="array" ref="P186">IFERROR(IF(INDEX('Disaggregation Records'!$G$59:$G$92,MATCH(LEFT(L186,255),LEFT('Disaggregation Records'!$D$59:$D$92,255),0))=0,"",INDEX('Disaggregation Records'!$G$59:$G$92,MATCH(LEFT(L186,255),LEFT('Disaggregation Records'!$D$59:$D$92,255),0))),"")</f>
        <v/>
      </c>
      <c r="Q186" s="524" t="s">
        <v>931</v>
      </c>
      <c r="R186" s="49"/>
    </row>
    <row r="187" spans="1:18" ht="47.1" customHeight="1" x14ac:dyDescent="0.25">
      <c r="A187" s="409">
        <v>2</v>
      </c>
      <c r="B187" s="427" t="str">
        <f>IFERROR(VLOOKUP(A187,'Outcome Indicators - Section C'!$A$10:$S$27,19,FALSE),"")</f>
        <v>HIV O-1(M): Pourcentage d'adultes et d'enfants vivant avec le VIH et sous traitement 12 mois après le début du traitement antirétroviral</v>
      </c>
      <c r="C187" s="522" t="str">
        <f t="array" ref="C187">IFERROR(IF(INDEX('Disaggregation Records'!$E$59:$E$92,MATCH(LEFT(L187,255),LEFT('Disaggregation Records'!$D$59:$D$92,255),0))=0,"",INDEX('Disaggregation Records'!$E$59:$E$92,MATCH(LEFT(L187,255),LEFT('Disaggregation Records'!$D$59:$D$92,255),0))),"")</f>
        <v/>
      </c>
      <c r="D187" s="522" t="str">
        <f t="array" ref="D187">IFERROR(IF(INDEX('Disaggregation Records'!$F$59:$F$92,MATCH(LEFT(L187,255),LEFT('Disaggregation Records'!$D$59:$D$92,255),0))=0,"",INDEX('Disaggregation Records'!$F$59:$F$92,MATCH(LEFT(L187,255),LEFT('Disaggregation Records'!$D$59:$D$92,255),0))),"")</f>
        <v/>
      </c>
      <c r="E187" s="412" t="str">
        <f t="array" ref="E187">IFERROR(IF(INDEX('Disaggregation Data'!$K$159:$K$310,MATCH(LEFT(M187,255),LEFT('Disaggregation Data'!$J$159:$J$310,255),0))=0,"",INDEX('Disaggregation Data'!$K$159:$K$310,MATCH(LEFT(M187,255),LEFT('Disaggregation Data'!J$159:$J$310,255),0))),"")</f>
        <v/>
      </c>
      <c r="F187" s="412" t="str">
        <f t="array" ref="F187">IFERROR(IF(INDEX('Disaggregation Data'!$L$159:$L$310,MATCH(LEFT(M187,255),LEFT('Disaggregation Data'!$J$159:$J$310,255),0))=0,"",INDEX('Disaggregation Data'!$L$159:$L$310,MATCH(LEFT(M187,255),LEFT('Disaggregation Data'!J$159:$J$310,255),0))),"")</f>
        <v/>
      </c>
      <c r="G187" s="412" t="str">
        <f t="array" ref="G187">IFERROR(IF(INDEX('Disaggregation Data'!$O$159:$O$310,MATCH(LEFT(M187,255),LEFT('Disaggregation Data'!$J$159:$J$310,255),0))=0,"",INDEX('Disaggregation Data'!$O$159:$O$310,MATCH(LEFT(M187,255),LEFT('Disaggregation Data'!J$159:$J$310,255),0))),"")</f>
        <v/>
      </c>
      <c r="H187" s="411" t="str">
        <f t="array" ref="H187">IFERROR(IF(INDEX('Disaggregation Data'!$P$159:$P$310,MATCH(LEFT(M187,255),LEFT('Disaggregation Data'!$J$159:$J$310,255),0))=0,"",INDEX('Disaggregation Data'!$P$159:$P$310,MATCH(LEFT(M187,255),LEFT('Disaggregation Data'!J$159:$J$310,255),0))),"")</f>
        <v/>
      </c>
      <c r="I187" s="411" t="str">
        <f t="array" ref="I187">IFERROR(IF(INDEX('Disaggregation Data'!$M$159:$M$310,MATCH(LEFT(M187,255),LEFT('Disaggregation Data'!$J$159:$J$310,255),0))=0,"",INDEX('Disaggregation Data'!$M$159:$M$310,MATCH(LEFT(M187,255),LEFT('Disaggregation Data'!J$159:$J$310,255),0))),"")</f>
        <v/>
      </c>
      <c r="J187" s="411" t="str">
        <f t="array" ref="J187">IFERROR(IF(INDEX('Disaggregation Data'!$N$159:$N$310,MATCH(LEFT(M187,255),LEFT('Disaggregation Data'!$J$159:$J$310,255),0))=0,"",INDEX('Disaggregation Data'!$N$159:$N$310,MATCH(LEFT(M187,255),LEFT('Disaggregation Data'!J$159:$J$310,255),0))),"")</f>
        <v/>
      </c>
      <c r="K187" s="503">
        <f t="shared" si="12"/>
        <v>9</v>
      </c>
      <c r="L187" s="503" t="str">
        <f t="shared" si="13"/>
        <v>HIV O-1(M): Pourcentage d'adultes et d'enfants vivant avec le VIH et sous traitement 12 mois après le début du traitement antirétroviral-9</v>
      </c>
      <c r="M187" s="503" t="str">
        <f t="shared" si="14"/>
        <v>HIV O-1(M): Pourcentage d'adultes et d'enfants vivant avec le VIH et sous traitement 12 mois après le début du traitement antirétroviral</v>
      </c>
      <c r="N187" s="481" t="b">
        <f t="shared" si="15"/>
        <v>1</v>
      </c>
      <c r="O187" s="486" t="s">
        <v>1806</v>
      </c>
      <c r="P187" s="525" t="str">
        <f t="array" ref="P187">IFERROR(IF(INDEX('Disaggregation Records'!$G$59:$G$92,MATCH(LEFT(L187,255),LEFT('Disaggregation Records'!$D$59:$D$92,255),0))=0,"",INDEX('Disaggregation Records'!$G$59:$G$92,MATCH(LEFT(L187,255),LEFT('Disaggregation Records'!$D$59:$D$92,255),0))),"")</f>
        <v/>
      </c>
      <c r="Q187" s="524" t="s">
        <v>931</v>
      </c>
      <c r="R187" s="49"/>
    </row>
    <row r="188" spans="1:18" ht="47.1" customHeight="1" x14ac:dyDescent="0.25">
      <c r="A188" s="409">
        <v>3</v>
      </c>
      <c r="B188" s="427" t="str">
        <f>IFERROR(VLOOKUP(A188,'Outcome Indicators - Section C'!$A$10:$S$27,19,FALSE),"")</f>
        <v/>
      </c>
      <c r="C188" s="522" t="str">
        <f t="array" ref="C188">IFERROR(IF(INDEX('Disaggregation Records'!$E$59:$E$92,MATCH(LEFT(L188,255),LEFT('Disaggregation Records'!$D$59:$D$92,255),0))=0,"",INDEX('Disaggregation Records'!$E$59:$E$92,MATCH(LEFT(L188,255),LEFT('Disaggregation Records'!$D$59:$D$92,255),0))),"")</f>
        <v/>
      </c>
      <c r="D188" s="522" t="str">
        <f t="array" ref="D188">IFERROR(IF(INDEX('Disaggregation Records'!$F$59:$F$92,MATCH(LEFT(L188,255),LEFT('Disaggregation Records'!$D$59:$D$92,255),0))=0,"",INDEX('Disaggregation Records'!$F$59:$F$92,MATCH(LEFT(L188,255),LEFT('Disaggregation Records'!$D$59:$D$92,255),0))),"")</f>
        <v/>
      </c>
      <c r="E188" s="412" t="str">
        <f t="array" ref="E188">IFERROR(IF(INDEX('Disaggregation Data'!$K$159:$K$310,MATCH(LEFT(M188,255),LEFT('Disaggregation Data'!$J$159:$J$310,255),0))=0,"",INDEX('Disaggregation Data'!$K$159:$K$310,MATCH(LEFT(M188,255),LEFT('Disaggregation Data'!J$159:$J$310,255),0))),"")</f>
        <v/>
      </c>
      <c r="F188" s="412" t="str">
        <f t="array" ref="F188">IFERROR(IF(INDEX('Disaggregation Data'!$L$159:$L$310,MATCH(LEFT(M188,255),LEFT('Disaggregation Data'!$J$159:$J$310,255),0))=0,"",INDEX('Disaggregation Data'!$L$159:$L$310,MATCH(LEFT(M188,255),LEFT('Disaggregation Data'!J$159:$J$310,255),0))),"")</f>
        <v/>
      </c>
      <c r="G188" s="412" t="str">
        <f t="array" ref="G188">IFERROR(IF(INDEX('Disaggregation Data'!$O$159:$O$310,MATCH(LEFT(M188,255),LEFT('Disaggregation Data'!$J$159:$J$310,255),0))=0,"",INDEX('Disaggregation Data'!$O$159:$O$310,MATCH(LEFT(M188,255),LEFT('Disaggregation Data'!J$159:$J$310,255),0))),"")</f>
        <v/>
      </c>
      <c r="H188" s="411" t="str">
        <f t="array" ref="H188">IFERROR(IF(INDEX('Disaggregation Data'!$P$159:$P$310,MATCH(LEFT(M188,255),LEFT('Disaggregation Data'!$J$159:$J$310,255),0))=0,"",INDEX('Disaggregation Data'!$P$159:$P$310,MATCH(LEFT(M188,255),LEFT('Disaggregation Data'!J$159:$J$310,255),0))),"")</f>
        <v/>
      </c>
      <c r="I188" s="411" t="str">
        <f t="array" ref="I188">IFERROR(IF(INDEX('Disaggregation Data'!$M$159:$M$310,MATCH(LEFT(M188,255),LEFT('Disaggregation Data'!$J$159:$J$310,255),0))=0,"",INDEX('Disaggregation Data'!$M$159:$M$310,MATCH(LEFT(M188,255),LEFT('Disaggregation Data'!J$159:$J$310,255),0))),"")</f>
        <v/>
      </c>
      <c r="J188" s="411" t="str">
        <f t="array" ref="J188">IFERROR(IF(INDEX('Disaggregation Data'!$N$159:$N$310,MATCH(LEFT(M188,255),LEFT('Disaggregation Data'!$J$159:$J$310,255),0))=0,"",INDEX('Disaggregation Data'!$N$159:$N$310,MATCH(LEFT(M188,255),LEFT('Disaggregation Data'!J$159:$J$310,255),0))),"")</f>
        <v/>
      </c>
      <c r="K188" s="503">
        <f t="shared" si="12"/>
        <v>0</v>
      </c>
      <c r="L188" s="503" t="str">
        <f t="shared" si="13"/>
        <v/>
      </c>
      <c r="M188" s="503" t="str">
        <f t="shared" si="14"/>
        <v/>
      </c>
      <c r="N188" s="481" t="b">
        <f t="shared" si="15"/>
        <v>0</v>
      </c>
      <c r="O188" s="486" t="s">
        <v>1807</v>
      </c>
      <c r="P188" s="525" t="str">
        <f t="array" ref="P188">IFERROR(IF(INDEX('Disaggregation Records'!$G$59:$G$92,MATCH(LEFT(L188,255),LEFT('Disaggregation Records'!$D$59:$D$92,255),0))=0,"",INDEX('Disaggregation Records'!$G$59:$G$92,MATCH(LEFT(L188,255),LEFT('Disaggregation Records'!$D$59:$D$92,255),0))),"")</f>
        <v/>
      </c>
      <c r="Q188" s="524" t="s">
        <v>935</v>
      </c>
      <c r="R188" s="49"/>
    </row>
    <row r="189" spans="1:18" ht="47.1" customHeight="1" x14ac:dyDescent="0.25">
      <c r="A189" s="409">
        <v>3</v>
      </c>
      <c r="B189" s="427" t="str">
        <f>IFERROR(VLOOKUP(A189,'Outcome Indicators - Section C'!$A$10:$S$27,19,FALSE),"")</f>
        <v/>
      </c>
      <c r="C189" s="522" t="str">
        <f t="array" ref="C189">IFERROR(IF(INDEX('Disaggregation Records'!$E$59:$E$92,MATCH(LEFT(L189,255),LEFT('Disaggregation Records'!$D$59:$D$92,255),0))=0,"",INDEX('Disaggregation Records'!$E$59:$E$92,MATCH(LEFT(L189,255),LEFT('Disaggregation Records'!$D$59:$D$92,255),0))),"")</f>
        <v/>
      </c>
      <c r="D189" s="522" t="str">
        <f t="array" ref="D189">IFERROR(IF(INDEX('Disaggregation Records'!$F$59:$F$92,MATCH(LEFT(L189,255),LEFT('Disaggregation Records'!$D$59:$D$92,255),0))=0,"",INDEX('Disaggregation Records'!$F$59:$F$92,MATCH(LEFT(L189,255),LEFT('Disaggregation Records'!$D$59:$D$92,255),0))),"")</f>
        <v/>
      </c>
      <c r="E189" s="412" t="str">
        <f t="array" ref="E189">IFERROR(IF(INDEX('Disaggregation Data'!$K$159:$K$310,MATCH(LEFT(M189,255),LEFT('Disaggregation Data'!$J$159:$J$310,255),0))=0,"",INDEX('Disaggregation Data'!$K$159:$K$310,MATCH(LEFT(M189,255),LEFT('Disaggregation Data'!J$159:$J$310,255),0))),"")</f>
        <v/>
      </c>
      <c r="F189" s="412" t="str">
        <f t="array" ref="F189">IFERROR(IF(INDEX('Disaggregation Data'!$L$159:$L$310,MATCH(LEFT(M189,255),LEFT('Disaggregation Data'!$J$159:$J$310,255),0))=0,"",INDEX('Disaggregation Data'!$L$159:$L$310,MATCH(LEFT(M189,255),LEFT('Disaggregation Data'!J$159:$J$310,255),0))),"")</f>
        <v/>
      </c>
      <c r="G189" s="412" t="str">
        <f t="array" ref="G189">IFERROR(IF(INDEX('Disaggregation Data'!$O$159:$O$310,MATCH(LEFT(M189,255),LEFT('Disaggregation Data'!$J$159:$J$310,255),0))=0,"",INDEX('Disaggregation Data'!$O$159:$O$310,MATCH(LEFT(M189,255),LEFT('Disaggregation Data'!J$159:$J$310,255),0))),"")</f>
        <v/>
      </c>
      <c r="H189" s="411" t="str">
        <f t="array" ref="H189">IFERROR(IF(INDEX('Disaggregation Data'!$P$159:$P$310,MATCH(LEFT(M189,255),LEFT('Disaggregation Data'!$J$159:$J$310,255),0))=0,"",INDEX('Disaggregation Data'!$P$159:$P$310,MATCH(LEFT(M189,255),LEFT('Disaggregation Data'!J$159:$J$310,255),0))),"")</f>
        <v/>
      </c>
      <c r="I189" s="411" t="str">
        <f t="array" ref="I189">IFERROR(IF(INDEX('Disaggregation Data'!$M$159:$M$310,MATCH(LEFT(M189,255),LEFT('Disaggregation Data'!$J$159:$J$310,255),0))=0,"",INDEX('Disaggregation Data'!$M$159:$M$310,MATCH(LEFT(M189,255),LEFT('Disaggregation Data'!J$159:$J$310,255),0))),"")</f>
        <v/>
      </c>
      <c r="J189" s="411" t="str">
        <f t="array" ref="J189">IFERROR(IF(INDEX('Disaggregation Data'!$N$159:$N$310,MATCH(LEFT(M189,255),LEFT('Disaggregation Data'!$J$159:$J$310,255),0))=0,"",INDEX('Disaggregation Data'!$N$159:$N$310,MATCH(LEFT(M189,255),LEFT('Disaggregation Data'!J$159:$J$310,255),0))),"")</f>
        <v/>
      </c>
      <c r="K189" s="503">
        <f t="shared" si="12"/>
        <v>1</v>
      </c>
      <c r="L189" s="503" t="str">
        <f t="shared" si="13"/>
        <v/>
      </c>
      <c r="M189" s="503" t="str">
        <f t="shared" si="14"/>
        <v/>
      </c>
      <c r="N189" s="481" t="b">
        <f t="shared" si="15"/>
        <v>0</v>
      </c>
      <c r="O189" s="486" t="s">
        <v>1808</v>
      </c>
      <c r="P189" s="525" t="str">
        <f t="array" ref="P189">IFERROR(IF(INDEX('Disaggregation Records'!$G$59:$G$92,MATCH(LEFT(L189,255),LEFT('Disaggregation Records'!$D$59:$D$92,255),0))=0,"",INDEX('Disaggregation Records'!$G$59:$G$92,MATCH(LEFT(L189,255),LEFT('Disaggregation Records'!$D$59:$D$92,255),0))),"")</f>
        <v/>
      </c>
      <c r="Q189" s="524" t="s">
        <v>935</v>
      </c>
      <c r="R189" s="49"/>
    </row>
    <row r="190" spans="1:18" ht="47.1" customHeight="1" x14ac:dyDescent="0.25">
      <c r="A190" s="409">
        <v>3</v>
      </c>
      <c r="B190" s="427" t="str">
        <f>IFERROR(VLOOKUP(A190,'Outcome Indicators - Section C'!$A$10:$S$27,19,FALSE),"")</f>
        <v/>
      </c>
      <c r="C190" s="522" t="str">
        <f t="array" ref="C190">IFERROR(IF(INDEX('Disaggregation Records'!$E$59:$E$92,MATCH(LEFT(L190,255),LEFT('Disaggregation Records'!$D$59:$D$92,255),0))=0,"",INDEX('Disaggregation Records'!$E$59:$E$92,MATCH(LEFT(L190,255),LEFT('Disaggregation Records'!$D$59:$D$92,255),0))),"")</f>
        <v/>
      </c>
      <c r="D190" s="522" t="str">
        <f t="array" ref="D190">IFERROR(IF(INDEX('Disaggregation Records'!$F$59:$F$92,MATCH(LEFT(L190,255),LEFT('Disaggregation Records'!$D$59:$D$92,255),0))=0,"",INDEX('Disaggregation Records'!$F$59:$F$92,MATCH(LEFT(L190,255),LEFT('Disaggregation Records'!$D$59:$D$92,255),0))),"")</f>
        <v/>
      </c>
      <c r="E190" s="412" t="str">
        <f t="array" ref="E190">IFERROR(IF(INDEX('Disaggregation Data'!$K$159:$K$310,MATCH(LEFT(M190,255),LEFT('Disaggregation Data'!$J$159:$J$310,255),0))=0,"",INDEX('Disaggregation Data'!$K$159:$K$310,MATCH(LEFT(M190,255),LEFT('Disaggregation Data'!J$159:$J$310,255),0))),"")</f>
        <v/>
      </c>
      <c r="F190" s="412" t="str">
        <f t="array" ref="F190">IFERROR(IF(INDEX('Disaggregation Data'!$L$159:$L$310,MATCH(LEFT(M190,255),LEFT('Disaggregation Data'!$J$159:$J$310,255),0))=0,"",INDEX('Disaggregation Data'!$L$159:$L$310,MATCH(LEFT(M190,255),LEFT('Disaggregation Data'!J$159:$J$310,255),0))),"")</f>
        <v/>
      </c>
      <c r="G190" s="412" t="str">
        <f t="array" ref="G190">IFERROR(IF(INDEX('Disaggregation Data'!$O$159:$O$310,MATCH(LEFT(M190,255),LEFT('Disaggregation Data'!$J$159:$J$310,255),0))=0,"",INDEX('Disaggregation Data'!$O$159:$O$310,MATCH(LEFT(M190,255),LEFT('Disaggregation Data'!J$159:$J$310,255),0))),"")</f>
        <v/>
      </c>
      <c r="H190" s="411" t="str">
        <f t="array" ref="H190">IFERROR(IF(INDEX('Disaggregation Data'!$P$159:$P$310,MATCH(LEFT(M190,255),LEFT('Disaggregation Data'!$J$159:$J$310,255),0))=0,"",INDEX('Disaggregation Data'!$P$159:$P$310,MATCH(LEFT(M190,255),LEFT('Disaggregation Data'!J$159:$J$310,255),0))),"")</f>
        <v/>
      </c>
      <c r="I190" s="411" t="str">
        <f t="array" ref="I190">IFERROR(IF(INDEX('Disaggregation Data'!$M$159:$M$310,MATCH(LEFT(M190,255),LEFT('Disaggregation Data'!$J$159:$J$310,255),0))=0,"",INDEX('Disaggregation Data'!$M$159:$M$310,MATCH(LEFT(M190,255),LEFT('Disaggregation Data'!J$159:$J$310,255),0))),"")</f>
        <v/>
      </c>
      <c r="J190" s="411" t="str">
        <f t="array" ref="J190">IFERROR(IF(INDEX('Disaggregation Data'!$N$159:$N$310,MATCH(LEFT(M190,255),LEFT('Disaggregation Data'!$J$159:$J$310,255),0))=0,"",INDEX('Disaggregation Data'!$N$159:$N$310,MATCH(LEFT(M190,255),LEFT('Disaggregation Data'!J$159:$J$310,255),0))),"")</f>
        <v/>
      </c>
      <c r="K190" s="503">
        <f t="shared" si="12"/>
        <v>2</v>
      </c>
      <c r="L190" s="503" t="str">
        <f t="shared" si="13"/>
        <v/>
      </c>
      <c r="M190" s="503" t="str">
        <f t="shared" si="14"/>
        <v/>
      </c>
      <c r="N190" s="481" t="b">
        <f t="shared" si="15"/>
        <v>0</v>
      </c>
      <c r="O190" s="486" t="s">
        <v>1809</v>
      </c>
      <c r="P190" s="525" t="str">
        <f t="array" ref="P190">IFERROR(IF(INDEX('Disaggregation Records'!$G$59:$G$92,MATCH(LEFT(L190,255),LEFT('Disaggregation Records'!$D$59:$D$92,255),0))=0,"",INDEX('Disaggregation Records'!$G$59:$G$92,MATCH(LEFT(L190,255),LEFT('Disaggregation Records'!$D$59:$D$92,255),0))),"")</f>
        <v/>
      </c>
      <c r="Q190" s="524" t="s">
        <v>935</v>
      </c>
      <c r="R190" s="49"/>
    </row>
    <row r="191" spans="1:18" ht="47.1" customHeight="1" x14ac:dyDescent="0.25">
      <c r="A191" s="409">
        <v>3</v>
      </c>
      <c r="B191" s="427" t="str">
        <f>IFERROR(VLOOKUP(A191,'Outcome Indicators - Section C'!$A$10:$S$27,19,FALSE),"")</f>
        <v/>
      </c>
      <c r="C191" s="522" t="str">
        <f t="array" ref="C191">IFERROR(IF(INDEX('Disaggregation Records'!$E$59:$E$92,MATCH(LEFT(L191,255),LEFT('Disaggregation Records'!$D$59:$D$92,255),0))=0,"",INDEX('Disaggregation Records'!$E$59:$E$92,MATCH(LEFT(L191,255),LEFT('Disaggregation Records'!$D$59:$D$92,255),0))),"")</f>
        <v/>
      </c>
      <c r="D191" s="522" t="str">
        <f t="array" ref="D191">IFERROR(IF(INDEX('Disaggregation Records'!$F$59:$F$92,MATCH(LEFT(L191,255),LEFT('Disaggregation Records'!$D$59:$D$92,255),0))=0,"",INDEX('Disaggregation Records'!$F$59:$F$92,MATCH(LEFT(L191,255),LEFT('Disaggregation Records'!$D$59:$D$92,255),0))),"")</f>
        <v/>
      </c>
      <c r="E191" s="412" t="str">
        <f t="array" ref="E191">IFERROR(IF(INDEX('Disaggregation Data'!$K$159:$K$310,MATCH(LEFT(M191,255),LEFT('Disaggregation Data'!$J$159:$J$310,255),0))=0,"",INDEX('Disaggregation Data'!$K$159:$K$310,MATCH(LEFT(M191,255),LEFT('Disaggregation Data'!J$159:$J$310,255),0))),"")</f>
        <v/>
      </c>
      <c r="F191" s="412" t="str">
        <f t="array" ref="F191">IFERROR(IF(INDEX('Disaggregation Data'!$L$159:$L$310,MATCH(LEFT(M191,255),LEFT('Disaggregation Data'!$J$159:$J$310,255),0))=0,"",INDEX('Disaggregation Data'!$L$159:$L$310,MATCH(LEFT(M191,255),LEFT('Disaggregation Data'!J$159:$J$310,255),0))),"")</f>
        <v/>
      </c>
      <c r="G191" s="412" t="str">
        <f t="array" ref="G191">IFERROR(IF(INDEX('Disaggregation Data'!$O$159:$O$310,MATCH(LEFT(M191,255),LEFT('Disaggregation Data'!$J$159:$J$310,255),0))=0,"",INDEX('Disaggregation Data'!$O$159:$O$310,MATCH(LEFT(M191,255),LEFT('Disaggregation Data'!J$159:$J$310,255),0))),"")</f>
        <v/>
      </c>
      <c r="H191" s="411" t="str">
        <f t="array" ref="H191">IFERROR(IF(INDEX('Disaggregation Data'!$P$159:$P$310,MATCH(LEFT(M191,255),LEFT('Disaggregation Data'!$J$159:$J$310,255),0))=0,"",INDEX('Disaggregation Data'!$P$159:$P$310,MATCH(LEFT(M191,255),LEFT('Disaggregation Data'!J$159:$J$310,255),0))),"")</f>
        <v/>
      </c>
      <c r="I191" s="411" t="str">
        <f t="array" ref="I191">IFERROR(IF(INDEX('Disaggregation Data'!$M$159:$M$310,MATCH(LEFT(M191,255),LEFT('Disaggregation Data'!$J$159:$J$310,255),0))=0,"",INDEX('Disaggregation Data'!$M$159:$M$310,MATCH(LEFT(M191,255),LEFT('Disaggregation Data'!J$159:$J$310,255),0))),"")</f>
        <v/>
      </c>
      <c r="J191" s="411" t="str">
        <f t="array" ref="J191">IFERROR(IF(INDEX('Disaggregation Data'!$N$159:$N$310,MATCH(LEFT(M191,255),LEFT('Disaggregation Data'!$J$159:$J$310,255),0))=0,"",INDEX('Disaggregation Data'!$N$159:$N$310,MATCH(LEFT(M191,255),LEFT('Disaggregation Data'!J$159:$J$310,255),0))),"")</f>
        <v/>
      </c>
      <c r="K191" s="503">
        <f t="shared" si="12"/>
        <v>3</v>
      </c>
      <c r="L191" s="503" t="str">
        <f t="shared" si="13"/>
        <v/>
      </c>
      <c r="M191" s="503" t="str">
        <f t="shared" si="14"/>
        <v/>
      </c>
      <c r="N191" s="481" t="b">
        <f t="shared" si="15"/>
        <v>0</v>
      </c>
      <c r="O191" s="486" t="s">
        <v>1810</v>
      </c>
      <c r="P191" s="525" t="str">
        <f t="array" ref="P191">IFERROR(IF(INDEX('Disaggregation Records'!$G$59:$G$92,MATCH(LEFT(L191,255),LEFT('Disaggregation Records'!$D$59:$D$92,255),0))=0,"",INDEX('Disaggregation Records'!$G$59:$G$92,MATCH(LEFT(L191,255),LEFT('Disaggregation Records'!$D$59:$D$92,255),0))),"")</f>
        <v/>
      </c>
      <c r="Q191" s="524" t="s">
        <v>935</v>
      </c>
      <c r="R191" s="49"/>
    </row>
    <row r="192" spans="1:18" ht="47.1" customHeight="1" x14ac:dyDescent="0.25">
      <c r="A192" s="409">
        <v>3</v>
      </c>
      <c r="B192" s="427" t="str">
        <f>IFERROR(VLOOKUP(A192,'Outcome Indicators - Section C'!$A$10:$S$27,19,FALSE),"")</f>
        <v/>
      </c>
      <c r="C192" s="522" t="str">
        <f t="array" ref="C192">IFERROR(IF(INDEX('Disaggregation Records'!$E$59:$E$92,MATCH(LEFT(L192,255),LEFT('Disaggregation Records'!$D$59:$D$92,255),0))=0,"",INDEX('Disaggregation Records'!$E$59:$E$92,MATCH(LEFT(L192,255),LEFT('Disaggregation Records'!$D$59:$D$92,255),0))),"")</f>
        <v/>
      </c>
      <c r="D192" s="522" t="str">
        <f t="array" ref="D192">IFERROR(IF(INDEX('Disaggregation Records'!$F$59:$F$92,MATCH(LEFT(L192,255),LEFT('Disaggregation Records'!$D$59:$D$92,255),0))=0,"",INDEX('Disaggregation Records'!$F$59:$F$92,MATCH(LEFT(L192,255),LEFT('Disaggregation Records'!$D$59:$D$92,255),0))),"")</f>
        <v/>
      </c>
      <c r="E192" s="412" t="str">
        <f t="array" ref="E192">IFERROR(IF(INDEX('Disaggregation Data'!$K$159:$K$310,MATCH(LEFT(M192,255),LEFT('Disaggregation Data'!$J$159:$J$310,255),0))=0,"",INDEX('Disaggregation Data'!$K$159:$K$310,MATCH(LEFT(M192,255),LEFT('Disaggregation Data'!J$159:$J$310,255),0))),"")</f>
        <v/>
      </c>
      <c r="F192" s="412" t="str">
        <f t="array" ref="F192">IFERROR(IF(INDEX('Disaggregation Data'!$L$159:$L$310,MATCH(LEFT(M192,255),LEFT('Disaggregation Data'!$J$159:$J$310,255),0))=0,"",INDEX('Disaggregation Data'!$L$159:$L$310,MATCH(LEFT(M192,255),LEFT('Disaggregation Data'!J$159:$J$310,255),0))),"")</f>
        <v/>
      </c>
      <c r="G192" s="412" t="str">
        <f t="array" ref="G192">IFERROR(IF(INDEX('Disaggregation Data'!$O$159:$O$310,MATCH(LEFT(M192,255),LEFT('Disaggregation Data'!$J$159:$J$310,255),0))=0,"",INDEX('Disaggregation Data'!$O$159:$O$310,MATCH(LEFT(M192,255),LEFT('Disaggregation Data'!J$159:$J$310,255),0))),"")</f>
        <v/>
      </c>
      <c r="H192" s="411" t="str">
        <f t="array" ref="H192">IFERROR(IF(INDEX('Disaggregation Data'!$P$159:$P$310,MATCH(LEFT(M192,255),LEFT('Disaggregation Data'!$J$159:$J$310,255),0))=0,"",INDEX('Disaggregation Data'!$P$159:$P$310,MATCH(LEFT(M192,255),LEFT('Disaggregation Data'!J$159:$J$310,255),0))),"")</f>
        <v/>
      </c>
      <c r="I192" s="411" t="str">
        <f t="array" ref="I192">IFERROR(IF(INDEX('Disaggregation Data'!$M$159:$M$310,MATCH(LEFT(M192,255),LEFT('Disaggregation Data'!$J$159:$J$310,255),0))=0,"",INDEX('Disaggregation Data'!$M$159:$M$310,MATCH(LEFT(M192,255),LEFT('Disaggregation Data'!J$159:$J$310,255),0))),"")</f>
        <v/>
      </c>
      <c r="J192" s="411" t="str">
        <f t="array" ref="J192">IFERROR(IF(INDEX('Disaggregation Data'!$N$159:$N$310,MATCH(LEFT(M192,255),LEFT('Disaggregation Data'!$J$159:$J$310,255),0))=0,"",INDEX('Disaggregation Data'!$N$159:$N$310,MATCH(LEFT(M192,255),LEFT('Disaggregation Data'!J$159:$J$310,255),0))),"")</f>
        <v/>
      </c>
      <c r="K192" s="503">
        <f t="shared" si="12"/>
        <v>4</v>
      </c>
      <c r="L192" s="503" t="str">
        <f t="shared" si="13"/>
        <v/>
      </c>
      <c r="M192" s="503" t="str">
        <f t="shared" si="14"/>
        <v/>
      </c>
      <c r="N192" s="481" t="b">
        <f t="shared" si="15"/>
        <v>0</v>
      </c>
      <c r="O192" s="486" t="s">
        <v>1811</v>
      </c>
      <c r="P192" s="525" t="str">
        <f t="array" ref="P192">IFERROR(IF(INDEX('Disaggregation Records'!$G$59:$G$92,MATCH(LEFT(L192,255),LEFT('Disaggregation Records'!$D$59:$D$92,255),0))=0,"",INDEX('Disaggregation Records'!$G$59:$G$92,MATCH(LEFT(L192,255),LEFT('Disaggregation Records'!$D$59:$D$92,255),0))),"")</f>
        <v/>
      </c>
      <c r="Q192" s="524" t="s">
        <v>935</v>
      </c>
      <c r="R192" s="49"/>
    </row>
    <row r="193" spans="1:18" ht="47.1" customHeight="1" x14ac:dyDescent="0.25">
      <c r="A193" s="409">
        <v>3</v>
      </c>
      <c r="B193" s="427" t="str">
        <f>IFERROR(VLOOKUP(A193,'Outcome Indicators - Section C'!$A$10:$S$27,19,FALSE),"")</f>
        <v/>
      </c>
      <c r="C193" s="522" t="str">
        <f t="array" ref="C193">IFERROR(IF(INDEX('Disaggregation Records'!$E$59:$E$92,MATCH(LEFT(L193,255),LEFT('Disaggregation Records'!$D$59:$D$92,255),0))=0,"",INDEX('Disaggregation Records'!$E$59:$E$92,MATCH(LEFT(L193,255),LEFT('Disaggregation Records'!$D$59:$D$92,255),0))),"")</f>
        <v/>
      </c>
      <c r="D193" s="522" t="str">
        <f t="array" ref="D193">IFERROR(IF(INDEX('Disaggregation Records'!$F$59:$F$92,MATCH(LEFT(L193,255),LEFT('Disaggregation Records'!$D$59:$D$92,255),0))=0,"",INDEX('Disaggregation Records'!$F$59:$F$92,MATCH(LEFT(L193,255),LEFT('Disaggregation Records'!$D$59:$D$92,255),0))),"")</f>
        <v/>
      </c>
      <c r="E193" s="412" t="str">
        <f t="array" ref="E193">IFERROR(IF(INDEX('Disaggregation Data'!$K$159:$K$310,MATCH(LEFT(M193,255),LEFT('Disaggregation Data'!$J$159:$J$310,255),0))=0,"",INDEX('Disaggregation Data'!$K$159:$K$310,MATCH(LEFT(M193,255),LEFT('Disaggregation Data'!J$159:$J$310,255),0))),"")</f>
        <v/>
      </c>
      <c r="F193" s="412" t="str">
        <f t="array" ref="F193">IFERROR(IF(INDEX('Disaggregation Data'!$L$159:$L$310,MATCH(LEFT(M193,255),LEFT('Disaggregation Data'!$J$159:$J$310,255),0))=0,"",INDEX('Disaggregation Data'!$L$159:$L$310,MATCH(LEFT(M193,255),LEFT('Disaggregation Data'!J$159:$J$310,255),0))),"")</f>
        <v/>
      </c>
      <c r="G193" s="412" t="str">
        <f t="array" ref="G193">IFERROR(IF(INDEX('Disaggregation Data'!$O$159:$O$310,MATCH(LEFT(M193,255),LEFT('Disaggregation Data'!$J$159:$J$310,255),0))=0,"",INDEX('Disaggregation Data'!$O$159:$O$310,MATCH(LEFT(M193,255),LEFT('Disaggregation Data'!J$159:$J$310,255),0))),"")</f>
        <v/>
      </c>
      <c r="H193" s="411" t="str">
        <f t="array" ref="H193">IFERROR(IF(INDEX('Disaggregation Data'!$P$159:$P$310,MATCH(LEFT(M193,255),LEFT('Disaggregation Data'!$J$159:$J$310,255),0))=0,"",INDEX('Disaggregation Data'!$P$159:$P$310,MATCH(LEFT(M193,255),LEFT('Disaggregation Data'!J$159:$J$310,255),0))),"")</f>
        <v/>
      </c>
      <c r="I193" s="411" t="str">
        <f t="array" ref="I193">IFERROR(IF(INDEX('Disaggregation Data'!$M$159:$M$310,MATCH(LEFT(M193,255),LEFT('Disaggregation Data'!$J$159:$J$310,255),0))=0,"",INDEX('Disaggregation Data'!$M$159:$M$310,MATCH(LEFT(M193,255),LEFT('Disaggregation Data'!J$159:$J$310,255),0))),"")</f>
        <v/>
      </c>
      <c r="J193" s="411" t="str">
        <f t="array" ref="J193">IFERROR(IF(INDEX('Disaggregation Data'!$N$159:$N$310,MATCH(LEFT(M193,255),LEFT('Disaggregation Data'!$J$159:$J$310,255),0))=0,"",INDEX('Disaggregation Data'!$N$159:$N$310,MATCH(LEFT(M193,255),LEFT('Disaggregation Data'!J$159:$J$310,255),0))),"")</f>
        <v/>
      </c>
      <c r="K193" s="503">
        <f t="shared" si="12"/>
        <v>5</v>
      </c>
      <c r="L193" s="503" t="str">
        <f t="shared" si="13"/>
        <v/>
      </c>
      <c r="M193" s="503" t="str">
        <f t="shared" si="14"/>
        <v/>
      </c>
      <c r="N193" s="481" t="b">
        <f t="shared" si="15"/>
        <v>0</v>
      </c>
      <c r="O193" s="486" t="s">
        <v>1812</v>
      </c>
      <c r="P193" s="525" t="str">
        <f t="array" ref="P193">IFERROR(IF(INDEX('Disaggregation Records'!$G$59:$G$92,MATCH(LEFT(L193,255),LEFT('Disaggregation Records'!$D$59:$D$92,255),0))=0,"",INDEX('Disaggregation Records'!$G$59:$G$92,MATCH(LEFT(L193,255),LEFT('Disaggregation Records'!$D$59:$D$92,255),0))),"")</f>
        <v/>
      </c>
      <c r="Q193" s="524" t="s">
        <v>935</v>
      </c>
      <c r="R193" s="49"/>
    </row>
    <row r="194" spans="1:18" ht="47.1" customHeight="1" x14ac:dyDescent="0.25">
      <c r="A194" s="409">
        <v>3</v>
      </c>
      <c r="B194" s="427" t="str">
        <f>IFERROR(VLOOKUP(A194,'Outcome Indicators - Section C'!$A$10:$S$27,19,FALSE),"")</f>
        <v/>
      </c>
      <c r="C194" s="522" t="str">
        <f t="array" ref="C194">IFERROR(IF(INDEX('Disaggregation Records'!$E$59:$E$92,MATCH(LEFT(L194,255),LEFT('Disaggregation Records'!$D$59:$D$92,255),0))=0,"",INDEX('Disaggregation Records'!$E$59:$E$92,MATCH(LEFT(L194,255),LEFT('Disaggregation Records'!$D$59:$D$92,255),0))),"")</f>
        <v/>
      </c>
      <c r="D194" s="522" t="str">
        <f t="array" ref="D194">IFERROR(IF(INDEX('Disaggregation Records'!$F$59:$F$92,MATCH(LEFT(L194,255),LEFT('Disaggregation Records'!$D$59:$D$92,255),0))=0,"",INDEX('Disaggregation Records'!$F$59:$F$92,MATCH(LEFT(L194,255),LEFT('Disaggregation Records'!$D$59:$D$92,255),0))),"")</f>
        <v/>
      </c>
      <c r="E194" s="412" t="str">
        <f t="array" ref="E194">IFERROR(IF(INDEX('Disaggregation Data'!$K$159:$K$310,MATCH(LEFT(M194,255),LEFT('Disaggregation Data'!$J$159:$J$310,255),0))=0,"",INDEX('Disaggregation Data'!$K$159:$K$310,MATCH(LEFT(M194,255),LEFT('Disaggregation Data'!J$159:$J$310,255),0))),"")</f>
        <v/>
      </c>
      <c r="F194" s="412" t="str">
        <f t="array" ref="F194">IFERROR(IF(INDEX('Disaggregation Data'!$L$159:$L$310,MATCH(LEFT(M194,255),LEFT('Disaggregation Data'!$J$159:$J$310,255),0))=0,"",INDEX('Disaggregation Data'!$L$159:$L$310,MATCH(LEFT(M194,255),LEFT('Disaggregation Data'!J$159:$J$310,255),0))),"")</f>
        <v/>
      </c>
      <c r="G194" s="412" t="str">
        <f t="array" ref="G194">IFERROR(IF(INDEX('Disaggregation Data'!$O$159:$O$310,MATCH(LEFT(M194,255),LEFT('Disaggregation Data'!$J$159:$J$310,255),0))=0,"",INDEX('Disaggregation Data'!$O$159:$O$310,MATCH(LEFT(M194,255),LEFT('Disaggregation Data'!J$159:$J$310,255),0))),"")</f>
        <v/>
      </c>
      <c r="H194" s="411" t="str">
        <f t="array" ref="H194">IFERROR(IF(INDEX('Disaggregation Data'!$P$159:$P$310,MATCH(LEFT(M194,255),LEFT('Disaggregation Data'!$J$159:$J$310,255),0))=0,"",INDEX('Disaggregation Data'!$P$159:$P$310,MATCH(LEFT(M194,255),LEFT('Disaggregation Data'!J$159:$J$310,255),0))),"")</f>
        <v/>
      </c>
      <c r="I194" s="411" t="str">
        <f t="array" ref="I194">IFERROR(IF(INDEX('Disaggregation Data'!$M$159:$M$310,MATCH(LEFT(M194,255),LEFT('Disaggregation Data'!$J$159:$J$310,255),0))=0,"",INDEX('Disaggregation Data'!$M$159:$M$310,MATCH(LEFT(M194,255),LEFT('Disaggregation Data'!J$159:$J$310,255),0))),"")</f>
        <v/>
      </c>
      <c r="J194" s="411" t="str">
        <f t="array" ref="J194">IFERROR(IF(INDEX('Disaggregation Data'!$N$159:$N$310,MATCH(LEFT(M194,255),LEFT('Disaggregation Data'!$J$159:$J$310,255),0))=0,"",INDEX('Disaggregation Data'!$N$159:$N$310,MATCH(LEFT(M194,255),LEFT('Disaggregation Data'!J$159:$J$310,255),0))),"")</f>
        <v/>
      </c>
      <c r="K194" s="503">
        <f t="shared" si="12"/>
        <v>6</v>
      </c>
      <c r="L194" s="503" t="str">
        <f t="shared" si="13"/>
        <v/>
      </c>
      <c r="M194" s="503" t="str">
        <f t="shared" si="14"/>
        <v/>
      </c>
      <c r="N194" s="481" t="b">
        <f t="shared" si="15"/>
        <v>0</v>
      </c>
      <c r="O194" s="486" t="s">
        <v>1813</v>
      </c>
      <c r="P194" s="525" t="str">
        <f t="array" ref="P194">IFERROR(IF(INDEX('Disaggregation Records'!$G$59:$G$92,MATCH(LEFT(L194,255),LEFT('Disaggregation Records'!$D$59:$D$92,255),0))=0,"",INDEX('Disaggregation Records'!$G$59:$G$92,MATCH(LEFT(L194,255),LEFT('Disaggregation Records'!$D$59:$D$92,255),0))),"")</f>
        <v/>
      </c>
      <c r="Q194" s="524" t="s">
        <v>935</v>
      </c>
      <c r="R194" s="49"/>
    </row>
    <row r="195" spans="1:18" ht="47.1" customHeight="1" x14ac:dyDescent="0.25">
      <c r="A195" s="409">
        <v>3</v>
      </c>
      <c r="B195" s="427" t="str">
        <f>IFERROR(VLOOKUP(A195,'Outcome Indicators - Section C'!$A$10:$S$27,19,FALSE),"")</f>
        <v/>
      </c>
      <c r="C195" s="522" t="str">
        <f t="array" ref="C195">IFERROR(IF(INDEX('Disaggregation Records'!$E$59:$E$92,MATCH(LEFT(L195,255),LEFT('Disaggregation Records'!$D$59:$D$92,255),0))=0,"",INDEX('Disaggregation Records'!$E$59:$E$92,MATCH(LEFT(L195,255),LEFT('Disaggregation Records'!$D$59:$D$92,255),0))),"")</f>
        <v/>
      </c>
      <c r="D195" s="522" t="str">
        <f t="array" ref="D195">IFERROR(IF(INDEX('Disaggregation Records'!$F$59:$F$92,MATCH(LEFT(L195,255),LEFT('Disaggregation Records'!$D$59:$D$92,255),0))=0,"",INDEX('Disaggregation Records'!$F$59:$F$92,MATCH(LEFT(L195,255),LEFT('Disaggregation Records'!$D$59:$D$92,255),0))),"")</f>
        <v/>
      </c>
      <c r="E195" s="412" t="str">
        <f t="array" ref="E195">IFERROR(IF(INDEX('Disaggregation Data'!$K$159:$K$310,MATCH(LEFT(M195,255),LEFT('Disaggregation Data'!$J$159:$J$310,255),0))=0,"",INDEX('Disaggregation Data'!$K$159:$K$310,MATCH(LEFT(M195,255),LEFT('Disaggregation Data'!J$159:$J$310,255),0))),"")</f>
        <v/>
      </c>
      <c r="F195" s="412" t="str">
        <f t="array" ref="F195">IFERROR(IF(INDEX('Disaggregation Data'!$L$159:$L$310,MATCH(LEFT(M195,255),LEFT('Disaggregation Data'!$J$159:$J$310,255),0))=0,"",INDEX('Disaggregation Data'!$L$159:$L$310,MATCH(LEFT(M195,255),LEFT('Disaggregation Data'!J$159:$J$310,255),0))),"")</f>
        <v/>
      </c>
      <c r="G195" s="412" t="str">
        <f t="array" ref="G195">IFERROR(IF(INDEX('Disaggregation Data'!$O$159:$O$310,MATCH(LEFT(M195,255),LEFT('Disaggregation Data'!$J$159:$J$310,255),0))=0,"",INDEX('Disaggregation Data'!$O$159:$O$310,MATCH(LEFT(M195,255),LEFT('Disaggregation Data'!J$159:$J$310,255),0))),"")</f>
        <v/>
      </c>
      <c r="H195" s="411" t="str">
        <f t="array" ref="H195">IFERROR(IF(INDEX('Disaggregation Data'!$P$159:$P$310,MATCH(LEFT(M195,255),LEFT('Disaggregation Data'!$J$159:$J$310,255),0))=0,"",INDEX('Disaggregation Data'!$P$159:$P$310,MATCH(LEFT(M195,255),LEFT('Disaggregation Data'!J$159:$J$310,255),0))),"")</f>
        <v/>
      </c>
      <c r="I195" s="411" t="str">
        <f t="array" ref="I195">IFERROR(IF(INDEX('Disaggregation Data'!$M$159:$M$310,MATCH(LEFT(M195,255),LEFT('Disaggregation Data'!$J$159:$J$310,255),0))=0,"",INDEX('Disaggregation Data'!$M$159:$M$310,MATCH(LEFT(M195,255),LEFT('Disaggregation Data'!J$159:$J$310,255),0))),"")</f>
        <v/>
      </c>
      <c r="J195" s="411" t="str">
        <f t="array" ref="J195">IFERROR(IF(INDEX('Disaggregation Data'!$N$159:$N$310,MATCH(LEFT(M195,255),LEFT('Disaggregation Data'!$J$159:$J$310,255),0))=0,"",INDEX('Disaggregation Data'!$N$159:$N$310,MATCH(LEFT(M195,255),LEFT('Disaggregation Data'!J$159:$J$310,255),0))),"")</f>
        <v/>
      </c>
      <c r="K195" s="503">
        <f t="shared" si="12"/>
        <v>7</v>
      </c>
      <c r="L195" s="503" t="str">
        <f t="shared" si="13"/>
        <v/>
      </c>
      <c r="M195" s="503" t="str">
        <f t="shared" si="14"/>
        <v/>
      </c>
      <c r="N195" s="481" t="b">
        <f t="shared" si="15"/>
        <v>0</v>
      </c>
      <c r="O195" s="486" t="s">
        <v>1814</v>
      </c>
      <c r="P195" s="525" t="str">
        <f t="array" ref="P195">IFERROR(IF(INDEX('Disaggregation Records'!$G$59:$G$92,MATCH(LEFT(L195,255),LEFT('Disaggregation Records'!$D$59:$D$92,255),0))=0,"",INDEX('Disaggregation Records'!$G$59:$G$92,MATCH(LEFT(L195,255),LEFT('Disaggregation Records'!$D$59:$D$92,255),0))),"")</f>
        <v/>
      </c>
      <c r="Q195" s="524" t="s">
        <v>935</v>
      </c>
      <c r="R195" s="49"/>
    </row>
    <row r="196" spans="1:18" ht="47.1" customHeight="1" x14ac:dyDescent="0.25">
      <c r="A196" s="409">
        <v>3</v>
      </c>
      <c r="B196" s="427" t="str">
        <f>IFERROR(VLOOKUP(A196,'Outcome Indicators - Section C'!$A$10:$S$27,19,FALSE),"")</f>
        <v/>
      </c>
      <c r="C196" s="522" t="str">
        <f t="array" ref="C196">IFERROR(IF(INDEX('Disaggregation Records'!$E$59:$E$92,MATCH(LEFT(L196,255),LEFT('Disaggregation Records'!$D$59:$D$92,255),0))=0,"",INDEX('Disaggregation Records'!$E$59:$E$92,MATCH(LEFT(L196,255),LEFT('Disaggregation Records'!$D$59:$D$92,255),0))),"")</f>
        <v/>
      </c>
      <c r="D196" s="522" t="str">
        <f t="array" ref="D196">IFERROR(IF(INDEX('Disaggregation Records'!$F$59:$F$92,MATCH(LEFT(L196,255),LEFT('Disaggregation Records'!$D$59:$D$92,255),0))=0,"",INDEX('Disaggregation Records'!$F$59:$F$92,MATCH(LEFT(L196,255),LEFT('Disaggregation Records'!$D$59:$D$92,255),0))),"")</f>
        <v/>
      </c>
      <c r="E196" s="412" t="str">
        <f t="array" ref="E196">IFERROR(IF(INDEX('Disaggregation Data'!$K$159:$K$310,MATCH(LEFT(M196,255),LEFT('Disaggregation Data'!$J$159:$J$310,255),0))=0,"",INDEX('Disaggregation Data'!$K$159:$K$310,MATCH(LEFT(M196,255),LEFT('Disaggregation Data'!J$159:$J$310,255),0))),"")</f>
        <v/>
      </c>
      <c r="F196" s="412" t="str">
        <f t="array" ref="F196">IFERROR(IF(INDEX('Disaggregation Data'!$L$159:$L$310,MATCH(LEFT(M196,255),LEFT('Disaggregation Data'!$J$159:$J$310,255),0))=0,"",INDEX('Disaggregation Data'!$L$159:$L$310,MATCH(LEFT(M196,255),LEFT('Disaggregation Data'!J$159:$J$310,255),0))),"")</f>
        <v/>
      </c>
      <c r="G196" s="412" t="str">
        <f t="array" ref="G196">IFERROR(IF(INDEX('Disaggregation Data'!$O$159:$O$310,MATCH(LEFT(M196,255),LEFT('Disaggregation Data'!$J$159:$J$310,255),0))=0,"",INDEX('Disaggregation Data'!$O$159:$O$310,MATCH(LEFT(M196,255),LEFT('Disaggregation Data'!J$159:$J$310,255),0))),"")</f>
        <v/>
      </c>
      <c r="H196" s="411" t="str">
        <f t="array" ref="H196">IFERROR(IF(INDEX('Disaggregation Data'!$P$159:$P$310,MATCH(LEFT(M196,255),LEFT('Disaggregation Data'!$J$159:$J$310,255),0))=0,"",INDEX('Disaggregation Data'!$P$159:$P$310,MATCH(LEFT(M196,255),LEFT('Disaggregation Data'!J$159:$J$310,255),0))),"")</f>
        <v/>
      </c>
      <c r="I196" s="411" t="str">
        <f t="array" ref="I196">IFERROR(IF(INDEX('Disaggregation Data'!$M$159:$M$310,MATCH(LEFT(M196,255),LEFT('Disaggregation Data'!$J$159:$J$310,255),0))=0,"",INDEX('Disaggregation Data'!$M$159:$M$310,MATCH(LEFT(M196,255),LEFT('Disaggregation Data'!J$159:$J$310,255),0))),"")</f>
        <v/>
      </c>
      <c r="J196" s="411" t="str">
        <f t="array" ref="J196">IFERROR(IF(INDEX('Disaggregation Data'!$N$159:$N$310,MATCH(LEFT(M196,255),LEFT('Disaggregation Data'!$J$159:$J$310,255),0))=0,"",INDEX('Disaggregation Data'!$N$159:$N$310,MATCH(LEFT(M196,255),LEFT('Disaggregation Data'!J$159:$J$310,255),0))),"")</f>
        <v/>
      </c>
      <c r="K196" s="503">
        <f t="shared" si="12"/>
        <v>8</v>
      </c>
      <c r="L196" s="503" t="str">
        <f t="shared" si="13"/>
        <v/>
      </c>
      <c r="M196" s="503" t="str">
        <f t="shared" si="14"/>
        <v/>
      </c>
      <c r="N196" s="481" t="b">
        <f t="shared" si="15"/>
        <v>0</v>
      </c>
      <c r="O196" s="486" t="s">
        <v>1815</v>
      </c>
      <c r="P196" s="525" t="str">
        <f t="array" ref="P196">IFERROR(IF(INDEX('Disaggregation Records'!$G$59:$G$92,MATCH(LEFT(L196,255),LEFT('Disaggregation Records'!$D$59:$D$92,255),0))=0,"",INDEX('Disaggregation Records'!$G$59:$G$92,MATCH(LEFT(L196,255),LEFT('Disaggregation Records'!$D$59:$D$92,255),0))),"")</f>
        <v/>
      </c>
      <c r="Q196" s="524" t="s">
        <v>935</v>
      </c>
      <c r="R196" s="49"/>
    </row>
    <row r="197" spans="1:18" ht="47.1" customHeight="1" x14ac:dyDescent="0.25">
      <c r="A197" s="409">
        <v>3</v>
      </c>
      <c r="B197" s="427" t="str">
        <f>IFERROR(VLOOKUP(A197,'Outcome Indicators - Section C'!$A$10:$S$27,19,FALSE),"")</f>
        <v/>
      </c>
      <c r="C197" s="522" t="str">
        <f t="array" ref="C197">IFERROR(IF(INDEX('Disaggregation Records'!$E$59:$E$92,MATCH(LEFT(L197,255),LEFT('Disaggregation Records'!$D$59:$D$92,255),0))=0,"",INDEX('Disaggregation Records'!$E$59:$E$92,MATCH(LEFT(L197,255),LEFT('Disaggregation Records'!$D$59:$D$92,255),0))),"")</f>
        <v/>
      </c>
      <c r="D197" s="522" t="str">
        <f t="array" ref="D197">IFERROR(IF(INDEX('Disaggregation Records'!$F$59:$F$92,MATCH(LEFT(L197,255),LEFT('Disaggregation Records'!$D$59:$D$92,255),0))=0,"",INDEX('Disaggregation Records'!$F$59:$F$92,MATCH(LEFT(L197,255),LEFT('Disaggregation Records'!$D$59:$D$92,255),0))),"")</f>
        <v/>
      </c>
      <c r="E197" s="412" t="str">
        <f t="array" ref="E197">IFERROR(IF(INDEX('Disaggregation Data'!$K$159:$K$310,MATCH(LEFT(M197,255),LEFT('Disaggregation Data'!$J$159:$J$310,255),0))=0,"",INDEX('Disaggregation Data'!$K$159:$K$310,MATCH(LEFT(M197,255),LEFT('Disaggregation Data'!J$159:$J$310,255),0))),"")</f>
        <v/>
      </c>
      <c r="F197" s="412" t="str">
        <f t="array" ref="F197">IFERROR(IF(INDEX('Disaggregation Data'!$L$159:$L$310,MATCH(LEFT(M197,255),LEFT('Disaggregation Data'!$J$159:$J$310,255),0))=0,"",INDEX('Disaggregation Data'!$L$159:$L$310,MATCH(LEFT(M197,255),LEFT('Disaggregation Data'!J$159:$J$310,255),0))),"")</f>
        <v/>
      </c>
      <c r="G197" s="412" t="str">
        <f t="array" ref="G197">IFERROR(IF(INDEX('Disaggregation Data'!$O$159:$O$310,MATCH(LEFT(M197,255),LEFT('Disaggregation Data'!$J$159:$J$310,255),0))=0,"",INDEX('Disaggregation Data'!$O$159:$O$310,MATCH(LEFT(M197,255),LEFT('Disaggregation Data'!J$159:$J$310,255),0))),"")</f>
        <v/>
      </c>
      <c r="H197" s="411" t="str">
        <f t="array" ref="H197">IFERROR(IF(INDEX('Disaggregation Data'!$P$159:$P$310,MATCH(LEFT(M197,255),LEFT('Disaggregation Data'!$J$159:$J$310,255),0))=0,"",INDEX('Disaggregation Data'!$P$159:$P$310,MATCH(LEFT(M197,255),LEFT('Disaggregation Data'!J$159:$J$310,255),0))),"")</f>
        <v/>
      </c>
      <c r="I197" s="411" t="str">
        <f t="array" ref="I197">IFERROR(IF(INDEX('Disaggregation Data'!$M$159:$M$310,MATCH(LEFT(M197,255),LEFT('Disaggregation Data'!$J$159:$J$310,255),0))=0,"",INDEX('Disaggregation Data'!$M$159:$M$310,MATCH(LEFT(M197,255),LEFT('Disaggregation Data'!J$159:$J$310,255),0))),"")</f>
        <v/>
      </c>
      <c r="J197" s="411" t="str">
        <f t="array" ref="J197">IFERROR(IF(INDEX('Disaggregation Data'!$N$159:$N$310,MATCH(LEFT(M197,255),LEFT('Disaggregation Data'!$J$159:$J$310,255),0))=0,"",INDEX('Disaggregation Data'!$N$159:$N$310,MATCH(LEFT(M197,255),LEFT('Disaggregation Data'!J$159:$J$310,255),0))),"")</f>
        <v/>
      </c>
      <c r="K197" s="503">
        <f t="shared" si="12"/>
        <v>9</v>
      </c>
      <c r="L197" s="503" t="str">
        <f t="shared" si="13"/>
        <v/>
      </c>
      <c r="M197" s="503" t="str">
        <f t="shared" si="14"/>
        <v/>
      </c>
      <c r="N197" s="481" t="b">
        <f t="shared" si="15"/>
        <v>0</v>
      </c>
      <c r="O197" s="486" t="s">
        <v>1816</v>
      </c>
      <c r="P197" s="525" t="str">
        <f t="array" ref="P197">IFERROR(IF(INDEX('Disaggregation Records'!$G$59:$G$92,MATCH(LEFT(L197,255),LEFT('Disaggregation Records'!$D$59:$D$92,255),0))=0,"",INDEX('Disaggregation Records'!$G$59:$G$92,MATCH(LEFT(L197,255),LEFT('Disaggregation Records'!$D$59:$D$92,255),0))),"")</f>
        <v/>
      </c>
      <c r="Q197" s="524" t="s">
        <v>935</v>
      </c>
      <c r="R197" s="49"/>
    </row>
    <row r="198" spans="1:18" ht="47.1" customHeight="1" x14ac:dyDescent="0.25">
      <c r="A198" s="409">
        <v>4</v>
      </c>
      <c r="B198" s="427" t="str">
        <f>IFERROR(VLOOKUP(A198,'Outcome Indicators - Section C'!$A$10:$S$27,19,FALSE),"")</f>
        <v/>
      </c>
      <c r="C198" s="522" t="str">
        <f t="array" ref="C198">IFERROR(IF(INDEX('Disaggregation Records'!$E$59:$E$92,MATCH(LEFT(L198,255),LEFT('Disaggregation Records'!$D$59:$D$92,255),0))=0,"",INDEX('Disaggregation Records'!$E$59:$E$92,MATCH(LEFT(L198,255),LEFT('Disaggregation Records'!$D$59:$D$92,255),0))),"")</f>
        <v/>
      </c>
      <c r="D198" s="522" t="str">
        <f t="array" ref="D198">IFERROR(IF(INDEX('Disaggregation Records'!$F$59:$F$92,MATCH(LEFT(L198,255),LEFT('Disaggregation Records'!$D$59:$D$92,255),0))=0,"",INDEX('Disaggregation Records'!$F$59:$F$92,MATCH(LEFT(L198,255),LEFT('Disaggregation Records'!$D$59:$D$92,255),0))),"")</f>
        <v/>
      </c>
      <c r="E198" s="412" t="str">
        <f t="array" ref="E198">IFERROR(IF(INDEX('Disaggregation Data'!$K$159:$K$310,MATCH(LEFT(M198,255),LEFT('Disaggregation Data'!$J$159:$J$310,255),0))=0,"",INDEX('Disaggregation Data'!$K$159:$K$310,MATCH(LEFT(M198,255),LEFT('Disaggregation Data'!J$159:$J$310,255),0))),"")</f>
        <v/>
      </c>
      <c r="F198" s="412" t="str">
        <f t="array" ref="F198">IFERROR(IF(INDEX('Disaggregation Data'!$L$159:$L$310,MATCH(LEFT(M198,255),LEFT('Disaggregation Data'!$J$159:$J$310,255),0))=0,"",INDEX('Disaggregation Data'!$L$159:$L$310,MATCH(LEFT(M198,255),LEFT('Disaggregation Data'!J$159:$J$310,255),0))),"")</f>
        <v/>
      </c>
      <c r="G198" s="412" t="str">
        <f t="array" ref="G198">IFERROR(IF(INDEX('Disaggregation Data'!$O$159:$O$310,MATCH(LEFT(M198,255),LEFT('Disaggregation Data'!$J$159:$J$310,255),0))=0,"",INDEX('Disaggregation Data'!$O$159:$O$310,MATCH(LEFT(M198,255),LEFT('Disaggregation Data'!J$159:$J$310,255),0))),"")</f>
        <v/>
      </c>
      <c r="H198" s="411" t="str">
        <f t="array" ref="H198">IFERROR(IF(INDEX('Disaggregation Data'!$P$159:$P$310,MATCH(LEFT(M198,255),LEFT('Disaggregation Data'!$J$159:$J$310,255),0))=0,"",INDEX('Disaggregation Data'!$P$159:$P$310,MATCH(LEFT(M198,255),LEFT('Disaggregation Data'!J$159:$J$310,255),0))),"")</f>
        <v/>
      </c>
      <c r="I198" s="411" t="str">
        <f t="array" ref="I198">IFERROR(IF(INDEX('Disaggregation Data'!$M$159:$M$310,MATCH(LEFT(M198,255),LEFT('Disaggregation Data'!$J$159:$J$310,255),0))=0,"",INDEX('Disaggregation Data'!$M$159:$M$310,MATCH(LEFT(M198,255),LEFT('Disaggregation Data'!J$159:$J$310,255),0))),"")</f>
        <v/>
      </c>
      <c r="J198" s="411" t="str">
        <f t="array" ref="J198">IFERROR(IF(INDEX('Disaggregation Data'!$N$159:$N$310,MATCH(LEFT(M198,255),LEFT('Disaggregation Data'!$J$159:$J$310,255),0))=0,"",INDEX('Disaggregation Data'!$N$159:$N$310,MATCH(LEFT(M198,255),LEFT('Disaggregation Data'!J$159:$J$310,255),0))),"")</f>
        <v/>
      </c>
      <c r="K198" s="503">
        <f t="shared" si="12"/>
        <v>10</v>
      </c>
      <c r="L198" s="503" t="str">
        <f t="shared" si="13"/>
        <v/>
      </c>
      <c r="M198" s="503" t="str">
        <f t="shared" si="14"/>
        <v/>
      </c>
      <c r="N198" s="481" t="b">
        <f t="shared" si="15"/>
        <v>0</v>
      </c>
      <c r="O198" s="486" t="s">
        <v>1817</v>
      </c>
      <c r="P198" s="525" t="str">
        <f t="array" ref="P198">IFERROR(IF(INDEX('Disaggregation Records'!$G$59:$G$92,MATCH(LEFT(L198,255),LEFT('Disaggregation Records'!$D$59:$D$92,255),0))=0,"",INDEX('Disaggregation Records'!$G$59:$G$92,MATCH(LEFT(L198,255),LEFT('Disaggregation Records'!$D$59:$D$92,255),0))),"")</f>
        <v/>
      </c>
      <c r="Q198" s="524" t="s">
        <v>936</v>
      </c>
      <c r="R198" s="49"/>
    </row>
    <row r="199" spans="1:18" ht="47.1" customHeight="1" x14ac:dyDescent="0.25">
      <c r="A199" s="409">
        <v>4</v>
      </c>
      <c r="B199" s="427" t="str">
        <f>IFERROR(VLOOKUP(A199,'Outcome Indicators - Section C'!$A$10:$S$27,19,FALSE),"")</f>
        <v/>
      </c>
      <c r="C199" s="522" t="str">
        <f t="array" ref="C199">IFERROR(IF(INDEX('Disaggregation Records'!$E$59:$E$92,MATCH(LEFT(L199,255),LEFT('Disaggregation Records'!$D$59:$D$92,255),0))=0,"",INDEX('Disaggregation Records'!$E$59:$E$92,MATCH(LEFT(L199,255),LEFT('Disaggregation Records'!$D$59:$D$92,255),0))),"")</f>
        <v/>
      </c>
      <c r="D199" s="522" t="str">
        <f t="array" ref="D199">IFERROR(IF(INDEX('Disaggregation Records'!$F$59:$F$92,MATCH(LEFT(L199,255),LEFT('Disaggregation Records'!$D$59:$D$92,255),0))=0,"",INDEX('Disaggregation Records'!$F$59:$F$92,MATCH(LEFT(L199,255),LEFT('Disaggregation Records'!$D$59:$D$92,255),0))),"")</f>
        <v/>
      </c>
      <c r="E199" s="412" t="str">
        <f t="array" ref="E199">IFERROR(IF(INDEX('Disaggregation Data'!$K$159:$K$310,MATCH(LEFT(M199,255),LEFT('Disaggregation Data'!$J$159:$J$310,255),0))=0,"",INDEX('Disaggregation Data'!$K$159:$K$310,MATCH(LEFT(M199,255),LEFT('Disaggregation Data'!J$159:$J$310,255),0))),"")</f>
        <v/>
      </c>
      <c r="F199" s="412" t="str">
        <f t="array" ref="F199">IFERROR(IF(INDEX('Disaggregation Data'!$L$159:$L$310,MATCH(LEFT(M199,255),LEFT('Disaggregation Data'!$J$159:$J$310,255),0))=0,"",INDEX('Disaggregation Data'!$L$159:$L$310,MATCH(LEFT(M199,255),LEFT('Disaggregation Data'!J$159:$J$310,255),0))),"")</f>
        <v/>
      </c>
      <c r="G199" s="412" t="str">
        <f t="array" ref="G199">IFERROR(IF(INDEX('Disaggregation Data'!$O$159:$O$310,MATCH(LEFT(M199,255),LEFT('Disaggregation Data'!$J$159:$J$310,255),0))=0,"",INDEX('Disaggregation Data'!$O$159:$O$310,MATCH(LEFT(M199,255),LEFT('Disaggregation Data'!J$159:$J$310,255),0))),"")</f>
        <v/>
      </c>
      <c r="H199" s="411" t="str">
        <f t="array" ref="H199">IFERROR(IF(INDEX('Disaggregation Data'!$P$159:$P$310,MATCH(LEFT(M199,255),LEFT('Disaggregation Data'!$J$159:$J$310,255),0))=0,"",INDEX('Disaggregation Data'!$P$159:$P$310,MATCH(LEFT(M199,255),LEFT('Disaggregation Data'!J$159:$J$310,255),0))),"")</f>
        <v/>
      </c>
      <c r="I199" s="411" t="str">
        <f t="array" ref="I199">IFERROR(IF(INDEX('Disaggregation Data'!$M$159:$M$310,MATCH(LEFT(M199,255),LEFT('Disaggregation Data'!$J$159:$J$310,255),0))=0,"",INDEX('Disaggregation Data'!$M$159:$M$310,MATCH(LEFT(M199,255),LEFT('Disaggregation Data'!J$159:$J$310,255),0))),"")</f>
        <v/>
      </c>
      <c r="J199" s="411" t="str">
        <f t="array" ref="J199">IFERROR(IF(INDEX('Disaggregation Data'!$N$159:$N$310,MATCH(LEFT(M199,255),LEFT('Disaggregation Data'!$J$159:$J$310,255),0))=0,"",INDEX('Disaggregation Data'!$N$159:$N$310,MATCH(LEFT(M199,255),LEFT('Disaggregation Data'!J$159:$J$310,255),0))),"")</f>
        <v/>
      </c>
      <c r="K199" s="503">
        <f t="shared" si="12"/>
        <v>11</v>
      </c>
      <c r="L199" s="503" t="str">
        <f t="shared" si="13"/>
        <v/>
      </c>
      <c r="M199" s="503" t="str">
        <f t="shared" si="14"/>
        <v/>
      </c>
      <c r="N199" s="481" t="b">
        <f t="shared" si="15"/>
        <v>0</v>
      </c>
      <c r="O199" s="486" t="s">
        <v>1818</v>
      </c>
      <c r="P199" s="525" t="str">
        <f t="array" ref="P199">IFERROR(IF(INDEX('Disaggregation Records'!$G$59:$G$92,MATCH(LEFT(L199,255),LEFT('Disaggregation Records'!$D$59:$D$92,255),0))=0,"",INDEX('Disaggregation Records'!$G$59:$G$92,MATCH(LEFT(L199,255),LEFT('Disaggregation Records'!$D$59:$D$92,255),0))),"")</f>
        <v/>
      </c>
      <c r="Q199" s="524" t="s">
        <v>936</v>
      </c>
      <c r="R199" s="49"/>
    </row>
    <row r="200" spans="1:18" ht="47.1" customHeight="1" x14ac:dyDescent="0.25">
      <c r="A200" s="409">
        <v>4</v>
      </c>
      <c r="B200" s="427" t="str">
        <f>IFERROR(VLOOKUP(A200,'Outcome Indicators - Section C'!$A$10:$S$27,19,FALSE),"")</f>
        <v/>
      </c>
      <c r="C200" s="522" t="str">
        <f t="array" ref="C200">IFERROR(IF(INDEX('Disaggregation Records'!$E$59:$E$92,MATCH(LEFT(L200,255),LEFT('Disaggregation Records'!$D$59:$D$92,255),0))=0,"",INDEX('Disaggregation Records'!$E$59:$E$92,MATCH(LEFT(L200,255),LEFT('Disaggregation Records'!$D$59:$D$92,255),0))),"")</f>
        <v/>
      </c>
      <c r="D200" s="522" t="str">
        <f t="array" ref="D200">IFERROR(IF(INDEX('Disaggregation Records'!$F$59:$F$92,MATCH(LEFT(L200,255),LEFT('Disaggregation Records'!$D$59:$D$92,255),0))=0,"",INDEX('Disaggregation Records'!$F$59:$F$92,MATCH(LEFT(L200,255),LEFT('Disaggregation Records'!$D$59:$D$92,255),0))),"")</f>
        <v/>
      </c>
      <c r="E200" s="412" t="str">
        <f t="array" ref="E200">IFERROR(IF(INDEX('Disaggregation Data'!$K$159:$K$310,MATCH(LEFT(M200,255),LEFT('Disaggregation Data'!$J$159:$J$310,255),0))=0,"",INDEX('Disaggregation Data'!$K$159:$K$310,MATCH(LEFT(M200,255),LEFT('Disaggregation Data'!J$159:$J$310,255),0))),"")</f>
        <v/>
      </c>
      <c r="F200" s="412" t="str">
        <f t="array" ref="F200">IFERROR(IF(INDEX('Disaggregation Data'!$L$159:$L$310,MATCH(LEFT(M200,255),LEFT('Disaggregation Data'!$J$159:$J$310,255),0))=0,"",INDEX('Disaggregation Data'!$L$159:$L$310,MATCH(LEFT(M200,255),LEFT('Disaggregation Data'!J$159:$J$310,255),0))),"")</f>
        <v/>
      </c>
      <c r="G200" s="412" t="str">
        <f t="array" ref="G200">IFERROR(IF(INDEX('Disaggregation Data'!$O$159:$O$310,MATCH(LEFT(M200,255),LEFT('Disaggregation Data'!$J$159:$J$310,255),0))=0,"",INDEX('Disaggregation Data'!$O$159:$O$310,MATCH(LEFT(M200,255),LEFT('Disaggregation Data'!J$159:$J$310,255),0))),"")</f>
        <v/>
      </c>
      <c r="H200" s="411" t="str">
        <f t="array" ref="H200">IFERROR(IF(INDEX('Disaggregation Data'!$P$159:$P$310,MATCH(LEFT(M200,255),LEFT('Disaggregation Data'!$J$159:$J$310,255),0))=0,"",INDEX('Disaggregation Data'!$P$159:$P$310,MATCH(LEFT(M200,255),LEFT('Disaggregation Data'!J$159:$J$310,255),0))),"")</f>
        <v/>
      </c>
      <c r="I200" s="411" t="str">
        <f t="array" ref="I200">IFERROR(IF(INDEX('Disaggregation Data'!$M$159:$M$310,MATCH(LEFT(M200,255),LEFT('Disaggregation Data'!$J$159:$J$310,255),0))=0,"",INDEX('Disaggregation Data'!$M$159:$M$310,MATCH(LEFT(M200,255),LEFT('Disaggregation Data'!J$159:$J$310,255),0))),"")</f>
        <v/>
      </c>
      <c r="J200" s="411" t="str">
        <f t="array" ref="J200">IFERROR(IF(INDEX('Disaggregation Data'!$N$159:$N$310,MATCH(LEFT(M200,255),LEFT('Disaggregation Data'!$J$159:$J$310,255),0))=0,"",INDEX('Disaggregation Data'!$N$159:$N$310,MATCH(LEFT(M200,255),LEFT('Disaggregation Data'!J$159:$J$310,255),0))),"")</f>
        <v/>
      </c>
      <c r="K200" s="503">
        <f t="shared" si="12"/>
        <v>12</v>
      </c>
      <c r="L200" s="503" t="str">
        <f t="shared" si="13"/>
        <v/>
      </c>
      <c r="M200" s="503" t="str">
        <f t="shared" si="14"/>
        <v/>
      </c>
      <c r="N200" s="481" t="b">
        <f t="shared" si="15"/>
        <v>0</v>
      </c>
      <c r="O200" s="486" t="s">
        <v>1819</v>
      </c>
      <c r="P200" s="525" t="str">
        <f t="array" ref="P200">IFERROR(IF(INDEX('Disaggregation Records'!$G$59:$G$92,MATCH(LEFT(L200,255),LEFT('Disaggregation Records'!$D$59:$D$92,255),0))=0,"",INDEX('Disaggregation Records'!$G$59:$G$92,MATCH(LEFT(L200,255),LEFT('Disaggregation Records'!$D$59:$D$92,255),0))),"")</f>
        <v/>
      </c>
      <c r="Q200" s="524" t="s">
        <v>936</v>
      </c>
      <c r="R200" s="49"/>
    </row>
    <row r="201" spans="1:18" ht="47.1" customHeight="1" x14ac:dyDescent="0.25">
      <c r="A201" s="409">
        <v>4</v>
      </c>
      <c r="B201" s="427" t="str">
        <f>IFERROR(VLOOKUP(A201,'Outcome Indicators - Section C'!$A$10:$S$27,19,FALSE),"")</f>
        <v/>
      </c>
      <c r="C201" s="522" t="str">
        <f t="array" ref="C201">IFERROR(IF(INDEX('Disaggregation Records'!$E$59:$E$92,MATCH(LEFT(L201,255),LEFT('Disaggregation Records'!$D$59:$D$92,255),0))=0,"",INDEX('Disaggregation Records'!$E$59:$E$92,MATCH(LEFT(L201,255),LEFT('Disaggregation Records'!$D$59:$D$92,255),0))),"")</f>
        <v/>
      </c>
      <c r="D201" s="522" t="str">
        <f t="array" ref="D201">IFERROR(IF(INDEX('Disaggregation Records'!$F$59:$F$92,MATCH(LEFT(L201,255),LEFT('Disaggregation Records'!$D$59:$D$92,255),0))=0,"",INDEX('Disaggregation Records'!$F$59:$F$92,MATCH(LEFT(L201,255),LEFT('Disaggregation Records'!$D$59:$D$92,255),0))),"")</f>
        <v/>
      </c>
      <c r="E201" s="412" t="str">
        <f t="array" ref="E201">IFERROR(IF(INDEX('Disaggregation Data'!$K$159:$K$310,MATCH(LEFT(M201,255),LEFT('Disaggregation Data'!$J$159:$J$310,255),0))=0,"",INDEX('Disaggregation Data'!$K$159:$K$310,MATCH(LEFT(M201,255),LEFT('Disaggregation Data'!J$159:$J$310,255),0))),"")</f>
        <v/>
      </c>
      <c r="F201" s="412" t="str">
        <f t="array" ref="F201">IFERROR(IF(INDEX('Disaggregation Data'!$L$159:$L$310,MATCH(LEFT(M201,255),LEFT('Disaggregation Data'!$J$159:$J$310,255),0))=0,"",INDEX('Disaggregation Data'!$L$159:$L$310,MATCH(LEFT(M201,255),LEFT('Disaggregation Data'!J$159:$J$310,255),0))),"")</f>
        <v/>
      </c>
      <c r="G201" s="412" t="str">
        <f t="array" ref="G201">IFERROR(IF(INDEX('Disaggregation Data'!$O$159:$O$310,MATCH(LEFT(M201,255),LEFT('Disaggregation Data'!$J$159:$J$310,255),0))=0,"",INDEX('Disaggregation Data'!$O$159:$O$310,MATCH(LEFT(M201,255),LEFT('Disaggregation Data'!J$159:$J$310,255),0))),"")</f>
        <v/>
      </c>
      <c r="H201" s="411" t="str">
        <f t="array" ref="H201">IFERROR(IF(INDEX('Disaggregation Data'!$P$159:$P$310,MATCH(LEFT(M201,255),LEFT('Disaggregation Data'!$J$159:$J$310,255),0))=0,"",INDEX('Disaggregation Data'!$P$159:$P$310,MATCH(LEFT(M201,255),LEFT('Disaggregation Data'!J$159:$J$310,255),0))),"")</f>
        <v/>
      </c>
      <c r="I201" s="411" t="str">
        <f t="array" ref="I201">IFERROR(IF(INDEX('Disaggregation Data'!$M$159:$M$310,MATCH(LEFT(M201,255),LEFT('Disaggregation Data'!$J$159:$J$310,255),0))=0,"",INDEX('Disaggregation Data'!$M$159:$M$310,MATCH(LEFT(M201,255),LEFT('Disaggregation Data'!J$159:$J$310,255),0))),"")</f>
        <v/>
      </c>
      <c r="J201" s="411" t="str">
        <f t="array" ref="J201">IFERROR(IF(INDEX('Disaggregation Data'!$N$159:$N$310,MATCH(LEFT(M201,255),LEFT('Disaggregation Data'!$J$159:$J$310,255),0))=0,"",INDEX('Disaggregation Data'!$N$159:$N$310,MATCH(LEFT(M201,255),LEFT('Disaggregation Data'!J$159:$J$310,255),0))),"")</f>
        <v/>
      </c>
      <c r="K201" s="503">
        <f t="shared" si="12"/>
        <v>13</v>
      </c>
      <c r="L201" s="503" t="str">
        <f t="shared" si="13"/>
        <v/>
      </c>
      <c r="M201" s="503" t="str">
        <f t="shared" si="14"/>
        <v/>
      </c>
      <c r="N201" s="481" t="b">
        <f t="shared" si="15"/>
        <v>0</v>
      </c>
      <c r="O201" s="486" t="s">
        <v>1820</v>
      </c>
      <c r="P201" s="525" t="str">
        <f t="array" ref="P201">IFERROR(IF(INDEX('Disaggregation Records'!$G$59:$G$92,MATCH(LEFT(L201,255),LEFT('Disaggregation Records'!$D$59:$D$92,255),0))=0,"",INDEX('Disaggregation Records'!$G$59:$G$92,MATCH(LEFT(L201,255),LEFT('Disaggregation Records'!$D$59:$D$92,255),0))),"")</f>
        <v/>
      </c>
      <c r="Q201" s="524" t="s">
        <v>936</v>
      </c>
      <c r="R201" s="49"/>
    </row>
    <row r="202" spans="1:18" ht="47.1" customHeight="1" x14ac:dyDescent="0.25">
      <c r="A202" s="409">
        <v>4</v>
      </c>
      <c r="B202" s="427" t="str">
        <f>IFERROR(VLOOKUP(A202,'Outcome Indicators - Section C'!$A$10:$S$27,19,FALSE),"")</f>
        <v/>
      </c>
      <c r="C202" s="522" t="str">
        <f t="array" ref="C202">IFERROR(IF(INDEX('Disaggregation Records'!$E$59:$E$92,MATCH(LEFT(L202,255),LEFT('Disaggregation Records'!$D$59:$D$92,255),0))=0,"",INDEX('Disaggregation Records'!$E$59:$E$92,MATCH(LEFT(L202,255),LEFT('Disaggregation Records'!$D$59:$D$92,255),0))),"")</f>
        <v/>
      </c>
      <c r="D202" s="522" t="str">
        <f t="array" ref="D202">IFERROR(IF(INDEX('Disaggregation Records'!$F$59:$F$92,MATCH(LEFT(L202,255),LEFT('Disaggregation Records'!$D$59:$D$92,255),0))=0,"",INDEX('Disaggregation Records'!$F$59:$F$92,MATCH(LEFT(L202,255),LEFT('Disaggregation Records'!$D$59:$D$92,255),0))),"")</f>
        <v/>
      </c>
      <c r="E202" s="412" t="str">
        <f t="array" ref="E202">IFERROR(IF(INDEX('Disaggregation Data'!$K$159:$K$310,MATCH(LEFT(M202,255),LEFT('Disaggregation Data'!$J$159:$J$310,255),0))=0,"",INDEX('Disaggregation Data'!$K$159:$K$310,MATCH(LEFT(M202,255),LEFT('Disaggregation Data'!J$159:$J$310,255),0))),"")</f>
        <v/>
      </c>
      <c r="F202" s="412" t="str">
        <f t="array" ref="F202">IFERROR(IF(INDEX('Disaggregation Data'!$L$159:$L$310,MATCH(LEFT(M202,255),LEFT('Disaggregation Data'!$J$159:$J$310,255),0))=0,"",INDEX('Disaggregation Data'!$L$159:$L$310,MATCH(LEFT(M202,255),LEFT('Disaggregation Data'!J$159:$J$310,255),0))),"")</f>
        <v/>
      </c>
      <c r="G202" s="412" t="str">
        <f t="array" ref="G202">IFERROR(IF(INDEX('Disaggregation Data'!$O$159:$O$310,MATCH(LEFT(M202,255),LEFT('Disaggregation Data'!$J$159:$J$310,255),0))=0,"",INDEX('Disaggregation Data'!$O$159:$O$310,MATCH(LEFT(M202,255),LEFT('Disaggregation Data'!J$159:$J$310,255),0))),"")</f>
        <v/>
      </c>
      <c r="H202" s="411" t="str">
        <f t="array" ref="H202">IFERROR(IF(INDEX('Disaggregation Data'!$P$159:$P$310,MATCH(LEFT(M202,255),LEFT('Disaggregation Data'!$J$159:$J$310,255),0))=0,"",INDEX('Disaggregation Data'!$P$159:$P$310,MATCH(LEFT(M202,255),LEFT('Disaggregation Data'!J$159:$J$310,255),0))),"")</f>
        <v/>
      </c>
      <c r="I202" s="411" t="str">
        <f t="array" ref="I202">IFERROR(IF(INDEX('Disaggregation Data'!$M$159:$M$310,MATCH(LEFT(M202,255),LEFT('Disaggregation Data'!$J$159:$J$310,255),0))=0,"",INDEX('Disaggregation Data'!$M$159:$M$310,MATCH(LEFT(M202,255),LEFT('Disaggregation Data'!J$159:$J$310,255),0))),"")</f>
        <v/>
      </c>
      <c r="J202" s="411" t="str">
        <f t="array" ref="J202">IFERROR(IF(INDEX('Disaggregation Data'!$N$159:$N$310,MATCH(LEFT(M202,255),LEFT('Disaggregation Data'!$J$159:$J$310,255),0))=0,"",INDEX('Disaggregation Data'!$N$159:$N$310,MATCH(LEFT(M202,255),LEFT('Disaggregation Data'!J$159:$J$310,255),0))),"")</f>
        <v/>
      </c>
      <c r="K202" s="503">
        <f t="shared" si="12"/>
        <v>14</v>
      </c>
      <c r="L202" s="503" t="str">
        <f t="shared" si="13"/>
        <v/>
      </c>
      <c r="M202" s="503" t="str">
        <f t="shared" si="14"/>
        <v/>
      </c>
      <c r="N202" s="481" t="b">
        <f t="shared" si="15"/>
        <v>0</v>
      </c>
      <c r="O202" s="486" t="s">
        <v>1821</v>
      </c>
      <c r="P202" s="525" t="str">
        <f t="array" ref="P202">IFERROR(IF(INDEX('Disaggregation Records'!$G$59:$G$92,MATCH(LEFT(L202,255),LEFT('Disaggregation Records'!$D$59:$D$92,255),0))=0,"",INDEX('Disaggregation Records'!$G$59:$G$92,MATCH(LEFT(L202,255),LEFT('Disaggregation Records'!$D$59:$D$92,255),0))),"")</f>
        <v/>
      </c>
      <c r="Q202" s="524" t="s">
        <v>936</v>
      </c>
      <c r="R202" s="49"/>
    </row>
    <row r="203" spans="1:18" ht="47.1" customHeight="1" x14ac:dyDescent="0.25">
      <c r="A203" s="409">
        <v>4</v>
      </c>
      <c r="B203" s="427" t="str">
        <f>IFERROR(VLOOKUP(A203,'Outcome Indicators - Section C'!$A$10:$S$27,19,FALSE),"")</f>
        <v/>
      </c>
      <c r="C203" s="522" t="str">
        <f t="array" ref="C203">IFERROR(IF(INDEX('Disaggregation Records'!$E$59:$E$92,MATCH(LEFT(L203,255),LEFT('Disaggregation Records'!$D$59:$D$92,255),0))=0,"",INDEX('Disaggregation Records'!$E$59:$E$92,MATCH(LEFT(L203,255),LEFT('Disaggregation Records'!$D$59:$D$92,255),0))),"")</f>
        <v/>
      </c>
      <c r="D203" s="522" t="str">
        <f t="array" ref="D203">IFERROR(IF(INDEX('Disaggregation Records'!$F$59:$F$92,MATCH(LEFT(L203,255),LEFT('Disaggregation Records'!$D$59:$D$92,255),0))=0,"",INDEX('Disaggregation Records'!$F$59:$F$92,MATCH(LEFT(L203,255),LEFT('Disaggregation Records'!$D$59:$D$92,255),0))),"")</f>
        <v/>
      </c>
      <c r="E203" s="412" t="str">
        <f t="array" ref="E203">IFERROR(IF(INDEX('Disaggregation Data'!$K$159:$K$310,MATCH(LEFT(M203,255),LEFT('Disaggregation Data'!$J$159:$J$310,255),0))=0,"",INDEX('Disaggregation Data'!$K$159:$K$310,MATCH(LEFT(M203,255),LEFT('Disaggregation Data'!J$159:$J$310,255),0))),"")</f>
        <v/>
      </c>
      <c r="F203" s="412" t="str">
        <f t="array" ref="F203">IFERROR(IF(INDEX('Disaggregation Data'!$L$159:$L$310,MATCH(LEFT(M203,255),LEFT('Disaggregation Data'!$J$159:$J$310,255),0))=0,"",INDEX('Disaggregation Data'!$L$159:$L$310,MATCH(LEFT(M203,255),LEFT('Disaggregation Data'!J$159:$J$310,255),0))),"")</f>
        <v/>
      </c>
      <c r="G203" s="412" t="str">
        <f t="array" ref="G203">IFERROR(IF(INDEX('Disaggregation Data'!$O$159:$O$310,MATCH(LEFT(M203,255),LEFT('Disaggregation Data'!$J$159:$J$310,255),0))=0,"",INDEX('Disaggregation Data'!$O$159:$O$310,MATCH(LEFT(M203,255),LEFT('Disaggregation Data'!J$159:$J$310,255),0))),"")</f>
        <v/>
      </c>
      <c r="H203" s="411" t="str">
        <f t="array" ref="H203">IFERROR(IF(INDEX('Disaggregation Data'!$P$159:$P$310,MATCH(LEFT(M203,255),LEFT('Disaggregation Data'!$J$159:$J$310,255),0))=0,"",INDEX('Disaggregation Data'!$P$159:$P$310,MATCH(LEFT(M203,255),LEFT('Disaggregation Data'!J$159:$J$310,255),0))),"")</f>
        <v/>
      </c>
      <c r="I203" s="411" t="str">
        <f t="array" ref="I203">IFERROR(IF(INDEX('Disaggregation Data'!$M$159:$M$310,MATCH(LEFT(M203,255),LEFT('Disaggregation Data'!$J$159:$J$310,255),0))=0,"",INDEX('Disaggregation Data'!$M$159:$M$310,MATCH(LEFT(M203,255),LEFT('Disaggregation Data'!J$159:$J$310,255),0))),"")</f>
        <v/>
      </c>
      <c r="J203" s="411" t="str">
        <f t="array" ref="J203">IFERROR(IF(INDEX('Disaggregation Data'!$N$159:$N$310,MATCH(LEFT(M203,255),LEFT('Disaggregation Data'!$J$159:$J$310,255),0))=0,"",INDEX('Disaggregation Data'!$N$159:$N$310,MATCH(LEFT(M203,255),LEFT('Disaggregation Data'!J$159:$J$310,255),0))),"")</f>
        <v/>
      </c>
      <c r="K203" s="503">
        <f t="shared" si="12"/>
        <v>15</v>
      </c>
      <c r="L203" s="503" t="str">
        <f t="shared" si="13"/>
        <v/>
      </c>
      <c r="M203" s="503" t="str">
        <f t="shared" si="14"/>
        <v/>
      </c>
      <c r="N203" s="481" t="b">
        <f t="shared" si="15"/>
        <v>0</v>
      </c>
      <c r="O203" s="486" t="s">
        <v>1822</v>
      </c>
      <c r="P203" s="525" t="str">
        <f t="array" ref="P203">IFERROR(IF(INDEX('Disaggregation Records'!$G$59:$G$92,MATCH(LEFT(L203,255),LEFT('Disaggregation Records'!$D$59:$D$92,255),0))=0,"",INDEX('Disaggregation Records'!$G$59:$G$92,MATCH(LEFT(L203,255),LEFT('Disaggregation Records'!$D$59:$D$92,255),0))),"")</f>
        <v/>
      </c>
      <c r="Q203" s="524" t="s">
        <v>936</v>
      </c>
      <c r="R203" s="49"/>
    </row>
    <row r="204" spans="1:18" ht="47.1" customHeight="1" x14ac:dyDescent="0.25">
      <c r="A204" s="409">
        <v>4</v>
      </c>
      <c r="B204" s="427" t="str">
        <f>IFERROR(VLOOKUP(A204,'Outcome Indicators - Section C'!$A$10:$S$27,19,FALSE),"")</f>
        <v/>
      </c>
      <c r="C204" s="522" t="str">
        <f t="array" ref="C204">IFERROR(IF(INDEX('Disaggregation Records'!$E$59:$E$92,MATCH(LEFT(L204,255),LEFT('Disaggregation Records'!$D$59:$D$92,255),0))=0,"",INDEX('Disaggregation Records'!$E$59:$E$92,MATCH(LEFT(L204,255),LEFT('Disaggregation Records'!$D$59:$D$92,255),0))),"")</f>
        <v/>
      </c>
      <c r="D204" s="522" t="str">
        <f t="array" ref="D204">IFERROR(IF(INDEX('Disaggregation Records'!$F$59:$F$92,MATCH(LEFT(L204,255),LEFT('Disaggregation Records'!$D$59:$D$92,255),0))=0,"",INDEX('Disaggregation Records'!$F$59:$F$92,MATCH(LEFT(L204,255),LEFT('Disaggregation Records'!$D$59:$D$92,255),0))),"")</f>
        <v/>
      </c>
      <c r="E204" s="412" t="str">
        <f t="array" ref="E204">IFERROR(IF(INDEX('Disaggregation Data'!$K$159:$K$310,MATCH(LEFT(M204,255),LEFT('Disaggregation Data'!$J$159:$J$310,255),0))=0,"",INDEX('Disaggregation Data'!$K$159:$K$310,MATCH(LEFT(M204,255),LEFT('Disaggregation Data'!J$159:$J$310,255),0))),"")</f>
        <v/>
      </c>
      <c r="F204" s="412" t="str">
        <f t="array" ref="F204">IFERROR(IF(INDEX('Disaggregation Data'!$L$159:$L$310,MATCH(LEFT(M204,255),LEFT('Disaggregation Data'!$J$159:$J$310,255),0))=0,"",INDEX('Disaggregation Data'!$L$159:$L$310,MATCH(LEFT(M204,255),LEFT('Disaggregation Data'!J$159:$J$310,255),0))),"")</f>
        <v/>
      </c>
      <c r="G204" s="412" t="str">
        <f t="array" ref="G204">IFERROR(IF(INDEX('Disaggregation Data'!$O$159:$O$310,MATCH(LEFT(M204,255),LEFT('Disaggregation Data'!$J$159:$J$310,255),0))=0,"",INDEX('Disaggregation Data'!$O$159:$O$310,MATCH(LEFT(M204,255),LEFT('Disaggregation Data'!J$159:$J$310,255),0))),"")</f>
        <v/>
      </c>
      <c r="H204" s="411" t="str">
        <f t="array" ref="H204">IFERROR(IF(INDEX('Disaggregation Data'!$P$159:$P$310,MATCH(LEFT(M204,255),LEFT('Disaggregation Data'!$J$159:$J$310,255),0))=0,"",INDEX('Disaggregation Data'!$P$159:$P$310,MATCH(LEFT(M204,255),LEFT('Disaggregation Data'!J$159:$J$310,255),0))),"")</f>
        <v/>
      </c>
      <c r="I204" s="411" t="str">
        <f t="array" ref="I204">IFERROR(IF(INDEX('Disaggregation Data'!$M$159:$M$310,MATCH(LEFT(M204,255),LEFT('Disaggregation Data'!$J$159:$J$310,255),0))=0,"",INDEX('Disaggregation Data'!$M$159:$M$310,MATCH(LEFT(M204,255),LEFT('Disaggregation Data'!J$159:$J$310,255),0))),"")</f>
        <v/>
      </c>
      <c r="J204" s="411" t="str">
        <f t="array" ref="J204">IFERROR(IF(INDEX('Disaggregation Data'!$N$159:$N$310,MATCH(LEFT(M204,255),LEFT('Disaggregation Data'!$J$159:$J$310,255),0))=0,"",INDEX('Disaggregation Data'!$N$159:$N$310,MATCH(LEFT(M204,255),LEFT('Disaggregation Data'!J$159:$J$310,255),0))),"")</f>
        <v/>
      </c>
      <c r="K204" s="503">
        <f t="shared" si="12"/>
        <v>16</v>
      </c>
      <c r="L204" s="503" t="str">
        <f t="shared" si="13"/>
        <v/>
      </c>
      <c r="M204" s="503" t="str">
        <f t="shared" si="14"/>
        <v/>
      </c>
      <c r="N204" s="481" t="b">
        <f t="shared" si="15"/>
        <v>0</v>
      </c>
      <c r="O204" s="486" t="s">
        <v>1823</v>
      </c>
      <c r="P204" s="525" t="str">
        <f t="array" ref="P204">IFERROR(IF(INDEX('Disaggregation Records'!$G$59:$G$92,MATCH(LEFT(L204,255),LEFT('Disaggregation Records'!$D$59:$D$92,255),0))=0,"",INDEX('Disaggregation Records'!$G$59:$G$92,MATCH(LEFT(L204,255),LEFT('Disaggregation Records'!$D$59:$D$92,255),0))),"")</f>
        <v/>
      </c>
      <c r="Q204" s="524" t="s">
        <v>936</v>
      </c>
      <c r="R204" s="49"/>
    </row>
    <row r="205" spans="1:18" ht="47.1" customHeight="1" x14ac:dyDescent="0.25">
      <c r="A205" s="409">
        <v>4</v>
      </c>
      <c r="B205" s="427" t="str">
        <f>IFERROR(VLOOKUP(A205,'Outcome Indicators - Section C'!$A$10:$S$27,19,FALSE),"")</f>
        <v/>
      </c>
      <c r="C205" s="522" t="str">
        <f t="array" ref="C205">IFERROR(IF(INDEX('Disaggregation Records'!$E$59:$E$92,MATCH(LEFT(L205,255),LEFT('Disaggregation Records'!$D$59:$D$92,255),0))=0,"",INDEX('Disaggregation Records'!$E$59:$E$92,MATCH(LEFT(L205,255),LEFT('Disaggregation Records'!$D$59:$D$92,255),0))),"")</f>
        <v/>
      </c>
      <c r="D205" s="522" t="str">
        <f t="array" ref="D205">IFERROR(IF(INDEX('Disaggregation Records'!$F$59:$F$92,MATCH(LEFT(L205,255),LEFT('Disaggregation Records'!$D$59:$D$92,255),0))=0,"",INDEX('Disaggregation Records'!$F$59:$F$92,MATCH(LEFT(L205,255),LEFT('Disaggregation Records'!$D$59:$D$92,255),0))),"")</f>
        <v/>
      </c>
      <c r="E205" s="412" t="str">
        <f t="array" ref="E205">IFERROR(IF(INDEX('Disaggregation Data'!$K$159:$K$310,MATCH(LEFT(M205,255),LEFT('Disaggregation Data'!$J$159:$J$310,255),0))=0,"",INDEX('Disaggregation Data'!$K$159:$K$310,MATCH(LEFT(M205,255),LEFT('Disaggregation Data'!J$159:$J$310,255),0))),"")</f>
        <v/>
      </c>
      <c r="F205" s="412" t="str">
        <f t="array" ref="F205">IFERROR(IF(INDEX('Disaggregation Data'!$L$159:$L$310,MATCH(LEFT(M205,255),LEFT('Disaggregation Data'!$J$159:$J$310,255),0))=0,"",INDEX('Disaggregation Data'!$L$159:$L$310,MATCH(LEFT(M205,255),LEFT('Disaggregation Data'!J$159:$J$310,255),0))),"")</f>
        <v/>
      </c>
      <c r="G205" s="412" t="str">
        <f t="array" ref="G205">IFERROR(IF(INDEX('Disaggregation Data'!$O$159:$O$310,MATCH(LEFT(M205,255),LEFT('Disaggregation Data'!$J$159:$J$310,255),0))=0,"",INDEX('Disaggregation Data'!$O$159:$O$310,MATCH(LEFT(M205,255),LEFT('Disaggregation Data'!J$159:$J$310,255),0))),"")</f>
        <v/>
      </c>
      <c r="H205" s="411" t="str">
        <f t="array" ref="H205">IFERROR(IF(INDEX('Disaggregation Data'!$P$159:$P$310,MATCH(LEFT(M205,255),LEFT('Disaggregation Data'!$J$159:$J$310,255),0))=0,"",INDEX('Disaggregation Data'!$P$159:$P$310,MATCH(LEFT(M205,255),LEFT('Disaggregation Data'!J$159:$J$310,255),0))),"")</f>
        <v/>
      </c>
      <c r="I205" s="411" t="str">
        <f t="array" ref="I205">IFERROR(IF(INDEX('Disaggregation Data'!$M$159:$M$310,MATCH(LEFT(M205,255),LEFT('Disaggregation Data'!$J$159:$J$310,255),0))=0,"",INDEX('Disaggregation Data'!$M$159:$M$310,MATCH(LEFT(M205,255),LEFT('Disaggregation Data'!J$159:$J$310,255),0))),"")</f>
        <v/>
      </c>
      <c r="J205" s="411" t="str">
        <f t="array" ref="J205">IFERROR(IF(INDEX('Disaggregation Data'!$N$159:$N$310,MATCH(LEFT(M205,255),LEFT('Disaggregation Data'!$J$159:$J$310,255),0))=0,"",INDEX('Disaggregation Data'!$N$159:$N$310,MATCH(LEFT(M205,255),LEFT('Disaggregation Data'!J$159:$J$310,255),0))),"")</f>
        <v/>
      </c>
      <c r="K205" s="503">
        <f t="shared" si="12"/>
        <v>17</v>
      </c>
      <c r="L205" s="503" t="str">
        <f t="shared" si="13"/>
        <v/>
      </c>
      <c r="M205" s="503" t="str">
        <f t="shared" si="14"/>
        <v/>
      </c>
      <c r="N205" s="481" t="b">
        <f t="shared" si="15"/>
        <v>0</v>
      </c>
      <c r="O205" s="486" t="s">
        <v>1824</v>
      </c>
      <c r="P205" s="525" t="str">
        <f t="array" ref="P205">IFERROR(IF(INDEX('Disaggregation Records'!$G$59:$G$92,MATCH(LEFT(L205,255),LEFT('Disaggregation Records'!$D$59:$D$92,255),0))=0,"",INDEX('Disaggregation Records'!$G$59:$G$92,MATCH(LEFT(L205,255),LEFT('Disaggregation Records'!$D$59:$D$92,255),0))),"")</f>
        <v/>
      </c>
      <c r="Q205" s="524" t="s">
        <v>936</v>
      </c>
      <c r="R205" s="49"/>
    </row>
    <row r="206" spans="1:18" ht="47.1" customHeight="1" x14ac:dyDescent="0.25">
      <c r="A206" s="409">
        <v>4</v>
      </c>
      <c r="B206" s="427" t="str">
        <f>IFERROR(VLOOKUP(A206,'Outcome Indicators - Section C'!$A$10:$S$27,19,FALSE),"")</f>
        <v/>
      </c>
      <c r="C206" s="522" t="str">
        <f t="array" ref="C206">IFERROR(IF(INDEX('Disaggregation Records'!$E$59:$E$92,MATCH(LEFT(L206,255),LEFT('Disaggregation Records'!$D$59:$D$92,255),0))=0,"",INDEX('Disaggregation Records'!$E$59:$E$92,MATCH(LEFT(L206,255),LEFT('Disaggregation Records'!$D$59:$D$92,255),0))),"")</f>
        <v/>
      </c>
      <c r="D206" s="522" t="str">
        <f t="array" ref="D206">IFERROR(IF(INDEX('Disaggregation Records'!$F$59:$F$92,MATCH(LEFT(L206,255),LEFT('Disaggregation Records'!$D$59:$D$92,255),0))=0,"",INDEX('Disaggregation Records'!$F$59:$F$92,MATCH(LEFT(L206,255),LEFT('Disaggregation Records'!$D$59:$D$92,255),0))),"")</f>
        <v/>
      </c>
      <c r="E206" s="412" t="str">
        <f t="array" ref="E206">IFERROR(IF(INDEX('Disaggregation Data'!$K$159:$K$310,MATCH(LEFT(M206,255),LEFT('Disaggregation Data'!$J$159:$J$310,255),0))=0,"",INDEX('Disaggregation Data'!$K$159:$K$310,MATCH(LEFT(M206,255),LEFT('Disaggregation Data'!J$159:$J$310,255),0))),"")</f>
        <v/>
      </c>
      <c r="F206" s="412" t="str">
        <f t="array" ref="F206">IFERROR(IF(INDEX('Disaggregation Data'!$L$159:$L$310,MATCH(LEFT(M206,255),LEFT('Disaggregation Data'!$J$159:$J$310,255),0))=0,"",INDEX('Disaggregation Data'!$L$159:$L$310,MATCH(LEFT(M206,255),LEFT('Disaggregation Data'!J$159:$J$310,255),0))),"")</f>
        <v/>
      </c>
      <c r="G206" s="412" t="str">
        <f t="array" ref="G206">IFERROR(IF(INDEX('Disaggregation Data'!$O$159:$O$310,MATCH(LEFT(M206,255),LEFT('Disaggregation Data'!$J$159:$J$310,255),0))=0,"",INDEX('Disaggregation Data'!$O$159:$O$310,MATCH(LEFT(M206,255),LEFT('Disaggregation Data'!J$159:$J$310,255),0))),"")</f>
        <v/>
      </c>
      <c r="H206" s="411" t="str">
        <f t="array" ref="H206">IFERROR(IF(INDEX('Disaggregation Data'!$P$159:$P$310,MATCH(LEFT(M206,255),LEFT('Disaggregation Data'!$J$159:$J$310,255),0))=0,"",INDEX('Disaggregation Data'!$P$159:$P$310,MATCH(LEFT(M206,255),LEFT('Disaggregation Data'!J$159:$J$310,255),0))),"")</f>
        <v/>
      </c>
      <c r="I206" s="411" t="str">
        <f t="array" ref="I206">IFERROR(IF(INDEX('Disaggregation Data'!$M$159:$M$310,MATCH(LEFT(M206,255),LEFT('Disaggregation Data'!$J$159:$J$310,255),0))=0,"",INDEX('Disaggregation Data'!$M$159:$M$310,MATCH(LEFT(M206,255),LEFT('Disaggregation Data'!J$159:$J$310,255),0))),"")</f>
        <v/>
      </c>
      <c r="J206" s="411" t="str">
        <f t="array" ref="J206">IFERROR(IF(INDEX('Disaggregation Data'!$N$159:$N$310,MATCH(LEFT(M206,255),LEFT('Disaggregation Data'!$J$159:$J$310,255),0))=0,"",INDEX('Disaggregation Data'!$N$159:$N$310,MATCH(LEFT(M206,255),LEFT('Disaggregation Data'!J$159:$J$310,255),0))),"")</f>
        <v/>
      </c>
      <c r="K206" s="503">
        <f t="shared" si="12"/>
        <v>18</v>
      </c>
      <c r="L206" s="503" t="str">
        <f t="shared" si="13"/>
        <v/>
      </c>
      <c r="M206" s="503" t="str">
        <f t="shared" si="14"/>
        <v/>
      </c>
      <c r="N206" s="481" t="b">
        <f t="shared" si="15"/>
        <v>0</v>
      </c>
      <c r="O206" s="486" t="s">
        <v>1825</v>
      </c>
      <c r="P206" s="525" t="str">
        <f t="array" ref="P206">IFERROR(IF(INDEX('Disaggregation Records'!$G$59:$G$92,MATCH(LEFT(L206,255),LEFT('Disaggregation Records'!$D$59:$D$92,255),0))=0,"",INDEX('Disaggregation Records'!$G$59:$G$92,MATCH(LEFT(L206,255),LEFT('Disaggregation Records'!$D$59:$D$92,255),0))),"")</f>
        <v/>
      </c>
      <c r="Q206" s="524" t="s">
        <v>936</v>
      </c>
      <c r="R206" s="49"/>
    </row>
    <row r="207" spans="1:18" ht="47.1" customHeight="1" x14ac:dyDescent="0.25">
      <c r="A207" s="409">
        <v>4</v>
      </c>
      <c r="B207" s="427" t="str">
        <f>IFERROR(VLOOKUP(A207,'Outcome Indicators - Section C'!$A$10:$S$27,19,FALSE),"")</f>
        <v/>
      </c>
      <c r="C207" s="522" t="str">
        <f t="array" ref="C207">IFERROR(IF(INDEX('Disaggregation Records'!$E$59:$E$92,MATCH(LEFT(L207,255),LEFT('Disaggregation Records'!$D$59:$D$92,255),0))=0,"",INDEX('Disaggregation Records'!$E$59:$E$92,MATCH(LEFT(L207,255),LEFT('Disaggregation Records'!$D$59:$D$92,255),0))),"")</f>
        <v/>
      </c>
      <c r="D207" s="522" t="str">
        <f t="array" ref="D207">IFERROR(IF(INDEX('Disaggregation Records'!$F$59:$F$92,MATCH(LEFT(L207,255),LEFT('Disaggregation Records'!$D$59:$D$92,255),0))=0,"",INDEX('Disaggregation Records'!$F$59:$F$92,MATCH(LEFT(L207,255),LEFT('Disaggregation Records'!$D$59:$D$92,255),0))),"")</f>
        <v/>
      </c>
      <c r="E207" s="412" t="str">
        <f t="array" ref="E207">IFERROR(IF(INDEX('Disaggregation Data'!$K$159:$K$310,MATCH(LEFT(M207,255),LEFT('Disaggregation Data'!$J$159:$J$310,255),0))=0,"",INDEX('Disaggregation Data'!$K$159:$K$310,MATCH(LEFT(M207,255),LEFT('Disaggregation Data'!J$159:$J$310,255),0))),"")</f>
        <v/>
      </c>
      <c r="F207" s="412" t="str">
        <f t="array" ref="F207">IFERROR(IF(INDEX('Disaggregation Data'!$L$159:$L$310,MATCH(LEFT(M207,255),LEFT('Disaggregation Data'!$J$159:$J$310,255),0))=0,"",INDEX('Disaggregation Data'!$L$159:$L$310,MATCH(LEFT(M207,255),LEFT('Disaggregation Data'!J$159:$J$310,255),0))),"")</f>
        <v/>
      </c>
      <c r="G207" s="412" t="str">
        <f t="array" ref="G207">IFERROR(IF(INDEX('Disaggregation Data'!$O$159:$O$310,MATCH(LEFT(M207,255),LEFT('Disaggregation Data'!$J$159:$J$310,255),0))=0,"",INDEX('Disaggregation Data'!$O$159:$O$310,MATCH(LEFT(M207,255),LEFT('Disaggregation Data'!J$159:$J$310,255),0))),"")</f>
        <v/>
      </c>
      <c r="H207" s="411" t="str">
        <f t="array" ref="H207">IFERROR(IF(INDEX('Disaggregation Data'!$P$159:$P$310,MATCH(LEFT(M207,255),LEFT('Disaggregation Data'!$J$159:$J$310,255),0))=0,"",INDEX('Disaggregation Data'!$P$159:$P$310,MATCH(LEFT(M207,255),LEFT('Disaggregation Data'!J$159:$J$310,255),0))),"")</f>
        <v/>
      </c>
      <c r="I207" s="411" t="str">
        <f t="array" ref="I207">IFERROR(IF(INDEX('Disaggregation Data'!$M$159:$M$310,MATCH(LEFT(M207,255),LEFT('Disaggregation Data'!$J$159:$J$310,255),0))=0,"",INDEX('Disaggregation Data'!$M$159:$M$310,MATCH(LEFT(M207,255),LEFT('Disaggregation Data'!J$159:$J$310,255),0))),"")</f>
        <v/>
      </c>
      <c r="J207" s="411" t="str">
        <f t="array" ref="J207">IFERROR(IF(INDEX('Disaggregation Data'!$N$159:$N$310,MATCH(LEFT(M207,255),LEFT('Disaggregation Data'!$J$159:$J$310,255),0))=0,"",INDEX('Disaggregation Data'!$N$159:$N$310,MATCH(LEFT(M207,255),LEFT('Disaggregation Data'!J$159:$J$310,255),0))),"")</f>
        <v/>
      </c>
      <c r="K207" s="503">
        <f t="shared" si="12"/>
        <v>19</v>
      </c>
      <c r="L207" s="503" t="str">
        <f t="shared" si="13"/>
        <v/>
      </c>
      <c r="M207" s="503" t="str">
        <f t="shared" si="14"/>
        <v/>
      </c>
      <c r="N207" s="481" t="b">
        <f t="shared" si="15"/>
        <v>0</v>
      </c>
      <c r="O207" s="486" t="s">
        <v>1826</v>
      </c>
      <c r="P207" s="525" t="str">
        <f t="array" ref="P207">IFERROR(IF(INDEX('Disaggregation Records'!$G$59:$G$92,MATCH(LEFT(L207,255),LEFT('Disaggregation Records'!$D$59:$D$92,255),0))=0,"",INDEX('Disaggregation Records'!$G$59:$G$92,MATCH(LEFT(L207,255),LEFT('Disaggregation Records'!$D$59:$D$92,255),0))),"")</f>
        <v/>
      </c>
      <c r="Q207" s="524" t="s">
        <v>936</v>
      </c>
      <c r="R207" s="49"/>
    </row>
    <row r="208" spans="1:18" ht="47.1" customHeight="1" x14ac:dyDescent="0.25">
      <c r="A208" s="409">
        <v>5</v>
      </c>
      <c r="B208" s="427" t="str">
        <f>IFERROR(VLOOKUP(A208,'Outcome Indicators - Section C'!$A$10:$S$27,19,FALSE),"")</f>
        <v/>
      </c>
      <c r="C208" s="522" t="str">
        <f t="array" ref="C208">IFERROR(IF(INDEX('Disaggregation Records'!$E$59:$E$92,MATCH(LEFT(L208,255),LEFT('Disaggregation Records'!$D$59:$D$92,255),0))=0,"",INDEX('Disaggregation Records'!$E$59:$E$92,MATCH(LEFT(L208,255),LEFT('Disaggregation Records'!$D$59:$D$92,255),0))),"")</f>
        <v/>
      </c>
      <c r="D208" s="522" t="str">
        <f t="array" ref="D208">IFERROR(IF(INDEX('Disaggregation Records'!$F$59:$F$92,MATCH(LEFT(L208,255),LEFT('Disaggregation Records'!$D$59:$D$92,255),0))=0,"",INDEX('Disaggregation Records'!$F$59:$F$92,MATCH(LEFT(L208,255),LEFT('Disaggregation Records'!$D$59:$D$92,255),0))),"")</f>
        <v/>
      </c>
      <c r="E208" s="412" t="str">
        <f t="array" ref="E208">IFERROR(IF(INDEX('Disaggregation Data'!$K$159:$K$310,MATCH(LEFT(M208,255),LEFT('Disaggregation Data'!$J$159:$J$310,255),0))=0,"",INDEX('Disaggregation Data'!$K$159:$K$310,MATCH(LEFT(M208,255),LEFT('Disaggregation Data'!J$159:$J$310,255),0))),"")</f>
        <v/>
      </c>
      <c r="F208" s="412" t="str">
        <f t="array" ref="F208">IFERROR(IF(INDEX('Disaggregation Data'!$L$159:$L$310,MATCH(LEFT(M208,255),LEFT('Disaggregation Data'!$J$159:$J$310,255),0))=0,"",INDEX('Disaggregation Data'!$L$159:$L$310,MATCH(LEFT(M208,255),LEFT('Disaggregation Data'!J$159:$J$310,255),0))),"")</f>
        <v/>
      </c>
      <c r="G208" s="412" t="str">
        <f t="array" ref="G208">IFERROR(IF(INDEX('Disaggregation Data'!$O$159:$O$310,MATCH(LEFT(M208,255),LEFT('Disaggregation Data'!$J$159:$J$310,255),0))=0,"",INDEX('Disaggregation Data'!$O$159:$O$310,MATCH(LEFT(M208,255),LEFT('Disaggregation Data'!J$159:$J$310,255),0))),"")</f>
        <v/>
      </c>
      <c r="H208" s="411" t="str">
        <f t="array" ref="H208">IFERROR(IF(INDEX('Disaggregation Data'!$P$159:$P$310,MATCH(LEFT(M208,255),LEFT('Disaggregation Data'!$J$159:$J$310,255),0))=0,"",INDEX('Disaggregation Data'!$P$159:$P$310,MATCH(LEFT(M208,255),LEFT('Disaggregation Data'!J$159:$J$310,255),0))),"")</f>
        <v/>
      </c>
      <c r="I208" s="411" t="str">
        <f t="array" ref="I208">IFERROR(IF(INDEX('Disaggregation Data'!$M$159:$M$310,MATCH(LEFT(M208,255),LEFT('Disaggregation Data'!$J$159:$J$310,255),0))=0,"",INDEX('Disaggregation Data'!$M$159:$M$310,MATCH(LEFT(M208,255),LEFT('Disaggregation Data'!J$159:$J$310,255),0))),"")</f>
        <v/>
      </c>
      <c r="J208" s="411" t="str">
        <f t="array" ref="J208">IFERROR(IF(INDEX('Disaggregation Data'!$N$159:$N$310,MATCH(LEFT(M208,255),LEFT('Disaggregation Data'!$J$159:$J$310,255),0))=0,"",INDEX('Disaggregation Data'!$N$159:$N$310,MATCH(LEFT(M208,255),LEFT('Disaggregation Data'!J$159:$J$310,255),0))),"")</f>
        <v/>
      </c>
      <c r="K208" s="503">
        <f t="shared" si="12"/>
        <v>20</v>
      </c>
      <c r="L208" s="503" t="str">
        <f t="shared" si="13"/>
        <v/>
      </c>
      <c r="M208" s="503" t="str">
        <f t="shared" si="14"/>
        <v/>
      </c>
      <c r="N208" s="481" t="b">
        <f t="shared" si="15"/>
        <v>0</v>
      </c>
      <c r="O208" s="486" t="s">
        <v>1827</v>
      </c>
      <c r="P208" s="525" t="str">
        <f t="array" ref="P208">IFERROR(IF(INDEX('Disaggregation Records'!$G$59:$G$92,MATCH(LEFT(L208,255),LEFT('Disaggregation Records'!$D$59:$D$92,255),0))=0,"",INDEX('Disaggregation Records'!$G$59:$G$92,MATCH(LEFT(L208,255),LEFT('Disaggregation Records'!$D$59:$D$92,255),0))),"")</f>
        <v/>
      </c>
      <c r="Q208" s="524" t="s">
        <v>937</v>
      </c>
      <c r="R208" s="49"/>
    </row>
    <row r="209" spans="1:18" ht="47.1" customHeight="1" x14ac:dyDescent="0.25">
      <c r="A209" s="409">
        <v>5</v>
      </c>
      <c r="B209" s="427" t="str">
        <f>IFERROR(VLOOKUP(A209,'Outcome Indicators - Section C'!$A$10:$S$27,19,FALSE),"")</f>
        <v/>
      </c>
      <c r="C209" s="522" t="str">
        <f t="array" ref="C209">IFERROR(IF(INDEX('Disaggregation Records'!$E$59:$E$92,MATCH(LEFT(L209,255),LEFT('Disaggregation Records'!$D$59:$D$92,255),0))=0,"",INDEX('Disaggregation Records'!$E$59:$E$92,MATCH(LEFT(L209,255),LEFT('Disaggregation Records'!$D$59:$D$92,255),0))),"")</f>
        <v/>
      </c>
      <c r="D209" s="522" t="str">
        <f t="array" ref="D209">IFERROR(IF(INDEX('Disaggregation Records'!$F$59:$F$92,MATCH(LEFT(L209,255),LEFT('Disaggregation Records'!$D$59:$D$92,255),0))=0,"",INDEX('Disaggregation Records'!$F$59:$F$92,MATCH(LEFT(L209,255),LEFT('Disaggregation Records'!$D$59:$D$92,255),0))),"")</f>
        <v/>
      </c>
      <c r="E209" s="412" t="str">
        <f t="array" ref="E209">IFERROR(IF(INDEX('Disaggregation Data'!$K$159:$K$310,MATCH(LEFT(M209,255),LEFT('Disaggregation Data'!$J$159:$J$310,255),0))=0,"",INDEX('Disaggregation Data'!$K$159:$K$310,MATCH(LEFT(M209,255),LEFT('Disaggregation Data'!J$159:$J$310,255),0))),"")</f>
        <v/>
      </c>
      <c r="F209" s="412" t="str">
        <f t="array" ref="F209">IFERROR(IF(INDEX('Disaggregation Data'!$L$159:$L$310,MATCH(LEFT(M209,255),LEFT('Disaggregation Data'!$J$159:$J$310,255),0))=0,"",INDEX('Disaggregation Data'!$L$159:$L$310,MATCH(LEFT(M209,255),LEFT('Disaggregation Data'!J$159:$J$310,255),0))),"")</f>
        <v/>
      </c>
      <c r="G209" s="412" t="str">
        <f t="array" ref="G209">IFERROR(IF(INDEX('Disaggregation Data'!$O$159:$O$310,MATCH(LEFT(M209,255),LEFT('Disaggregation Data'!$J$159:$J$310,255),0))=0,"",INDEX('Disaggregation Data'!$O$159:$O$310,MATCH(LEFT(M209,255),LEFT('Disaggregation Data'!J$159:$J$310,255),0))),"")</f>
        <v/>
      </c>
      <c r="H209" s="411" t="str">
        <f t="array" ref="H209">IFERROR(IF(INDEX('Disaggregation Data'!$P$159:$P$310,MATCH(LEFT(M209,255),LEFT('Disaggregation Data'!$J$159:$J$310,255),0))=0,"",INDEX('Disaggregation Data'!$P$159:$P$310,MATCH(LEFT(M209,255),LEFT('Disaggregation Data'!J$159:$J$310,255),0))),"")</f>
        <v/>
      </c>
      <c r="I209" s="411" t="str">
        <f t="array" ref="I209">IFERROR(IF(INDEX('Disaggregation Data'!$M$159:$M$310,MATCH(LEFT(M209,255),LEFT('Disaggregation Data'!$J$159:$J$310,255),0))=0,"",INDEX('Disaggregation Data'!$M$159:$M$310,MATCH(LEFT(M209,255),LEFT('Disaggregation Data'!J$159:$J$310,255),0))),"")</f>
        <v/>
      </c>
      <c r="J209" s="411" t="str">
        <f t="array" ref="J209">IFERROR(IF(INDEX('Disaggregation Data'!$N$159:$N$310,MATCH(LEFT(M209,255),LEFT('Disaggregation Data'!$J$159:$J$310,255),0))=0,"",INDEX('Disaggregation Data'!$N$159:$N$310,MATCH(LEFT(M209,255),LEFT('Disaggregation Data'!J$159:$J$310,255),0))),"")</f>
        <v/>
      </c>
      <c r="K209" s="503">
        <f t="shared" si="12"/>
        <v>21</v>
      </c>
      <c r="L209" s="503" t="str">
        <f t="shared" si="13"/>
        <v/>
      </c>
      <c r="M209" s="503" t="str">
        <f t="shared" si="14"/>
        <v/>
      </c>
      <c r="N209" s="481" t="b">
        <f t="shared" si="15"/>
        <v>0</v>
      </c>
      <c r="O209" s="486" t="s">
        <v>1828</v>
      </c>
      <c r="P209" s="525" t="str">
        <f t="array" ref="P209">IFERROR(IF(INDEX('Disaggregation Records'!$G$59:$G$92,MATCH(LEFT(L209,255),LEFT('Disaggregation Records'!$D$59:$D$92,255),0))=0,"",INDEX('Disaggregation Records'!$G$59:$G$92,MATCH(LEFT(L209,255),LEFT('Disaggregation Records'!$D$59:$D$92,255),0))),"")</f>
        <v/>
      </c>
      <c r="Q209" s="524" t="s">
        <v>937</v>
      </c>
      <c r="R209" s="49"/>
    </row>
    <row r="210" spans="1:18" ht="47.1" customHeight="1" x14ac:dyDescent="0.25">
      <c r="A210" s="409">
        <v>5</v>
      </c>
      <c r="B210" s="427" t="str">
        <f>IFERROR(VLOOKUP(A210,'Outcome Indicators - Section C'!$A$10:$S$27,19,FALSE),"")</f>
        <v/>
      </c>
      <c r="C210" s="522" t="str">
        <f t="array" ref="C210">IFERROR(IF(INDEX('Disaggregation Records'!$E$59:$E$92,MATCH(LEFT(L210,255),LEFT('Disaggregation Records'!$D$59:$D$92,255),0))=0,"",INDEX('Disaggregation Records'!$E$59:$E$92,MATCH(LEFT(L210,255),LEFT('Disaggregation Records'!$D$59:$D$92,255),0))),"")</f>
        <v/>
      </c>
      <c r="D210" s="522" t="str">
        <f t="array" ref="D210">IFERROR(IF(INDEX('Disaggregation Records'!$F$59:$F$92,MATCH(LEFT(L210,255),LEFT('Disaggregation Records'!$D$59:$D$92,255),0))=0,"",INDEX('Disaggregation Records'!$F$59:$F$92,MATCH(LEFT(L210,255),LEFT('Disaggregation Records'!$D$59:$D$92,255),0))),"")</f>
        <v/>
      </c>
      <c r="E210" s="412" t="str">
        <f t="array" ref="E210">IFERROR(IF(INDEX('Disaggregation Data'!$K$159:$K$310,MATCH(LEFT(M210,255),LEFT('Disaggregation Data'!$J$159:$J$310,255),0))=0,"",INDEX('Disaggregation Data'!$K$159:$K$310,MATCH(LEFT(M210,255),LEFT('Disaggregation Data'!J$159:$J$310,255),0))),"")</f>
        <v/>
      </c>
      <c r="F210" s="412" t="str">
        <f t="array" ref="F210">IFERROR(IF(INDEX('Disaggregation Data'!$L$159:$L$310,MATCH(LEFT(M210,255),LEFT('Disaggregation Data'!$J$159:$J$310,255),0))=0,"",INDEX('Disaggregation Data'!$L$159:$L$310,MATCH(LEFT(M210,255),LEFT('Disaggregation Data'!J$159:$J$310,255),0))),"")</f>
        <v/>
      </c>
      <c r="G210" s="412" t="str">
        <f t="array" ref="G210">IFERROR(IF(INDEX('Disaggregation Data'!$O$159:$O$310,MATCH(LEFT(M210,255),LEFT('Disaggregation Data'!$J$159:$J$310,255),0))=0,"",INDEX('Disaggregation Data'!$O$159:$O$310,MATCH(LEFT(M210,255),LEFT('Disaggregation Data'!J$159:$J$310,255),0))),"")</f>
        <v/>
      </c>
      <c r="H210" s="411" t="str">
        <f t="array" ref="H210">IFERROR(IF(INDEX('Disaggregation Data'!$P$159:$P$310,MATCH(LEFT(M210,255),LEFT('Disaggregation Data'!$J$159:$J$310,255),0))=0,"",INDEX('Disaggregation Data'!$P$159:$P$310,MATCH(LEFT(M210,255),LEFT('Disaggregation Data'!J$159:$J$310,255),0))),"")</f>
        <v/>
      </c>
      <c r="I210" s="411" t="str">
        <f t="array" ref="I210">IFERROR(IF(INDEX('Disaggregation Data'!$M$159:$M$310,MATCH(LEFT(M210,255),LEFT('Disaggregation Data'!$J$159:$J$310,255),0))=0,"",INDEX('Disaggregation Data'!$M$159:$M$310,MATCH(LEFT(M210,255),LEFT('Disaggregation Data'!J$159:$J$310,255),0))),"")</f>
        <v/>
      </c>
      <c r="J210" s="411" t="str">
        <f t="array" ref="J210">IFERROR(IF(INDEX('Disaggregation Data'!$N$159:$N$310,MATCH(LEFT(M210,255),LEFT('Disaggregation Data'!$J$159:$J$310,255),0))=0,"",INDEX('Disaggregation Data'!$N$159:$N$310,MATCH(LEFT(M210,255),LEFT('Disaggregation Data'!J$159:$J$310,255),0))),"")</f>
        <v/>
      </c>
      <c r="K210" s="503">
        <f t="shared" si="12"/>
        <v>22</v>
      </c>
      <c r="L210" s="503" t="str">
        <f t="shared" si="13"/>
        <v/>
      </c>
      <c r="M210" s="503" t="str">
        <f t="shared" si="14"/>
        <v/>
      </c>
      <c r="N210" s="481" t="b">
        <f t="shared" si="15"/>
        <v>0</v>
      </c>
      <c r="O210" s="486" t="s">
        <v>1829</v>
      </c>
      <c r="P210" s="525" t="str">
        <f t="array" ref="P210">IFERROR(IF(INDEX('Disaggregation Records'!$G$59:$G$92,MATCH(LEFT(L210,255),LEFT('Disaggregation Records'!$D$59:$D$92,255),0))=0,"",INDEX('Disaggregation Records'!$G$59:$G$92,MATCH(LEFT(L210,255),LEFT('Disaggregation Records'!$D$59:$D$92,255),0))),"")</f>
        <v/>
      </c>
      <c r="Q210" s="524" t="s">
        <v>937</v>
      </c>
      <c r="R210" s="49"/>
    </row>
    <row r="211" spans="1:18" ht="47.1" customHeight="1" x14ac:dyDescent="0.25">
      <c r="A211" s="409">
        <v>5</v>
      </c>
      <c r="B211" s="427" t="str">
        <f>IFERROR(VLOOKUP(A211,'Outcome Indicators - Section C'!$A$10:$S$27,19,FALSE),"")</f>
        <v/>
      </c>
      <c r="C211" s="522" t="str">
        <f t="array" ref="C211">IFERROR(IF(INDEX('Disaggregation Records'!$E$59:$E$92,MATCH(LEFT(L211,255),LEFT('Disaggregation Records'!$D$59:$D$92,255),0))=0,"",INDEX('Disaggregation Records'!$E$59:$E$92,MATCH(LEFT(L211,255),LEFT('Disaggregation Records'!$D$59:$D$92,255),0))),"")</f>
        <v/>
      </c>
      <c r="D211" s="522" t="str">
        <f t="array" ref="D211">IFERROR(IF(INDEX('Disaggregation Records'!$F$59:$F$92,MATCH(LEFT(L211,255),LEFT('Disaggregation Records'!$D$59:$D$92,255),0))=0,"",INDEX('Disaggregation Records'!$F$59:$F$92,MATCH(LEFT(L211,255),LEFT('Disaggregation Records'!$D$59:$D$92,255),0))),"")</f>
        <v/>
      </c>
      <c r="E211" s="412" t="str">
        <f t="array" ref="E211">IFERROR(IF(INDEX('Disaggregation Data'!$K$159:$K$310,MATCH(LEFT(M211,255),LEFT('Disaggregation Data'!$J$159:$J$310,255),0))=0,"",INDEX('Disaggregation Data'!$K$159:$K$310,MATCH(LEFT(M211,255),LEFT('Disaggregation Data'!J$159:$J$310,255),0))),"")</f>
        <v/>
      </c>
      <c r="F211" s="412" t="str">
        <f t="array" ref="F211">IFERROR(IF(INDEX('Disaggregation Data'!$L$159:$L$310,MATCH(LEFT(M211,255),LEFT('Disaggregation Data'!$J$159:$J$310,255),0))=0,"",INDEX('Disaggregation Data'!$L$159:$L$310,MATCH(LEFT(M211,255),LEFT('Disaggregation Data'!J$159:$J$310,255),0))),"")</f>
        <v/>
      </c>
      <c r="G211" s="412" t="str">
        <f t="array" ref="G211">IFERROR(IF(INDEX('Disaggregation Data'!$O$159:$O$310,MATCH(LEFT(M211,255),LEFT('Disaggregation Data'!$J$159:$J$310,255),0))=0,"",INDEX('Disaggregation Data'!$O$159:$O$310,MATCH(LEFT(M211,255),LEFT('Disaggregation Data'!J$159:$J$310,255),0))),"")</f>
        <v/>
      </c>
      <c r="H211" s="411" t="str">
        <f t="array" ref="H211">IFERROR(IF(INDEX('Disaggregation Data'!$P$159:$P$310,MATCH(LEFT(M211,255),LEFT('Disaggregation Data'!$J$159:$J$310,255),0))=0,"",INDEX('Disaggregation Data'!$P$159:$P$310,MATCH(LEFT(M211,255),LEFT('Disaggregation Data'!J$159:$J$310,255),0))),"")</f>
        <v/>
      </c>
      <c r="I211" s="411" t="str">
        <f t="array" ref="I211">IFERROR(IF(INDEX('Disaggregation Data'!$M$159:$M$310,MATCH(LEFT(M211,255),LEFT('Disaggregation Data'!$J$159:$J$310,255),0))=0,"",INDEX('Disaggregation Data'!$M$159:$M$310,MATCH(LEFT(M211,255),LEFT('Disaggregation Data'!J$159:$J$310,255),0))),"")</f>
        <v/>
      </c>
      <c r="J211" s="411" t="str">
        <f t="array" ref="J211">IFERROR(IF(INDEX('Disaggregation Data'!$N$159:$N$310,MATCH(LEFT(M211,255),LEFT('Disaggregation Data'!$J$159:$J$310,255),0))=0,"",INDEX('Disaggregation Data'!$N$159:$N$310,MATCH(LEFT(M211,255),LEFT('Disaggregation Data'!J$159:$J$310,255),0))),"")</f>
        <v/>
      </c>
      <c r="K211" s="503">
        <f t="shared" si="12"/>
        <v>23</v>
      </c>
      <c r="L211" s="503" t="str">
        <f t="shared" si="13"/>
        <v/>
      </c>
      <c r="M211" s="503" t="str">
        <f t="shared" si="14"/>
        <v/>
      </c>
      <c r="N211" s="481" t="b">
        <f t="shared" si="15"/>
        <v>0</v>
      </c>
      <c r="O211" s="486" t="s">
        <v>1830</v>
      </c>
      <c r="P211" s="525" t="str">
        <f t="array" ref="P211">IFERROR(IF(INDEX('Disaggregation Records'!$G$59:$G$92,MATCH(LEFT(L211,255),LEFT('Disaggregation Records'!$D$59:$D$92,255),0))=0,"",INDEX('Disaggregation Records'!$G$59:$G$92,MATCH(LEFT(L211,255),LEFT('Disaggregation Records'!$D$59:$D$92,255),0))),"")</f>
        <v/>
      </c>
      <c r="Q211" s="524" t="s">
        <v>937</v>
      </c>
      <c r="R211" s="49"/>
    </row>
    <row r="212" spans="1:18" ht="47.1" customHeight="1" x14ac:dyDescent="0.25">
      <c r="A212" s="409">
        <v>5</v>
      </c>
      <c r="B212" s="427" t="str">
        <f>IFERROR(VLOOKUP(A212,'Outcome Indicators - Section C'!$A$10:$S$27,19,FALSE),"")</f>
        <v/>
      </c>
      <c r="C212" s="522" t="str">
        <f t="array" ref="C212">IFERROR(IF(INDEX('Disaggregation Records'!$E$59:$E$92,MATCH(LEFT(L212,255),LEFT('Disaggregation Records'!$D$59:$D$92,255),0))=0,"",INDEX('Disaggregation Records'!$E$59:$E$92,MATCH(LEFT(L212,255),LEFT('Disaggregation Records'!$D$59:$D$92,255),0))),"")</f>
        <v/>
      </c>
      <c r="D212" s="522" t="str">
        <f t="array" ref="D212">IFERROR(IF(INDEX('Disaggregation Records'!$F$59:$F$92,MATCH(LEFT(L212,255),LEFT('Disaggregation Records'!$D$59:$D$92,255),0))=0,"",INDEX('Disaggregation Records'!$F$59:$F$92,MATCH(LEFT(L212,255),LEFT('Disaggregation Records'!$D$59:$D$92,255),0))),"")</f>
        <v/>
      </c>
      <c r="E212" s="412" t="str">
        <f t="array" ref="E212">IFERROR(IF(INDEX('Disaggregation Data'!$K$159:$K$310,MATCH(LEFT(M212,255),LEFT('Disaggregation Data'!$J$159:$J$310,255),0))=0,"",INDEX('Disaggregation Data'!$K$159:$K$310,MATCH(LEFT(M212,255),LEFT('Disaggregation Data'!J$159:$J$310,255),0))),"")</f>
        <v/>
      </c>
      <c r="F212" s="412" t="str">
        <f t="array" ref="F212">IFERROR(IF(INDEX('Disaggregation Data'!$L$159:$L$310,MATCH(LEFT(M212,255),LEFT('Disaggregation Data'!$J$159:$J$310,255),0))=0,"",INDEX('Disaggregation Data'!$L$159:$L$310,MATCH(LEFT(M212,255),LEFT('Disaggregation Data'!J$159:$J$310,255),0))),"")</f>
        <v/>
      </c>
      <c r="G212" s="412" t="str">
        <f t="array" ref="G212">IFERROR(IF(INDEX('Disaggregation Data'!$O$159:$O$310,MATCH(LEFT(M212,255),LEFT('Disaggregation Data'!$J$159:$J$310,255),0))=0,"",INDEX('Disaggregation Data'!$O$159:$O$310,MATCH(LEFT(M212,255),LEFT('Disaggregation Data'!J$159:$J$310,255),0))),"")</f>
        <v/>
      </c>
      <c r="H212" s="411" t="str">
        <f t="array" ref="H212">IFERROR(IF(INDEX('Disaggregation Data'!$P$159:$P$310,MATCH(LEFT(M212,255),LEFT('Disaggregation Data'!$J$159:$J$310,255),0))=0,"",INDEX('Disaggregation Data'!$P$159:$P$310,MATCH(LEFT(M212,255),LEFT('Disaggregation Data'!J$159:$J$310,255),0))),"")</f>
        <v/>
      </c>
      <c r="I212" s="411" t="str">
        <f t="array" ref="I212">IFERROR(IF(INDEX('Disaggregation Data'!$M$159:$M$310,MATCH(LEFT(M212,255),LEFT('Disaggregation Data'!$J$159:$J$310,255),0))=0,"",INDEX('Disaggregation Data'!$M$159:$M$310,MATCH(LEFT(M212,255),LEFT('Disaggregation Data'!J$159:$J$310,255),0))),"")</f>
        <v/>
      </c>
      <c r="J212" s="411" t="str">
        <f t="array" ref="J212">IFERROR(IF(INDEX('Disaggregation Data'!$N$159:$N$310,MATCH(LEFT(M212,255),LEFT('Disaggregation Data'!$J$159:$J$310,255),0))=0,"",INDEX('Disaggregation Data'!$N$159:$N$310,MATCH(LEFT(M212,255),LEFT('Disaggregation Data'!J$159:$J$310,255),0))),"")</f>
        <v/>
      </c>
      <c r="K212" s="503">
        <f t="shared" si="12"/>
        <v>24</v>
      </c>
      <c r="L212" s="503" t="str">
        <f t="shared" si="13"/>
        <v/>
      </c>
      <c r="M212" s="503" t="str">
        <f t="shared" si="14"/>
        <v/>
      </c>
      <c r="N212" s="481" t="b">
        <f t="shared" si="15"/>
        <v>0</v>
      </c>
      <c r="O212" s="486" t="s">
        <v>1831</v>
      </c>
      <c r="P212" s="525" t="str">
        <f t="array" ref="P212">IFERROR(IF(INDEX('Disaggregation Records'!$G$59:$G$92,MATCH(LEFT(L212,255),LEFT('Disaggregation Records'!$D$59:$D$92,255),0))=0,"",INDEX('Disaggregation Records'!$G$59:$G$92,MATCH(LEFT(L212,255),LEFT('Disaggregation Records'!$D$59:$D$92,255),0))),"")</f>
        <v/>
      </c>
      <c r="Q212" s="524" t="s">
        <v>937</v>
      </c>
      <c r="R212" s="49"/>
    </row>
    <row r="213" spans="1:18" ht="47.1" customHeight="1" x14ac:dyDescent="0.25">
      <c r="A213" s="409">
        <v>5</v>
      </c>
      <c r="B213" s="427" t="str">
        <f>IFERROR(VLOOKUP(A213,'Outcome Indicators - Section C'!$A$10:$S$27,19,FALSE),"")</f>
        <v/>
      </c>
      <c r="C213" s="522" t="str">
        <f t="array" ref="C213">IFERROR(IF(INDEX('Disaggregation Records'!$E$59:$E$92,MATCH(LEFT(L213,255),LEFT('Disaggregation Records'!$D$59:$D$92,255),0))=0,"",INDEX('Disaggregation Records'!$E$59:$E$92,MATCH(LEFT(L213,255),LEFT('Disaggregation Records'!$D$59:$D$92,255),0))),"")</f>
        <v/>
      </c>
      <c r="D213" s="522" t="str">
        <f t="array" ref="D213">IFERROR(IF(INDEX('Disaggregation Records'!$F$59:$F$92,MATCH(LEFT(L213,255),LEFT('Disaggregation Records'!$D$59:$D$92,255),0))=0,"",INDEX('Disaggregation Records'!$F$59:$F$92,MATCH(LEFT(L213,255),LEFT('Disaggregation Records'!$D$59:$D$92,255),0))),"")</f>
        <v/>
      </c>
      <c r="E213" s="412" t="str">
        <f t="array" ref="E213">IFERROR(IF(INDEX('Disaggregation Data'!$K$159:$K$310,MATCH(LEFT(M213,255),LEFT('Disaggregation Data'!$J$159:$J$310,255),0))=0,"",INDEX('Disaggregation Data'!$K$159:$K$310,MATCH(LEFT(M213,255),LEFT('Disaggregation Data'!J$159:$J$310,255),0))),"")</f>
        <v/>
      </c>
      <c r="F213" s="412" t="str">
        <f t="array" ref="F213">IFERROR(IF(INDEX('Disaggregation Data'!$L$159:$L$310,MATCH(LEFT(M213,255),LEFT('Disaggregation Data'!$J$159:$J$310,255),0))=0,"",INDEX('Disaggregation Data'!$L$159:$L$310,MATCH(LEFT(M213,255),LEFT('Disaggregation Data'!J$159:$J$310,255),0))),"")</f>
        <v/>
      </c>
      <c r="G213" s="412" t="str">
        <f t="array" ref="G213">IFERROR(IF(INDEX('Disaggregation Data'!$O$159:$O$310,MATCH(LEFT(M213,255),LEFT('Disaggregation Data'!$J$159:$J$310,255),0))=0,"",INDEX('Disaggregation Data'!$O$159:$O$310,MATCH(LEFT(M213,255),LEFT('Disaggregation Data'!J$159:$J$310,255),0))),"")</f>
        <v/>
      </c>
      <c r="H213" s="411" t="str">
        <f t="array" ref="H213">IFERROR(IF(INDEX('Disaggregation Data'!$P$159:$P$310,MATCH(LEFT(M213,255),LEFT('Disaggregation Data'!$J$159:$J$310,255),0))=0,"",INDEX('Disaggregation Data'!$P$159:$P$310,MATCH(LEFT(M213,255),LEFT('Disaggregation Data'!J$159:$J$310,255),0))),"")</f>
        <v/>
      </c>
      <c r="I213" s="411" t="str">
        <f t="array" ref="I213">IFERROR(IF(INDEX('Disaggregation Data'!$M$159:$M$310,MATCH(LEFT(M213,255),LEFT('Disaggregation Data'!$J$159:$J$310,255),0))=0,"",INDEX('Disaggregation Data'!$M$159:$M$310,MATCH(LEFT(M213,255),LEFT('Disaggregation Data'!J$159:$J$310,255),0))),"")</f>
        <v/>
      </c>
      <c r="J213" s="411" t="str">
        <f t="array" ref="J213">IFERROR(IF(INDEX('Disaggregation Data'!$N$159:$N$310,MATCH(LEFT(M213,255),LEFT('Disaggregation Data'!$J$159:$J$310,255),0))=0,"",INDEX('Disaggregation Data'!$N$159:$N$310,MATCH(LEFT(M213,255),LEFT('Disaggregation Data'!J$159:$J$310,255),0))),"")</f>
        <v/>
      </c>
      <c r="K213" s="503">
        <f t="shared" si="12"/>
        <v>25</v>
      </c>
      <c r="L213" s="503" t="str">
        <f t="shared" si="13"/>
        <v/>
      </c>
      <c r="M213" s="503" t="str">
        <f t="shared" si="14"/>
        <v/>
      </c>
      <c r="N213" s="481" t="b">
        <f t="shared" si="15"/>
        <v>0</v>
      </c>
      <c r="O213" s="486" t="s">
        <v>1832</v>
      </c>
      <c r="P213" s="525" t="str">
        <f t="array" ref="P213">IFERROR(IF(INDEX('Disaggregation Records'!$G$59:$G$92,MATCH(LEFT(L213,255),LEFT('Disaggregation Records'!$D$59:$D$92,255),0))=0,"",INDEX('Disaggregation Records'!$G$59:$G$92,MATCH(LEFT(L213,255),LEFT('Disaggregation Records'!$D$59:$D$92,255),0))),"")</f>
        <v/>
      </c>
      <c r="Q213" s="524" t="s">
        <v>937</v>
      </c>
      <c r="R213" s="49"/>
    </row>
    <row r="214" spans="1:18" ht="47.1" customHeight="1" x14ac:dyDescent="0.25">
      <c r="A214" s="409">
        <v>5</v>
      </c>
      <c r="B214" s="427" t="str">
        <f>IFERROR(VLOOKUP(A214,'Outcome Indicators - Section C'!$A$10:$S$27,19,FALSE),"")</f>
        <v/>
      </c>
      <c r="C214" s="522" t="str">
        <f t="array" ref="C214">IFERROR(IF(INDEX('Disaggregation Records'!$E$59:$E$92,MATCH(LEFT(L214,255),LEFT('Disaggregation Records'!$D$59:$D$92,255),0))=0,"",INDEX('Disaggregation Records'!$E$59:$E$92,MATCH(LEFT(L214,255),LEFT('Disaggregation Records'!$D$59:$D$92,255),0))),"")</f>
        <v/>
      </c>
      <c r="D214" s="522" t="str">
        <f t="array" ref="D214">IFERROR(IF(INDEX('Disaggregation Records'!$F$59:$F$92,MATCH(LEFT(L214,255),LEFT('Disaggregation Records'!$D$59:$D$92,255),0))=0,"",INDEX('Disaggregation Records'!$F$59:$F$92,MATCH(LEFT(L214,255),LEFT('Disaggregation Records'!$D$59:$D$92,255),0))),"")</f>
        <v/>
      </c>
      <c r="E214" s="412" t="str">
        <f t="array" ref="E214">IFERROR(IF(INDEX('Disaggregation Data'!$K$159:$K$310,MATCH(LEFT(M214,255),LEFT('Disaggregation Data'!$J$159:$J$310,255),0))=0,"",INDEX('Disaggregation Data'!$K$159:$K$310,MATCH(LEFT(M214,255),LEFT('Disaggregation Data'!J$159:$J$310,255),0))),"")</f>
        <v/>
      </c>
      <c r="F214" s="412" t="str">
        <f t="array" ref="F214">IFERROR(IF(INDEX('Disaggregation Data'!$L$159:$L$310,MATCH(LEFT(M214,255),LEFT('Disaggregation Data'!$J$159:$J$310,255),0))=0,"",INDEX('Disaggregation Data'!$L$159:$L$310,MATCH(LEFT(M214,255),LEFT('Disaggregation Data'!J$159:$J$310,255),0))),"")</f>
        <v/>
      </c>
      <c r="G214" s="412" t="str">
        <f t="array" ref="G214">IFERROR(IF(INDEX('Disaggregation Data'!$O$159:$O$310,MATCH(LEFT(M214,255),LEFT('Disaggregation Data'!$J$159:$J$310,255),0))=0,"",INDEX('Disaggregation Data'!$O$159:$O$310,MATCH(LEFT(M214,255),LEFT('Disaggregation Data'!J$159:$J$310,255),0))),"")</f>
        <v/>
      </c>
      <c r="H214" s="411" t="str">
        <f t="array" ref="H214">IFERROR(IF(INDEX('Disaggregation Data'!$P$159:$P$310,MATCH(LEFT(M214,255),LEFT('Disaggregation Data'!$J$159:$J$310,255),0))=0,"",INDEX('Disaggregation Data'!$P$159:$P$310,MATCH(LEFT(M214,255),LEFT('Disaggregation Data'!J$159:$J$310,255),0))),"")</f>
        <v/>
      </c>
      <c r="I214" s="411" t="str">
        <f t="array" ref="I214">IFERROR(IF(INDEX('Disaggregation Data'!$M$159:$M$310,MATCH(LEFT(M214,255),LEFT('Disaggregation Data'!$J$159:$J$310,255),0))=0,"",INDEX('Disaggregation Data'!$M$159:$M$310,MATCH(LEFT(M214,255),LEFT('Disaggregation Data'!J$159:$J$310,255),0))),"")</f>
        <v/>
      </c>
      <c r="J214" s="411" t="str">
        <f t="array" ref="J214">IFERROR(IF(INDEX('Disaggregation Data'!$N$159:$N$310,MATCH(LEFT(M214,255),LEFT('Disaggregation Data'!$J$159:$J$310,255),0))=0,"",INDEX('Disaggregation Data'!$N$159:$N$310,MATCH(LEFT(M214,255),LEFT('Disaggregation Data'!J$159:$J$310,255),0))),"")</f>
        <v/>
      </c>
      <c r="K214" s="503">
        <f t="shared" si="12"/>
        <v>26</v>
      </c>
      <c r="L214" s="503" t="str">
        <f t="shared" si="13"/>
        <v/>
      </c>
      <c r="M214" s="503" t="str">
        <f t="shared" si="14"/>
        <v/>
      </c>
      <c r="N214" s="481" t="b">
        <f t="shared" si="15"/>
        <v>0</v>
      </c>
      <c r="O214" s="486" t="s">
        <v>1833</v>
      </c>
      <c r="P214" s="525" t="str">
        <f t="array" ref="P214">IFERROR(IF(INDEX('Disaggregation Records'!$G$59:$G$92,MATCH(LEFT(L214,255),LEFT('Disaggregation Records'!$D$59:$D$92,255),0))=0,"",INDEX('Disaggregation Records'!$G$59:$G$92,MATCH(LEFT(L214,255),LEFT('Disaggregation Records'!$D$59:$D$92,255),0))),"")</f>
        <v/>
      </c>
      <c r="Q214" s="524" t="s">
        <v>937</v>
      </c>
      <c r="R214" s="49"/>
    </row>
    <row r="215" spans="1:18" ht="47.1" customHeight="1" x14ac:dyDescent="0.25">
      <c r="A215" s="409">
        <v>5</v>
      </c>
      <c r="B215" s="427" t="str">
        <f>IFERROR(VLOOKUP(A215,'Outcome Indicators - Section C'!$A$10:$S$27,19,FALSE),"")</f>
        <v/>
      </c>
      <c r="C215" s="522" t="str">
        <f t="array" ref="C215">IFERROR(IF(INDEX('Disaggregation Records'!$E$59:$E$92,MATCH(LEFT(L215,255),LEFT('Disaggregation Records'!$D$59:$D$92,255),0))=0,"",INDEX('Disaggregation Records'!$E$59:$E$92,MATCH(LEFT(L215,255),LEFT('Disaggregation Records'!$D$59:$D$92,255),0))),"")</f>
        <v/>
      </c>
      <c r="D215" s="522" t="str">
        <f t="array" ref="D215">IFERROR(IF(INDEX('Disaggregation Records'!$F$59:$F$92,MATCH(LEFT(L215,255),LEFT('Disaggregation Records'!$D$59:$D$92,255),0))=0,"",INDEX('Disaggregation Records'!$F$59:$F$92,MATCH(LEFT(L215,255),LEFT('Disaggregation Records'!$D$59:$D$92,255),0))),"")</f>
        <v/>
      </c>
      <c r="E215" s="412" t="str">
        <f t="array" ref="E215">IFERROR(IF(INDEX('Disaggregation Data'!$K$159:$K$310,MATCH(LEFT(M215,255),LEFT('Disaggregation Data'!$J$159:$J$310,255),0))=0,"",INDEX('Disaggregation Data'!$K$159:$K$310,MATCH(LEFT(M215,255),LEFT('Disaggregation Data'!J$159:$J$310,255),0))),"")</f>
        <v/>
      </c>
      <c r="F215" s="412" t="str">
        <f t="array" ref="F215">IFERROR(IF(INDEX('Disaggregation Data'!$L$159:$L$310,MATCH(LEFT(M215,255),LEFT('Disaggregation Data'!$J$159:$J$310,255),0))=0,"",INDEX('Disaggregation Data'!$L$159:$L$310,MATCH(LEFT(M215,255),LEFT('Disaggregation Data'!J$159:$J$310,255),0))),"")</f>
        <v/>
      </c>
      <c r="G215" s="412" t="str">
        <f t="array" ref="G215">IFERROR(IF(INDEX('Disaggregation Data'!$O$159:$O$310,MATCH(LEFT(M215,255),LEFT('Disaggregation Data'!$J$159:$J$310,255),0))=0,"",INDEX('Disaggregation Data'!$O$159:$O$310,MATCH(LEFT(M215,255),LEFT('Disaggregation Data'!J$159:$J$310,255),0))),"")</f>
        <v/>
      </c>
      <c r="H215" s="411" t="str">
        <f t="array" ref="H215">IFERROR(IF(INDEX('Disaggregation Data'!$P$159:$P$310,MATCH(LEFT(M215,255),LEFT('Disaggregation Data'!$J$159:$J$310,255),0))=0,"",INDEX('Disaggregation Data'!$P$159:$P$310,MATCH(LEFT(M215,255),LEFT('Disaggregation Data'!J$159:$J$310,255),0))),"")</f>
        <v/>
      </c>
      <c r="I215" s="411" t="str">
        <f t="array" ref="I215">IFERROR(IF(INDEX('Disaggregation Data'!$M$159:$M$310,MATCH(LEFT(M215,255),LEFT('Disaggregation Data'!$J$159:$J$310,255),0))=0,"",INDEX('Disaggregation Data'!$M$159:$M$310,MATCH(LEFT(M215,255),LEFT('Disaggregation Data'!J$159:$J$310,255),0))),"")</f>
        <v/>
      </c>
      <c r="J215" s="411" t="str">
        <f t="array" ref="J215">IFERROR(IF(INDEX('Disaggregation Data'!$N$159:$N$310,MATCH(LEFT(M215,255),LEFT('Disaggregation Data'!$J$159:$J$310,255),0))=0,"",INDEX('Disaggregation Data'!$N$159:$N$310,MATCH(LEFT(M215,255),LEFT('Disaggregation Data'!J$159:$J$310,255),0))),"")</f>
        <v/>
      </c>
      <c r="K215" s="503">
        <f t="shared" si="12"/>
        <v>27</v>
      </c>
      <c r="L215" s="503" t="str">
        <f t="shared" si="13"/>
        <v/>
      </c>
      <c r="M215" s="503" t="str">
        <f t="shared" si="14"/>
        <v/>
      </c>
      <c r="N215" s="481" t="b">
        <f t="shared" si="15"/>
        <v>0</v>
      </c>
      <c r="O215" s="486" t="s">
        <v>1834</v>
      </c>
      <c r="P215" s="525" t="str">
        <f t="array" ref="P215">IFERROR(IF(INDEX('Disaggregation Records'!$G$59:$G$92,MATCH(LEFT(L215,255),LEFT('Disaggregation Records'!$D$59:$D$92,255),0))=0,"",INDEX('Disaggregation Records'!$G$59:$G$92,MATCH(LEFT(L215,255),LEFT('Disaggregation Records'!$D$59:$D$92,255),0))),"")</f>
        <v/>
      </c>
      <c r="Q215" s="524" t="s">
        <v>937</v>
      </c>
      <c r="R215" s="49"/>
    </row>
    <row r="216" spans="1:18" ht="47.1" customHeight="1" x14ac:dyDescent="0.25">
      <c r="A216" s="409">
        <v>5</v>
      </c>
      <c r="B216" s="427" t="str">
        <f>IFERROR(VLOOKUP(A216,'Outcome Indicators - Section C'!$A$10:$S$27,19,FALSE),"")</f>
        <v/>
      </c>
      <c r="C216" s="522" t="str">
        <f t="array" ref="C216">IFERROR(IF(INDEX('Disaggregation Records'!$E$59:$E$92,MATCH(LEFT(L216,255),LEFT('Disaggregation Records'!$D$59:$D$92,255),0))=0,"",INDEX('Disaggregation Records'!$E$59:$E$92,MATCH(LEFT(L216,255),LEFT('Disaggregation Records'!$D$59:$D$92,255),0))),"")</f>
        <v/>
      </c>
      <c r="D216" s="522" t="str">
        <f t="array" ref="D216">IFERROR(IF(INDEX('Disaggregation Records'!$F$59:$F$92,MATCH(LEFT(L216,255),LEFT('Disaggregation Records'!$D$59:$D$92,255),0))=0,"",INDEX('Disaggregation Records'!$F$59:$F$92,MATCH(LEFT(L216,255),LEFT('Disaggregation Records'!$D$59:$D$92,255),0))),"")</f>
        <v/>
      </c>
      <c r="E216" s="412" t="str">
        <f t="array" ref="E216">IFERROR(IF(INDEX('Disaggregation Data'!$K$159:$K$310,MATCH(LEFT(M216,255),LEFT('Disaggregation Data'!$J$159:$J$310,255),0))=0,"",INDEX('Disaggregation Data'!$K$159:$K$310,MATCH(LEFT(M216,255),LEFT('Disaggregation Data'!J$159:$J$310,255),0))),"")</f>
        <v/>
      </c>
      <c r="F216" s="412" t="str">
        <f t="array" ref="F216">IFERROR(IF(INDEX('Disaggregation Data'!$L$159:$L$310,MATCH(LEFT(M216,255),LEFT('Disaggregation Data'!$J$159:$J$310,255),0))=0,"",INDEX('Disaggregation Data'!$L$159:$L$310,MATCH(LEFT(M216,255),LEFT('Disaggregation Data'!J$159:$J$310,255),0))),"")</f>
        <v/>
      </c>
      <c r="G216" s="412" t="str">
        <f t="array" ref="G216">IFERROR(IF(INDEX('Disaggregation Data'!$O$159:$O$310,MATCH(LEFT(M216,255),LEFT('Disaggregation Data'!$J$159:$J$310,255),0))=0,"",INDEX('Disaggregation Data'!$O$159:$O$310,MATCH(LEFT(M216,255),LEFT('Disaggregation Data'!J$159:$J$310,255),0))),"")</f>
        <v/>
      </c>
      <c r="H216" s="411" t="str">
        <f t="array" ref="H216">IFERROR(IF(INDEX('Disaggregation Data'!$P$159:$P$310,MATCH(LEFT(M216,255),LEFT('Disaggregation Data'!$J$159:$J$310,255),0))=0,"",INDEX('Disaggregation Data'!$P$159:$P$310,MATCH(LEFT(M216,255),LEFT('Disaggregation Data'!J$159:$J$310,255),0))),"")</f>
        <v/>
      </c>
      <c r="I216" s="411" t="str">
        <f t="array" ref="I216">IFERROR(IF(INDEX('Disaggregation Data'!$M$159:$M$310,MATCH(LEFT(M216,255),LEFT('Disaggregation Data'!$J$159:$J$310,255),0))=0,"",INDEX('Disaggregation Data'!$M$159:$M$310,MATCH(LEFT(M216,255),LEFT('Disaggregation Data'!J$159:$J$310,255),0))),"")</f>
        <v/>
      </c>
      <c r="J216" s="411" t="str">
        <f t="array" ref="J216">IFERROR(IF(INDEX('Disaggregation Data'!$N$159:$N$310,MATCH(LEFT(M216,255),LEFT('Disaggregation Data'!$J$159:$J$310,255),0))=0,"",INDEX('Disaggregation Data'!$N$159:$N$310,MATCH(LEFT(M216,255),LEFT('Disaggregation Data'!J$159:$J$310,255),0))),"")</f>
        <v/>
      </c>
      <c r="K216" s="503">
        <f t="shared" si="12"/>
        <v>28</v>
      </c>
      <c r="L216" s="503" t="str">
        <f t="shared" si="13"/>
        <v/>
      </c>
      <c r="M216" s="503" t="str">
        <f t="shared" si="14"/>
        <v/>
      </c>
      <c r="N216" s="481" t="b">
        <f t="shared" si="15"/>
        <v>0</v>
      </c>
      <c r="O216" s="486" t="s">
        <v>1835</v>
      </c>
      <c r="P216" s="525" t="str">
        <f t="array" ref="P216">IFERROR(IF(INDEX('Disaggregation Records'!$G$59:$G$92,MATCH(LEFT(L216,255),LEFT('Disaggregation Records'!$D$59:$D$92,255),0))=0,"",INDEX('Disaggregation Records'!$G$59:$G$92,MATCH(LEFT(L216,255),LEFT('Disaggregation Records'!$D$59:$D$92,255),0))),"")</f>
        <v/>
      </c>
      <c r="Q216" s="524" t="s">
        <v>937</v>
      </c>
      <c r="R216" s="49"/>
    </row>
    <row r="217" spans="1:18" ht="47.1" customHeight="1" x14ac:dyDescent="0.25">
      <c r="A217" s="409">
        <v>5</v>
      </c>
      <c r="B217" s="427" t="str">
        <f>IFERROR(VLOOKUP(A217,'Outcome Indicators - Section C'!$A$10:$S$27,19,FALSE),"")</f>
        <v/>
      </c>
      <c r="C217" s="522" t="str">
        <f t="array" ref="C217">IFERROR(IF(INDEX('Disaggregation Records'!$E$59:$E$92,MATCH(LEFT(L217,255),LEFT('Disaggregation Records'!$D$59:$D$92,255),0))=0,"",INDEX('Disaggregation Records'!$E$59:$E$92,MATCH(LEFT(L217,255),LEFT('Disaggregation Records'!$D$59:$D$92,255),0))),"")</f>
        <v/>
      </c>
      <c r="D217" s="522" t="str">
        <f t="array" ref="D217">IFERROR(IF(INDEX('Disaggregation Records'!$F$59:$F$92,MATCH(LEFT(L217,255),LEFT('Disaggregation Records'!$D$59:$D$92,255),0))=0,"",INDEX('Disaggregation Records'!$F$59:$F$92,MATCH(LEFT(L217,255),LEFT('Disaggregation Records'!$D$59:$D$92,255),0))),"")</f>
        <v/>
      </c>
      <c r="E217" s="412" t="str">
        <f t="array" ref="E217">IFERROR(IF(INDEX('Disaggregation Data'!$K$159:$K$310,MATCH(LEFT(M217,255),LEFT('Disaggregation Data'!$J$159:$J$310,255),0))=0,"",INDEX('Disaggregation Data'!$K$159:$K$310,MATCH(LEFT(M217,255),LEFT('Disaggregation Data'!J$159:$J$310,255),0))),"")</f>
        <v/>
      </c>
      <c r="F217" s="412" t="str">
        <f t="array" ref="F217">IFERROR(IF(INDEX('Disaggregation Data'!$L$159:$L$310,MATCH(LEFT(M217,255),LEFT('Disaggregation Data'!$J$159:$J$310,255),0))=0,"",INDEX('Disaggregation Data'!$L$159:$L$310,MATCH(LEFT(M217,255),LEFT('Disaggregation Data'!J$159:$J$310,255),0))),"")</f>
        <v/>
      </c>
      <c r="G217" s="412" t="str">
        <f t="array" ref="G217">IFERROR(IF(INDEX('Disaggregation Data'!$O$159:$O$310,MATCH(LEFT(M217,255),LEFT('Disaggregation Data'!$J$159:$J$310,255),0))=0,"",INDEX('Disaggregation Data'!$O$159:$O$310,MATCH(LEFT(M217,255),LEFT('Disaggregation Data'!J$159:$J$310,255),0))),"")</f>
        <v/>
      </c>
      <c r="H217" s="411" t="str">
        <f t="array" ref="H217">IFERROR(IF(INDEX('Disaggregation Data'!$P$159:$P$310,MATCH(LEFT(M217,255),LEFT('Disaggregation Data'!$J$159:$J$310,255),0))=0,"",INDEX('Disaggregation Data'!$P$159:$P$310,MATCH(LEFT(M217,255),LEFT('Disaggregation Data'!J$159:$J$310,255),0))),"")</f>
        <v/>
      </c>
      <c r="I217" s="411" t="str">
        <f t="array" ref="I217">IFERROR(IF(INDEX('Disaggregation Data'!$M$159:$M$310,MATCH(LEFT(M217,255),LEFT('Disaggregation Data'!$J$159:$J$310,255),0))=0,"",INDEX('Disaggregation Data'!$M$159:$M$310,MATCH(LEFT(M217,255),LEFT('Disaggregation Data'!J$159:$J$310,255),0))),"")</f>
        <v/>
      </c>
      <c r="J217" s="411" t="str">
        <f t="array" ref="J217">IFERROR(IF(INDEX('Disaggregation Data'!$N$159:$N$310,MATCH(LEFT(M217,255),LEFT('Disaggregation Data'!$J$159:$J$310,255),0))=0,"",INDEX('Disaggregation Data'!$N$159:$N$310,MATCH(LEFT(M217,255),LEFT('Disaggregation Data'!J$159:$J$310,255),0))),"")</f>
        <v/>
      </c>
      <c r="K217" s="503">
        <f t="shared" si="12"/>
        <v>29</v>
      </c>
      <c r="L217" s="503" t="str">
        <f t="shared" si="13"/>
        <v/>
      </c>
      <c r="M217" s="503" t="str">
        <f t="shared" si="14"/>
        <v/>
      </c>
      <c r="N217" s="481" t="b">
        <f t="shared" si="15"/>
        <v>0</v>
      </c>
      <c r="O217" s="486" t="s">
        <v>1836</v>
      </c>
      <c r="P217" s="525" t="str">
        <f t="array" ref="P217">IFERROR(IF(INDEX('Disaggregation Records'!$G$59:$G$92,MATCH(LEFT(L217,255),LEFT('Disaggregation Records'!$D$59:$D$92,255),0))=0,"",INDEX('Disaggregation Records'!$G$59:$G$92,MATCH(LEFT(L217,255),LEFT('Disaggregation Records'!$D$59:$D$92,255),0))),"")</f>
        <v/>
      </c>
      <c r="Q217" s="524" t="s">
        <v>937</v>
      </c>
      <c r="R217" s="49"/>
    </row>
    <row r="218" spans="1:18" ht="47.1" customHeight="1" x14ac:dyDescent="0.25">
      <c r="A218" s="409">
        <v>6</v>
      </c>
      <c r="B218" s="427" t="str">
        <f>IFERROR(VLOOKUP(A218,'Outcome Indicators - Section C'!$A$10:$S$27,19,FALSE),"")</f>
        <v/>
      </c>
      <c r="C218" s="522" t="str">
        <f t="array" ref="C218">IFERROR(IF(INDEX('Disaggregation Records'!$E$59:$E$92,MATCH(LEFT(L218,255),LEFT('Disaggregation Records'!$D$59:$D$92,255),0))=0,"",INDEX('Disaggregation Records'!$E$59:$E$92,MATCH(LEFT(L218,255),LEFT('Disaggregation Records'!$D$59:$D$92,255),0))),"")</f>
        <v/>
      </c>
      <c r="D218" s="522" t="str">
        <f t="array" ref="D218">IFERROR(IF(INDEX('Disaggregation Records'!$F$59:$F$92,MATCH(LEFT(L218,255),LEFT('Disaggregation Records'!$D$59:$D$92,255),0))=0,"",INDEX('Disaggregation Records'!$F$59:$F$92,MATCH(LEFT(L218,255),LEFT('Disaggregation Records'!$D$59:$D$92,255),0))),"")</f>
        <v/>
      </c>
      <c r="E218" s="412" t="str">
        <f t="array" ref="E218">IFERROR(IF(INDEX('Disaggregation Data'!$K$159:$K$310,MATCH(LEFT(M218,255),LEFT('Disaggregation Data'!$J$159:$J$310,255),0))=0,"",INDEX('Disaggregation Data'!$K$159:$K$310,MATCH(LEFT(M218,255),LEFT('Disaggregation Data'!J$159:$J$310,255),0))),"")</f>
        <v/>
      </c>
      <c r="F218" s="412" t="str">
        <f t="array" ref="F218">IFERROR(IF(INDEX('Disaggregation Data'!$L$159:$L$310,MATCH(LEFT(M218,255),LEFT('Disaggregation Data'!$J$159:$J$310,255),0))=0,"",INDEX('Disaggregation Data'!$L$159:$L$310,MATCH(LEFT(M218,255),LEFT('Disaggregation Data'!J$159:$J$310,255),0))),"")</f>
        <v/>
      </c>
      <c r="G218" s="412" t="str">
        <f t="array" ref="G218">IFERROR(IF(INDEX('Disaggregation Data'!$O$159:$O$310,MATCH(LEFT(M218,255),LEFT('Disaggregation Data'!$J$159:$J$310,255),0))=0,"",INDEX('Disaggregation Data'!$O$159:$O$310,MATCH(LEFT(M218,255),LEFT('Disaggregation Data'!J$159:$J$310,255),0))),"")</f>
        <v/>
      </c>
      <c r="H218" s="411" t="str">
        <f t="array" ref="H218">IFERROR(IF(INDEX('Disaggregation Data'!$P$159:$P$310,MATCH(LEFT(M218,255),LEFT('Disaggregation Data'!$J$159:$J$310,255),0))=0,"",INDEX('Disaggregation Data'!$P$159:$P$310,MATCH(LEFT(M218,255),LEFT('Disaggregation Data'!J$159:$J$310,255),0))),"")</f>
        <v/>
      </c>
      <c r="I218" s="411" t="str">
        <f t="array" ref="I218">IFERROR(IF(INDEX('Disaggregation Data'!$M$159:$M$310,MATCH(LEFT(M218,255),LEFT('Disaggregation Data'!$J$159:$J$310,255),0))=0,"",INDEX('Disaggregation Data'!$M$159:$M$310,MATCH(LEFT(M218,255),LEFT('Disaggregation Data'!J$159:$J$310,255),0))),"")</f>
        <v/>
      </c>
      <c r="J218" s="411" t="str">
        <f t="array" ref="J218">IFERROR(IF(INDEX('Disaggregation Data'!$N$159:$N$310,MATCH(LEFT(M218,255),LEFT('Disaggregation Data'!$J$159:$J$310,255),0))=0,"",INDEX('Disaggregation Data'!$N$159:$N$310,MATCH(LEFT(M218,255),LEFT('Disaggregation Data'!J$159:$J$310,255),0))),"")</f>
        <v/>
      </c>
      <c r="K218" s="503">
        <f t="shared" si="12"/>
        <v>30</v>
      </c>
      <c r="L218" s="503" t="str">
        <f t="shared" si="13"/>
        <v/>
      </c>
      <c r="M218" s="503" t="str">
        <f t="shared" si="14"/>
        <v/>
      </c>
      <c r="N218" s="481" t="b">
        <f t="shared" si="15"/>
        <v>0</v>
      </c>
      <c r="O218" s="486" t="s">
        <v>1837</v>
      </c>
      <c r="P218" s="525" t="str">
        <f t="array" ref="P218">IFERROR(IF(INDEX('Disaggregation Records'!$G$59:$G$92,MATCH(LEFT(L218,255),LEFT('Disaggregation Records'!$D$59:$D$92,255),0))=0,"",INDEX('Disaggregation Records'!$G$59:$G$92,MATCH(LEFT(L218,255),LEFT('Disaggregation Records'!$D$59:$D$92,255),0))),"")</f>
        <v/>
      </c>
      <c r="Q218" s="524" t="s">
        <v>938</v>
      </c>
      <c r="R218" s="49"/>
    </row>
    <row r="219" spans="1:18" ht="47.1" customHeight="1" x14ac:dyDescent="0.25">
      <c r="A219" s="409">
        <v>6</v>
      </c>
      <c r="B219" s="427" t="str">
        <f>IFERROR(VLOOKUP(A219,'Outcome Indicators - Section C'!$A$10:$S$27,19,FALSE),"")</f>
        <v/>
      </c>
      <c r="C219" s="522" t="str">
        <f t="array" ref="C219">IFERROR(IF(INDEX('Disaggregation Records'!$E$59:$E$92,MATCH(LEFT(L219,255),LEFT('Disaggregation Records'!$D$59:$D$92,255),0))=0,"",INDEX('Disaggregation Records'!$E$59:$E$92,MATCH(LEFT(L219,255),LEFT('Disaggregation Records'!$D$59:$D$92,255),0))),"")</f>
        <v/>
      </c>
      <c r="D219" s="522" t="str">
        <f t="array" ref="D219">IFERROR(IF(INDEX('Disaggregation Records'!$F$59:$F$92,MATCH(LEFT(L219,255),LEFT('Disaggregation Records'!$D$59:$D$92,255),0))=0,"",INDEX('Disaggregation Records'!$F$59:$F$92,MATCH(LEFT(L219,255),LEFT('Disaggregation Records'!$D$59:$D$92,255),0))),"")</f>
        <v/>
      </c>
      <c r="E219" s="412" t="str">
        <f t="array" ref="E219">IFERROR(IF(INDEX('Disaggregation Data'!$K$159:$K$310,MATCH(LEFT(M219,255),LEFT('Disaggregation Data'!$J$159:$J$310,255),0))=0,"",INDEX('Disaggregation Data'!$K$159:$K$310,MATCH(LEFT(M219,255),LEFT('Disaggregation Data'!J$159:$J$310,255),0))),"")</f>
        <v/>
      </c>
      <c r="F219" s="412" t="str">
        <f t="array" ref="F219">IFERROR(IF(INDEX('Disaggregation Data'!$L$159:$L$310,MATCH(LEFT(M219,255),LEFT('Disaggregation Data'!$J$159:$J$310,255),0))=0,"",INDEX('Disaggregation Data'!$L$159:$L$310,MATCH(LEFT(M219,255),LEFT('Disaggregation Data'!J$159:$J$310,255),0))),"")</f>
        <v/>
      </c>
      <c r="G219" s="412" t="str">
        <f t="array" ref="G219">IFERROR(IF(INDEX('Disaggregation Data'!$O$159:$O$310,MATCH(LEFT(M219,255),LEFT('Disaggregation Data'!$J$159:$J$310,255),0))=0,"",INDEX('Disaggregation Data'!$O$159:$O$310,MATCH(LEFT(M219,255),LEFT('Disaggregation Data'!J$159:$J$310,255),0))),"")</f>
        <v/>
      </c>
      <c r="H219" s="411" t="str">
        <f t="array" ref="H219">IFERROR(IF(INDEX('Disaggregation Data'!$P$159:$P$310,MATCH(LEFT(M219,255),LEFT('Disaggregation Data'!$J$159:$J$310,255),0))=0,"",INDEX('Disaggregation Data'!$P$159:$P$310,MATCH(LEFT(M219,255),LEFT('Disaggregation Data'!J$159:$J$310,255),0))),"")</f>
        <v/>
      </c>
      <c r="I219" s="411" t="str">
        <f t="array" ref="I219">IFERROR(IF(INDEX('Disaggregation Data'!$M$159:$M$310,MATCH(LEFT(M219,255),LEFT('Disaggregation Data'!$J$159:$J$310,255),0))=0,"",INDEX('Disaggregation Data'!$M$159:$M$310,MATCH(LEFT(M219,255),LEFT('Disaggregation Data'!J$159:$J$310,255),0))),"")</f>
        <v/>
      </c>
      <c r="J219" s="411" t="str">
        <f t="array" ref="J219">IFERROR(IF(INDEX('Disaggregation Data'!$N$159:$N$310,MATCH(LEFT(M219,255),LEFT('Disaggregation Data'!$J$159:$J$310,255),0))=0,"",INDEX('Disaggregation Data'!$N$159:$N$310,MATCH(LEFT(M219,255),LEFT('Disaggregation Data'!J$159:$J$310,255),0))),"")</f>
        <v/>
      </c>
      <c r="K219" s="503">
        <f t="shared" si="12"/>
        <v>31</v>
      </c>
      <c r="L219" s="503" t="str">
        <f t="shared" si="13"/>
        <v/>
      </c>
      <c r="M219" s="503" t="str">
        <f t="shared" si="14"/>
        <v/>
      </c>
      <c r="N219" s="481" t="b">
        <f t="shared" si="15"/>
        <v>0</v>
      </c>
      <c r="O219" s="486" t="s">
        <v>1838</v>
      </c>
      <c r="P219" s="525" t="str">
        <f t="array" ref="P219">IFERROR(IF(INDEX('Disaggregation Records'!$G$59:$G$92,MATCH(LEFT(L219,255),LEFT('Disaggregation Records'!$D$59:$D$92,255),0))=0,"",INDEX('Disaggregation Records'!$G$59:$G$92,MATCH(LEFT(L219,255),LEFT('Disaggregation Records'!$D$59:$D$92,255),0))),"")</f>
        <v/>
      </c>
      <c r="Q219" s="524" t="s">
        <v>938</v>
      </c>
      <c r="R219" s="49"/>
    </row>
    <row r="220" spans="1:18" ht="47.1" customHeight="1" x14ac:dyDescent="0.25">
      <c r="A220" s="409">
        <v>6</v>
      </c>
      <c r="B220" s="427" t="str">
        <f>IFERROR(VLOOKUP(A220,'Outcome Indicators - Section C'!$A$10:$S$27,19,FALSE),"")</f>
        <v/>
      </c>
      <c r="C220" s="522" t="str">
        <f t="array" ref="C220">IFERROR(IF(INDEX('Disaggregation Records'!$E$59:$E$92,MATCH(LEFT(L220,255),LEFT('Disaggregation Records'!$D$59:$D$92,255),0))=0,"",INDEX('Disaggregation Records'!$E$59:$E$92,MATCH(LEFT(L220,255),LEFT('Disaggregation Records'!$D$59:$D$92,255),0))),"")</f>
        <v/>
      </c>
      <c r="D220" s="522" t="str">
        <f t="array" ref="D220">IFERROR(IF(INDEX('Disaggregation Records'!$F$59:$F$92,MATCH(LEFT(L220,255),LEFT('Disaggregation Records'!$D$59:$D$92,255),0))=0,"",INDEX('Disaggregation Records'!$F$59:$F$92,MATCH(LEFT(L220,255),LEFT('Disaggregation Records'!$D$59:$D$92,255),0))),"")</f>
        <v/>
      </c>
      <c r="E220" s="412" t="str">
        <f t="array" ref="E220">IFERROR(IF(INDEX('Disaggregation Data'!$K$159:$K$310,MATCH(LEFT(M220,255),LEFT('Disaggregation Data'!$J$159:$J$310,255),0))=0,"",INDEX('Disaggregation Data'!$K$159:$K$310,MATCH(LEFT(M220,255),LEFT('Disaggregation Data'!J$159:$J$310,255),0))),"")</f>
        <v/>
      </c>
      <c r="F220" s="412" t="str">
        <f t="array" ref="F220">IFERROR(IF(INDEX('Disaggregation Data'!$L$159:$L$310,MATCH(LEFT(M220,255),LEFT('Disaggregation Data'!$J$159:$J$310,255),0))=0,"",INDEX('Disaggregation Data'!$L$159:$L$310,MATCH(LEFT(M220,255),LEFT('Disaggregation Data'!J$159:$J$310,255),0))),"")</f>
        <v/>
      </c>
      <c r="G220" s="412" t="str">
        <f t="array" ref="G220">IFERROR(IF(INDEX('Disaggregation Data'!$O$159:$O$310,MATCH(LEFT(M220,255),LEFT('Disaggregation Data'!$J$159:$J$310,255),0))=0,"",INDEX('Disaggregation Data'!$O$159:$O$310,MATCH(LEFT(M220,255),LEFT('Disaggregation Data'!J$159:$J$310,255),0))),"")</f>
        <v/>
      </c>
      <c r="H220" s="411" t="str">
        <f t="array" ref="H220">IFERROR(IF(INDEX('Disaggregation Data'!$P$159:$P$310,MATCH(LEFT(M220,255),LEFT('Disaggregation Data'!$J$159:$J$310,255),0))=0,"",INDEX('Disaggregation Data'!$P$159:$P$310,MATCH(LEFT(M220,255),LEFT('Disaggregation Data'!J$159:$J$310,255),0))),"")</f>
        <v/>
      </c>
      <c r="I220" s="411" t="str">
        <f t="array" ref="I220">IFERROR(IF(INDEX('Disaggregation Data'!$M$159:$M$310,MATCH(LEFT(M220,255),LEFT('Disaggregation Data'!$J$159:$J$310,255),0))=0,"",INDEX('Disaggregation Data'!$M$159:$M$310,MATCH(LEFT(M220,255),LEFT('Disaggregation Data'!J$159:$J$310,255),0))),"")</f>
        <v/>
      </c>
      <c r="J220" s="411" t="str">
        <f t="array" ref="J220">IFERROR(IF(INDEX('Disaggregation Data'!$N$159:$N$310,MATCH(LEFT(M220,255),LEFT('Disaggregation Data'!$J$159:$J$310,255),0))=0,"",INDEX('Disaggregation Data'!$N$159:$N$310,MATCH(LEFT(M220,255),LEFT('Disaggregation Data'!J$159:$J$310,255),0))),"")</f>
        <v/>
      </c>
      <c r="K220" s="503">
        <f t="shared" si="12"/>
        <v>32</v>
      </c>
      <c r="L220" s="503" t="str">
        <f t="shared" si="13"/>
        <v/>
      </c>
      <c r="M220" s="503" t="str">
        <f t="shared" si="14"/>
        <v/>
      </c>
      <c r="N220" s="481" t="b">
        <f t="shared" si="15"/>
        <v>0</v>
      </c>
      <c r="O220" s="486" t="s">
        <v>1839</v>
      </c>
      <c r="P220" s="525" t="str">
        <f t="array" ref="P220">IFERROR(IF(INDEX('Disaggregation Records'!$G$59:$G$92,MATCH(LEFT(L220,255),LEFT('Disaggregation Records'!$D$59:$D$92,255),0))=0,"",INDEX('Disaggregation Records'!$G$59:$G$92,MATCH(LEFT(L220,255),LEFT('Disaggregation Records'!$D$59:$D$92,255),0))),"")</f>
        <v/>
      </c>
      <c r="Q220" s="524" t="s">
        <v>938</v>
      </c>
      <c r="R220" s="49"/>
    </row>
    <row r="221" spans="1:18" ht="47.1" customHeight="1" x14ac:dyDescent="0.25">
      <c r="A221" s="409">
        <v>6</v>
      </c>
      <c r="B221" s="427" t="str">
        <f>IFERROR(VLOOKUP(A221,'Outcome Indicators - Section C'!$A$10:$S$27,19,FALSE),"")</f>
        <v/>
      </c>
      <c r="C221" s="522" t="str">
        <f t="array" ref="C221">IFERROR(IF(INDEX('Disaggregation Records'!$E$59:$E$92,MATCH(LEFT(L221,255),LEFT('Disaggregation Records'!$D$59:$D$92,255),0))=0,"",INDEX('Disaggregation Records'!$E$59:$E$92,MATCH(LEFT(L221,255),LEFT('Disaggregation Records'!$D$59:$D$92,255),0))),"")</f>
        <v/>
      </c>
      <c r="D221" s="522" t="str">
        <f t="array" ref="D221">IFERROR(IF(INDEX('Disaggregation Records'!$F$59:$F$92,MATCH(LEFT(L221,255),LEFT('Disaggregation Records'!$D$59:$D$92,255),0))=0,"",INDEX('Disaggregation Records'!$F$59:$F$92,MATCH(LEFT(L221,255),LEFT('Disaggregation Records'!$D$59:$D$92,255),0))),"")</f>
        <v/>
      </c>
      <c r="E221" s="412" t="str">
        <f t="array" ref="E221">IFERROR(IF(INDEX('Disaggregation Data'!$K$159:$K$310,MATCH(LEFT(M221,255),LEFT('Disaggregation Data'!$J$159:$J$310,255),0))=0,"",INDEX('Disaggregation Data'!$K$159:$K$310,MATCH(LEFT(M221,255),LEFT('Disaggregation Data'!J$159:$J$310,255),0))),"")</f>
        <v/>
      </c>
      <c r="F221" s="412" t="str">
        <f t="array" ref="F221">IFERROR(IF(INDEX('Disaggregation Data'!$L$159:$L$310,MATCH(LEFT(M221,255),LEFT('Disaggregation Data'!$J$159:$J$310,255),0))=0,"",INDEX('Disaggregation Data'!$L$159:$L$310,MATCH(LEFT(M221,255),LEFT('Disaggregation Data'!J$159:$J$310,255),0))),"")</f>
        <v/>
      </c>
      <c r="G221" s="412" t="str">
        <f t="array" ref="G221">IFERROR(IF(INDEX('Disaggregation Data'!$O$159:$O$310,MATCH(LEFT(M221,255),LEFT('Disaggregation Data'!$J$159:$J$310,255),0))=0,"",INDEX('Disaggregation Data'!$O$159:$O$310,MATCH(LEFT(M221,255),LEFT('Disaggregation Data'!J$159:$J$310,255),0))),"")</f>
        <v/>
      </c>
      <c r="H221" s="411" t="str">
        <f t="array" ref="H221">IFERROR(IF(INDEX('Disaggregation Data'!$P$159:$P$310,MATCH(LEFT(M221,255),LEFT('Disaggregation Data'!$J$159:$J$310,255),0))=0,"",INDEX('Disaggregation Data'!$P$159:$P$310,MATCH(LEFT(M221,255),LEFT('Disaggregation Data'!J$159:$J$310,255),0))),"")</f>
        <v/>
      </c>
      <c r="I221" s="411" t="str">
        <f t="array" ref="I221">IFERROR(IF(INDEX('Disaggregation Data'!$M$159:$M$310,MATCH(LEFT(M221,255),LEFT('Disaggregation Data'!$J$159:$J$310,255),0))=0,"",INDEX('Disaggregation Data'!$M$159:$M$310,MATCH(LEFT(M221,255),LEFT('Disaggregation Data'!J$159:$J$310,255),0))),"")</f>
        <v/>
      </c>
      <c r="J221" s="411" t="str">
        <f t="array" ref="J221">IFERROR(IF(INDEX('Disaggregation Data'!$N$159:$N$310,MATCH(LEFT(M221,255),LEFT('Disaggregation Data'!$J$159:$J$310,255),0))=0,"",INDEX('Disaggregation Data'!$N$159:$N$310,MATCH(LEFT(M221,255),LEFT('Disaggregation Data'!J$159:$J$310,255),0))),"")</f>
        <v/>
      </c>
      <c r="K221" s="503">
        <f t="shared" si="12"/>
        <v>33</v>
      </c>
      <c r="L221" s="503" t="str">
        <f t="shared" si="13"/>
        <v/>
      </c>
      <c r="M221" s="503" t="str">
        <f t="shared" si="14"/>
        <v/>
      </c>
      <c r="N221" s="481" t="b">
        <f t="shared" si="15"/>
        <v>0</v>
      </c>
      <c r="O221" s="486" t="s">
        <v>1840</v>
      </c>
      <c r="P221" s="525" t="str">
        <f t="array" ref="P221">IFERROR(IF(INDEX('Disaggregation Records'!$G$59:$G$92,MATCH(LEFT(L221,255),LEFT('Disaggregation Records'!$D$59:$D$92,255),0))=0,"",INDEX('Disaggregation Records'!$G$59:$G$92,MATCH(LEFT(L221,255),LEFT('Disaggregation Records'!$D$59:$D$92,255),0))),"")</f>
        <v/>
      </c>
      <c r="Q221" s="524" t="s">
        <v>938</v>
      </c>
      <c r="R221" s="49"/>
    </row>
    <row r="222" spans="1:18" ht="47.1" customHeight="1" x14ac:dyDescent="0.25">
      <c r="A222" s="409">
        <v>6</v>
      </c>
      <c r="B222" s="427" t="str">
        <f>IFERROR(VLOOKUP(A222,'Outcome Indicators - Section C'!$A$10:$S$27,19,FALSE),"")</f>
        <v/>
      </c>
      <c r="C222" s="522" t="str">
        <f t="array" ref="C222">IFERROR(IF(INDEX('Disaggregation Records'!$E$59:$E$92,MATCH(LEFT(L222,255),LEFT('Disaggregation Records'!$D$59:$D$92,255),0))=0,"",INDEX('Disaggregation Records'!$E$59:$E$92,MATCH(LEFT(L222,255),LEFT('Disaggregation Records'!$D$59:$D$92,255),0))),"")</f>
        <v/>
      </c>
      <c r="D222" s="522" t="str">
        <f t="array" ref="D222">IFERROR(IF(INDEX('Disaggregation Records'!$F$59:$F$92,MATCH(LEFT(L222,255),LEFT('Disaggregation Records'!$D$59:$D$92,255),0))=0,"",INDEX('Disaggregation Records'!$F$59:$F$92,MATCH(LEFT(L222,255),LEFT('Disaggregation Records'!$D$59:$D$92,255),0))),"")</f>
        <v/>
      </c>
      <c r="E222" s="412" t="str">
        <f t="array" ref="E222">IFERROR(IF(INDEX('Disaggregation Data'!$K$159:$K$310,MATCH(LEFT(M222,255),LEFT('Disaggregation Data'!$J$159:$J$310,255),0))=0,"",INDEX('Disaggregation Data'!$K$159:$K$310,MATCH(LEFT(M222,255),LEFT('Disaggregation Data'!J$159:$J$310,255),0))),"")</f>
        <v/>
      </c>
      <c r="F222" s="412" t="str">
        <f t="array" ref="F222">IFERROR(IF(INDEX('Disaggregation Data'!$L$159:$L$310,MATCH(LEFT(M222,255),LEFT('Disaggregation Data'!$J$159:$J$310,255),0))=0,"",INDEX('Disaggregation Data'!$L$159:$L$310,MATCH(LEFT(M222,255),LEFT('Disaggregation Data'!J$159:$J$310,255),0))),"")</f>
        <v/>
      </c>
      <c r="G222" s="412" t="str">
        <f t="array" ref="G222">IFERROR(IF(INDEX('Disaggregation Data'!$O$159:$O$310,MATCH(LEFT(M222,255),LEFT('Disaggregation Data'!$J$159:$J$310,255),0))=0,"",INDEX('Disaggregation Data'!$O$159:$O$310,MATCH(LEFT(M222,255),LEFT('Disaggregation Data'!J$159:$J$310,255),0))),"")</f>
        <v/>
      </c>
      <c r="H222" s="411" t="str">
        <f t="array" ref="H222">IFERROR(IF(INDEX('Disaggregation Data'!$P$159:$P$310,MATCH(LEFT(M222,255),LEFT('Disaggregation Data'!$J$159:$J$310,255),0))=0,"",INDEX('Disaggregation Data'!$P$159:$P$310,MATCH(LEFT(M222,255),LEFT('Disaggregation Data'!J$159:$J$310,255),0))),"")</f>
        <v/>
      </c>
      <c r="I222" s="411" t="str">
        <f t="array" ref="I222">IFERROR(IF(INDEX('Disaggregation Data'!$M$159:$M$310,MATCH(LEFT(M222,255),LEFT('Disaggregation Data'!$J$159:$J$310,255),0))=0,"",INDEX('Disaggregation Data'!$M$159:$M$310,MATCH(LEFT(M222,255),LEFT('Disaggregation Data'!J$159:$J$310,255),0))),"")</f>
        <v/>
      </c>
      <c r="J222" s="411" t="str">
        <f t="array" ref="J222">IFERROR(IF(INDEX('Disaggregation Data'!$N$159:$N$310,MATCH(LEFT(M222,255),LEFT('Disaggregation Data'!$J$159:$J$310,255),0))=0,"",INDEX('Disaggregation Data'!$N$159:$N$310,MATCH(LEFT(M222,255),LEFT('Disaggregation Data'!J$159:$J$310,255),0))),"")</f>
        <v/>
      </c>
      <c r="K222" s="503">
        <f t="shared" si="12"/>
        <v>34</v>
      </c>
      <c r="L222" s="503" t="str">
        <f t="shared" si="13"/>
        <v/>
      </c>
      <c r="M222" s="503" t="str">
        <f t="shared" si="14"/>
        <v/>
      </c>
      <c r="N222" s="481" t="b">
        <f t="shared" si="15"/>
        <v>0</v>
      </c>
      <c r="O222" s="486" t="s">
        <v>1841</v>
      </c>
      <c r="P222" s="525" t="str">
        <f t="array" ref="P222">IFERROR(IF(INDEX('Disaggregation Records'!$G$59:$G$92,MATCH(LEFT(L222,255),LEFT('Disaggregation Records'!$D$59:$D$92,255),0))=0,"",INDEX('Disaggregation Records'!$G$59:$G$92,MATCH(LEFT(L222,255),LEFT('Disaggregation Records'!$D$59:$D$92,255),0))),"")</f>
        <v/>
      </c>
      <c r="Q222" s="524" t="s">
        <v>938</v>
      </c>
      <c r="R222" s="49"/>
    </row>
    <row r="223" spans="1:18" ht="47.1" customHeight="1" x14ac:dyDescent="0.25">
      <c r="A223" s="409">
        <v>6</v>
      </c>
      <c r="B223" s="427" t="str">
        <f>IFERROR(VLOOKUP(A223,'Outcome Indicators - Section C'!$A$10:$S$27,19,FALSE),"")</f>
        <v/>
      </c>
      <c r="C223" s="522" t="str">
        <f t="array" ref="C223">IFERROR(IF(INDEX('Disaggregation Records'!$E$59:$E$92,MATCH(LEFT(L223,255),LEFT('Disaggregation Records'!$D$59:$D$92,255),0))=0,"",INDEX('Disaggregation Records'!$E$59:$E$92,MATCH(LEFT(L223,255),LEFT('Disaggregation Records'!$D$59:$D$92,255),0))),"")</f>
        <v/>
      </c>
      <c r="D223" s="522" t="str">
        <f t="array" ref="D223">IFERROR(IF(INDEX('Disaggregation Records'!$F$59:$F$92,MATCH(LEFT(L223,255),LEFT('Disaggregation Records'!$D$59:$D$92,255),0))=0,"",INDEX('Disaggregation Records'!$F$59:$F$92,MATCH(LEFT(L223,255),LEFT('Disaggregation Records'!$D$59:$D$92,255),0))),"")</f>
        <v/>
      </c>
      <c r="E223" s="412" t="str">
        <f t="array" ref="E223">IFERROR(IF(INDEX('Disaggregation Data'!$K$159:$K$310,MATCH(LEFT(M223,255),LEFT('Disaggregation Data'!$J$159:$J$310,255),0))=0,"",INDEX('Disaggregation Data'!$K$159:$K$310,MATCH(LEFT(M223,255),LEFT('Disaggregation Data'!J$159:$J$310,255),0))),"")</f>
        <v/>
      </c>
      <c r="F223" s="412" t="str">
        <f t="array" ref="F223">IFERROR(IF(INDEX('Disaggregation Data'!$L$159:$L$310,MATCH(LEFT(M223,255),LEFT('Disaggregation Data'!$J$159:$J$310,255),0))=0,"",INDEX('Disaggregation Data'!$L$159:$L$310,MATCH(LEFT(M223,255),LEFT('Disaggregation Data'!J$159:$J$310,255),0))),"")</f>
        <v/>
      </c>
      <c r="G223" s="412" t="str">
        <f t="array" ref="G223">IFERROR(IF(INDEX('Disaggregation Data'!$O$159:$O$310,MATCH(LEFT(M223,255),LEFT('Disaggregation Data'!$J$159:$J$310,255),0))=0,"",INDEX('Disaggregation Data'!$O$159:$O$310,MATCH(LEFT(M223,255),LEFT('Disaggregation Data'!J$159:$J$310,255),0))),"")</f>
        <v/>
      </c>
      <c r="H223" s="411" t="str">
        <f t="array" ref="H223">IFERROR(IF(INDEX('Disaggregation Data'!$P$159:$P$310,MATCH(LEFT(M223,255),LEFT('Disaggregation Data'!$J$159:$J$310,255),0))=0,"",INDEX('Disaggregation Data'!$P$159:$P$310,MATCH(LEFT(M223,255),LEFT('Disaggregation Data'!J$159:$J$310,255),0))),"")</f>
        <v/>
      </c>
      <c r="I223" s="411" t="str">
        <f t="array" ref="I223">IFERROR(IF(INDEX('Disaggregation Data'!$M$159:$M$310,MATCH(LEFT(M223,255),LEFT('Disaggregation Data'!$J$159:$J$310,255),0))=0,"",INDEX('Disaggregation Data'!$M$159:$M$310,MATCH(LEFT(M223,255),LEFT('Disaggregation Data'!J$159:$J$310,255),0))),"")</f>
        <v/>
      </c>
      <c r="J223" s="411" t="str">
        <f t="array" ref="J223">IFERROR(IF(INDEX('Disaggregation Data'!$N$159:$N$310,MATCH(LEFT(M223,255),LEFT('Disaggregation Data'!$J$159:$J$310,255),0))=0,"",INDEX('Disaggregation Data'!$N$159:$N$310,MATCH(LEFT(M223,255),LEFT('Disaggregation Data'!J$159:$J$310,255),0))),"")</f>
        <v/>
      </c>
      <c r="K223" s="503">
        <f t="shared" si="12"/>
        <v>35</v>
      </c>
      <c r="L223" s="503" t="str">
        <f t="shared" si="13"/>
        <v/>
      </c>
      <c r="M223" s="503" t="str">
        <f t="shared" si="14"/>
        <v/>
      </c>
      <c r="N223" s="481" t="b">
        <f t="shared" si="15"/>
        <v>0</v>
      </c>
      <c r="O223" s="486" t="s">
        <v>1842</v>
      </c>
      <c r="P223" s="525" t="str">
        <f t="array" ref="P223">IFERROR(IF(INDEX('Disaggregation Records'!$G$59:$G$92,MATCH(LEFT(L223,255),LEFT('Disaggregation Records'!$D$59:$D$92,255),0))=0,"",INDEX('Disaggregation Records'!$G$59:$G$92,MATCH(LEFT(L223,255),LEFT('Disaggregation Records'!$D$59:$D$92,255),0))),"")</f>
        <v/>
      </c>
      <c r="Q223" s="524" t="s">
        <v>938</v>
      </c>
      <c r="R223" s="49"/>
    </row>
    <row r="224" spans="1:18" ht="47.1" customHeight="1" x14ac:dyDescent="0.25">
      <c r="A224" s="409">
        <v>6</v>
      </c>
      <c r="B224" s="427" t="str">
        <f>IFERROR(VLOOKUP(A224,'Outcome Indicators - Section C'!$A$10:$S$27,19,FALSE),"")</f>
        <v/>
      </c>
      <c r="C224" s="522" t="str">
        <f t="array" ref="C224">IFERROR(IF(INDEX('Disaggregation Records'!$E$59:$E$92,MATCH(LEFT(L224,255),LEFT('Disaggregation Records'!$D$59:$D$92,255),0))=0,"",INDEX('Disaggregation Records'!$E$59:$E$92,MATCH(LEFT(L224,255),LEFT('Disaggregation Records'!$D$59:$D$92,255),0))),"")</f>
        <v/>
      </c>
      <c r="D224" s="522" t="str">
        <f t="array" ref="D224">IFERROR(IF(INDEX('Disaggregation Records'!$F$59:$F$92,MATCH(LEFT(L224,255),LEFT('Disaggregation Records'!$D$59:$D$92,255),0))=0,"",INDEX('Disaggregation Records'!$F$59:$F$92,MATCH(LEFT(L224,255),LEFT('Disaggregation Records'!$D$59:$D$92,255),0))),"")</f>
        <v/>
      </c>
      <c r="E224" s="412" t="str">
        <f t="array" ref="E224">IFERROR(IF(INDEX('Disaggregation Data'!$K$159:$K$310,MATCH(LEFT(M224,255),LEFT('Disaggregation Data'!$J$159:$J$310,255),0))=0,"",INDEX('Disaggregation Data'!$K$159:$K$310,MATCH(LEFT(M224,255),LEFT('Disaggregation Data'!J$159:$J$310,255),0))),"")</f>
        <v/>
      </c>
      <c r="F224" s="412" t="str">
        <f t="array" ref="F224">IFERROR(IF(INDEX('Disaggregation Data'!$L$159:$L$310,MATCH(LEFT(M224,255),LEFT('Disaggregation Data'!$J$159:$J$310,255),0))=0,"",INDEX('Disaggregation Data'!$L$159:$L$310,MATCH(LEFT(M224,255),LEFT('Disaggregation Data'!J$159:$J$310,255),0))),"")</f>
        <v/>
      </c>
      <c r="G224" s="412" t="str">
        <f t="array" ref="G224">IFERROR(IF(INDEX('Disaggregation Data'!$O$159:$O$310,MATCH(LEFT(M224,255),LEFT('Disaggregation Data'!$J$159:$J$310,255),0))=0,"",INDEX('Disaggregation Data'!$O$159:$O$310,MATCH(LEFT(M224,255),LEFT('Disaggregation Data'!J$159:$J$310,255),0))),"")</f>
        <v/>
      </c>
      <c r="H224" s="411" t="str">
        <f t="array" ref="H224">IFERROR(IF(INDEX('Disaggregation Data'!$P$159:$P$310,MATCH(LEFT(M224,255),LEFT('Disaggregation Data'!$J$159:$J$310,255),0))=0,"",INDEX('Disaggregation Data'!$P$159:$P$310,MATCH(LEFT(M224,255),LEFT('Disaggregation Data'!J$159:$J$310,255),0))),"")</f>
        <v/>
      </c>
      <c r="I224" s="411" t="str">
        <f t="array" ref="I224">IFERROR(IF(INDEX('Disaggregation Data'!$M$159:$M$310,MATCH(LEFT(M224,255),LEFT('Disaggregation Data'!$J$159:$J$310,255),0))=0,"",INDEX('Disaggregation Data'!$M$159:$M$310,MATCH(LEFT(M224,255),LEFT('Disaggregation Data'!J$159:$J$310,255),0))),"")</f>
        <v/>
      </c>
      <c r="J224" s="411" t="str">
        <f t="array" ref="J224">IFERROR(IF(INDEX('Disaggregation Data'!$N$159:$N$310,MATCH(LEFT(M224,255),LEFT('Disaggregation Data'!$J$159:$J$310,255),0))=0,"",INDEX('Disaggregation Data'!$N$159:$N$310,MATCH(LEFT(M224,255),LEFT('Disaggregation Data'!J$159:$J$310,255),0))),"")</f>
        <v/>
      </c>
      <c r="K224" s="503">
        <f t="shared" si="12"/>
        <v>36</v>
      </c>
      <c r="L224" s="503" t="str">
        <f t="shared" si="13"/>
        <v/>
      </c>
      <c r="M224" s="503" t="str">
        <f t="shared" si="14"/>
        <v/>
      </c>
      <c r="N224" s="481" t="b">
        <f t="shared" si="15"/>
        <v>0</v>
      </c>
      <c r="O224" s="486" t="s">
        <v>1843</v>
      </c>
      <c r="P224" s="525" t="str">
        <f t="array" ref="P224">IFERROR(IF(INDEX('Disaggregation Records'!$G$59:$G$92,MATCH(LEFT(L224,255),LEFT('Disaggregation Records'!$D$59:$D$92,255),0))=0,"",INDEX('Disaggregation Records'!$G$59:$G$92,MATCH(LEFT(L224,255),LEFT('Disaggregation Records'!$D$59:$D$92,255),0))),"")</f>
        <v/>
      </c>
      <c r="Q224" s="524" t="s">
        <v>938</v>
      </c>
      <c r="R224" s="49"/>
    </row>
    <row r="225" spans="1:18" ht="47.1" customHeight="1" x14ac:dyDescent="0.25">
      <c r="A225" s="409">
        <v>6</v>
      </c>
      <c r="B225" s="427" t="str">
        <f>IFERROR(VLOOKUP(A225,'Outcome Indicators - Section C'!$A$10:$S$27,19,FALSE),"")</f>
        <v/>
      </c>
      <c r="C225" s="522" t="str">
        <f t="array" ref="C225">IFERROR(IF(INDEX('Disaggregation Records'!$E$59:$E$92,MATCH(LEFT(L225,255),LEFT('Disaggregation Records'!$D$59:$D$92,255),0))=0,"",INDEX('Disaggregation Records'!$E$59:$E$92,MATCH(LEFT(L225,255),LEFT('Disaggregation Records'!$D$59:$D$92,255),0))),"")</f>
        <v/>
      </c>
      <c r="D225" s="522" t="str">
        <f t="array" ref="D225">IFERROR(IF(INDEX('Disaggregation Records'!$F$59:$F$92,MATCH(LEFT(L225,255),LEFT('Disaggregation Records'!$D$59:$D$92,255),0))=0,"",INDEX('Disaggregation Records'!$F$59:$F$92,MATCH(LEFT(L225,255),LEFT('Disaggregation Records'!$D$59:$D$92,255),0))),"")</f>
        <v/>
      </c>
      <c r="E225" s="412" t="str">
        <f t="array" ref="E225">IFERROR(IF(INDEX('Disaggregation Data'!$K$159:$K$310,MATCH(LEFT(M225,255),LEFT('Disaggregation Data'!$J$159:$J$310,255),0))=0,"",INDEX('Disaggregation Data'!$K$159:$K$310,MATCH(LEFT(M225,255),LEFT('Disaggregation Data'!J$159:$J$310,255),0))),"")</f>
        <v/>
      </c>
      <c r="F225" s="412" t="str">
        <f t="array" ref="F225">IFERROR(IF(INDEX('Disaggregation Data'!$L$159:$L$310,MATCH(LEFT(M225,255),LEFT('Disaggregation Data'!$J$159:$J$310,255),0))=0,"",INDEX('Disaggregation Data'!$L$159:$L$310,MATCH(LEFT(M225,255),LEFT('Disaggregation Data'!J$159:$J$310,255),0))),"")</f>
        <v/>
      </c>
      <c r="G225" s="412" t="str">
        <f t="array" ref="G225">IFERROR(IF(INDEX('Disaggregation Data'!$O$159:$O$310,MATCH(LEFT(M225,255),LEFT('Disaggregation Data'!$J$159:$J$310,255),0))=0,"",INDEX('Disaggregation Data'!$O$159:$O$310,MATCH(LEFT(M225,255),LEFT('Disaggregation Data'!J$159:$J$310,255),0))),"")</f>
        <v/>
      </c>
      <c r="H225" s="411" t="str">
        <f t="array" ref="H225">IFERROR(IF(INDEX('Disaggregation Data'!$P$159:$P$310,MATCH(LEFT(M225,255),LEFT('Disaggregation Data'!$J$159:$J$310,255),0))=0,"",INDEX('Disaggregation Data'!$P$159:$P$310,MATCH(LEFT(M225,255),LEFT('Disaggregation Data'!J$159:$J$310,255),0))),"")</f>
        <v/>
      </c>
      <c r="I225" s="411" t="str">
        <f t="array" ref="I225">IFERROR(IF(INDEX('Disaggregation Data'!$M$159:$M$310,MATCH(LEFT(M225,255),LEFT('Disaggregation Data'!$J$159:$J$310,255),0))=0,"",INDEX('Disaggregation Data'!$M$159:$M$310,MATCH(LEFT(M225,255),LEFT('Disaggregation Data'!J$159:$J$310,255),0))),"")</f>
        <v/>
      </c>
      <c r="J225" s="411" t="str">
        <f t="array" ref="J225">IFERROR(IF(INDEX('Disaggregation Data'!$N$159:$N$310,MATCH(LEFT(M225,255),LEFT('Disaggregation Data'!$J$159:$J$310,255),0))=0,"",INDEX('Disaggregation Data'!$N$159:$N$310,MATCH(LEFT(M225,255),LEFT('Disaggregation Data'!J$159:$J$310,255),0))),"")</f>
        <v/>
      </c>
      <c r="K225" s="503">
        <f t="shared" si="12"/>
        <v>37</v>
      </c>
      <c r="L225" s="503" t="str">
        <f t="shared" si="13"/>
        <v/>
      </c>
      <c r="M225" s="503" t="str">
        <f t="shared" si="14"/>
        <v/>
      </c>
      <c r="N225" s="481" t="b">
        <f t="shared" si="15"/>
        <v>0</v>
      </c>
      <c r="O225" s="486" t="s">
        <v>1844</v>
      </c>
      <c r="P225" s="525" t="str">
        <f t="array" ref="P225">IFERROR(IF(INDEX('Disaggregation Records'!$G$59:$G$92,MATCH(LEFT(L225,255),LEFT('Disaggregation Records'!$D$59:$D$92,255),0))=0,"",INDEX('Disaggregation Records'!$G$59:$G$92,MATCH(LEFT(L225,255),LEFT('Disaggregation Records'!$D$59:$D$92,255),0))),"")</f>
        <v/>
      </c>
      <c r="Q225" s="524" t="s">
        <v>938</v>
      </c>
      <c r="R225" s="49"/>
    </row>
    <row r="226" spans="1:18" ht="47.1" customHeight="1" x14ac:dyDescent="0.25">
      <c r="A226" s="409">
        <v>6</v>
      </c>
      <c r="B226" s="427" t="str">
        <f>IFERROR(VLOOKUP(A226,'Outcome Indicators - Section C'!$A$10:$S$27,19,FALSE),"")</f>
        <v/>
      </c>
      <c r="C226" s="522" t="str">
        <f t="array" ref="C226">IFERROR(IF(INDEX('Disaggregation Records'!$E$59:$E$92,MATCH(LEFT(L226,255),LEFT('Disaggregation Records'!$D$59:$D$92,255),0))=0,"",INDEX('Disaggregation Records'!$E$59:$E$92,MATCH(LEFT(L226,255),LEFT('Disaggregation Records'!$D$59:$D$92,255),0))),"")</f>
        <v/>
      </c>
      <c r="D226" s="522" t="str">
        <f t="array" ref="D226">IFERROR(IF(INDEX('Disaggregation Records'!$F$59:$F$92,MATCH(LEFT(L226,255),LEFT('Disaggregation Records'!$D$59:$D$92,255),0))=0,"",INDEX('Disaggregation Records'!$F$59:$F$92,MATCH(LEFT(L226,255),LEFT('Disaggregation Records'!$D$59:$D$92,255),0))),"")</f>
        <v/>
      </c>
      <c r="E226" s="412" t="str">
        <f t="array" ref="E226">IFERROR(IF(INDEX('Disaggregation Data'!$K$159:$K$310,MATCH(LEFT(M226,255),LEFT('Disaggregation Data'!$J$159:$J$310,255),0))=0,"",INDEX('Disaggregation Data'!$K$159:$K$310,MATCH(LEFT(M226,255),LEFT('Disaggregation Data'!J$159:$J$310,255),0))),"")</f>
        <v/>
      </c>
      <c r="F226" s="412" t="str">
        <f t="array" ref="F226">IFERROR(IF(INDEX('Disaggregation Data'!$L$159:$L$310,MATCH(LEFT(M226,255),LEFT('Disaggregation Data'!$J$159:$J$310,255),0))=0,"",INDEX('Disaggregation Data'!$L$159:$L$310,MATCH(LEFT(M226,255),LEFT('Disaggregation Data'!J$159:$J$310,255),0))),"")</f>
        <v/>
      </c>
      <c r="G226" s="412" t="str">
        <f t="array" ref="G226">IFERROR(IF(INDEX('Disaggregation Data'!$O$159:$O$310,MATCH(LEFT(M226,255),LEFT('Disaggregation Data'!$J$159:$J$310,255),0))=0,"",INDEX('Disaggregation Data'!$O$159:$O$310,MATCH(LEFT(M226,255),LEFT('Disaggregation Data'!J$159:$J$310,255),0))),"")</f>
        <v/>
      </c>
      <c r="H226" s="411" t="str">
        <f t="array" ref="H226">IFERROR(IF(INDEX('Disaggregation Data'!$P$159:$P$310,MATCH(LEFT(M226,255),LEFT('Disaggregation Data'!$J$159:$J$310,255),0))=0,"",INDEX('Disaggregation Data'!$P$159:$P$310,MATCH(LEFT(M226,255),LEFT('Disaggregation Data'!J$159:$J$310,255),0))),"")</f>
        <v/>
      </c>
      <c r="I226" s="411" t="str">
        <f t="array" ref="I226">IFERROR(IF(INDEX('Disaggregation Data'!$M$159:$M$310,MATCH(LEFT(M226,255),LEFT('Disaggregation Data'!$J$159:$J$310,255),0))=0,"",INDEX('Disaggregation Data'!$M$159:$M$310,MATCH(LEFT(M226,255),LEFT('Disaggregation Data'!J$159:$J$310,255),0))),"")</f>
        <v/>
      </c>
      <c r="J226" s="411" t="str">
        <f t="array" ref="J226">IFERROR(IF(INDEX('Disaggregation Data'!$N$159:$N$310,MATCH(LEFT(M226,255),LEFT('Disaggregation Data'!$J$159:$J$310,255),0))=0,"",INDEX('Disaggregation Data'!$N$159:$N$310,MATCH(LEFT(M226,255),LEFT('Disaggregation Data'!J$159:$J$310,255),0))),"")</f>
        <v/>
      </c>
      <c r="K226" s="503">
        <f t="shared" si="12"/>
        <v>38</v>
      </c>
      <c r="L226" s="503" t="str">
        <f t="shared" si="13"/>
        <v/>
      </c>
      <c r="M226" s="503" t="str">
        <f t="shared" si="14"/>
        <v/>
      </c>
      <c r="N226" s="481" t="b">
        <f t="shared" si="15"/>
        <v>0</v>
      </c>
      <c r="O226" s="486" t="s">
        <v>1845</v>
      </c>
      <c r="P226" s="525" t="str">
        <f t="array" ref="P226">IFERROR(IF(INDEX('Disaggregation Records'!$G$59:$G$92,MATCH(LEFT(L226,255),LEFT('Disaggregation Records'!$D$59:$D$92,255),0))=0,"",INDEX('Disaggregation Records'!$G$59:$G$92,MATCH(LEFT(L226,255),LEFT('Disaggregation Records'!$D$59:$D$92,255),0))),"")</f>
        <v/>
      </c>
      <c r="Q226" s="524" t="s">
        <v>938</v>
      </c>
      <c r="R226" s="49"/>
    </row>
    <row r="227" spans="1:18" ht="47.1" customHeight="1" x14ac:dyDescent="0.25">
      <c r="A227" s="409">
        <v>6</v>
      </c>
      <c r="B227" s="427" t="str">
        <f>IFERROR(VLOOKUP(A227,'Outcome Indicators - Section C'!$A$10:$S$27,19,FALSE),"")</f>
        <v/>
      </c>
      <c r="C227" s="522" t="str">
        <f t="array" ref="C227">IFERROR(IF(INDEX('Disaggregation Records'!$E$59:$E$92,MATCH(LEFT(L227,255),LEFT('Disaggregation Records'!$D$59:$D$92,255),0))=0,"",INDEX('Disaggregation Records'!$E$59:$E$92,MATCH(LEFT(L227,255),LEFT('Disaggregation Records'!$D$59:$D$92,255),0))),"")</f>
        <v/>
      </c>
      <c r="D227" s="522" t="str">
        <f t="array" ref="D227">IFERROR(IF(INDEX('Disaggregation Records'!$F$59:$F$92,MATCH(LEFT(L227,255),LEFT('Disaggregation Records'!$D$59:$D$92,255),0))=0,"",INDEX('Disaggregation Records'!$F$59:$F$92,MATCH(LEFT(L227,255),LEFT('Disaggregation Records'!$D$59:$D$92,255),0))),"")</f>
        <v/>
      </c>
      <c r="E227" s="412" t="str">
        <f t="array" ref="E227">IFERROR(IF(INDEX('Disaggregation Data'!$K$159:$K$310,MATCH(LEFT(M227,255),LEFT('Disaggregation Data'!$J$159:$J$310,255),0))=0,"",INDEX('Disaggregation Data'!$K$159:$K$310,MATCH(LEFT(M227,255),LEFT('Disaggregation Data'!J$159:$J$310,255),0))),"")</f>
        <v/>
      </c>
      <c r="F227" s="412" t="str">
        <f t="array" ref="F227">IFERROR(IF(INDEX('Disaggregation Data'!$L$159:$L$310,MATCH(LEFT(M227,255),LEFT('Disaggregation Data'!$J$159:$J$310,255),0))=0,"",INDEX('Disaggregation Data'!$L$159:$L$310,MATCH(LEFT(M227,255),LEFT('Disaggregation Data'!J$159:$J$310,255),0))),"")</f>
        <v/>
      </c>
      <c r="G227" s="412" t="str">
        <f t="array" ref="G227">IFERROR(IF(INDEX('Disaggregation Data'!$O$159:$O$310,MATCH(LEFT(M227,255),LEFT('Disaggregation Data'!$J$159:$J$310,255),0))=0,"",INDEX('Disaggregation Data'!$O$159:$O$310,MATCH(LEFT(M227,255),LEFT('Disaggregation Data'!J$159:$J$310,255),0))),"")</f>
        <v/>
      </c>
      <c r="H227" s="411" t="str">
        <f t="array" ref="H227">IFERROR(IF(INDEX('Disaggregation Data'!$P$159:$P$310,MATCH(LEFT(M227,255),LEFT('Disaggregation Data'!$J$159:$J$310,255),0))=0,"",INDEX('Disaggregation Data'!$P$159:$P$310,MATCH(LEFT(M227,255),LEFT('Disaggregation Data'!J$159:$J$310,255),0))),"")</f>
        <v/>
      </c>
      <c r="I227" s="411" t="str">
        <f t="array" ref="I227">IFERROR(IF(INDEX('Disaggregation Data'!$M$159:$M$310,MATCH(LEFT(M227,255),LEFT('Disaggregation Data'!$J$159:$J$310,255),0))=0,"",INDEX('Disaggregation Data'!$M$159:$M$310,MATCH(LEFT(M227,255),LEFT('Disaggregation Data'!J$159:$J$310,255),0))),"")</f>
        <v/>
      </c>
      <c r="J227" s="411" t="str">
        <f t="array" ref="J227">IFERROR(IF(INDEX('Disaggregation Data'!$N$159:$N$310,MATCH(LEFT(M227,255),LEFT('Disaggregation Data'!$J$159:$J$310,255),0))=0,"",INDEX('Disaggregation Data'!$N$159:$N$310,MATCH(LEFT(M227,255),LEFT('Disaggregation Data'!J$159:$J$310,255),0))),"")</f>
        <v/>
      </c>
      <c r="K227" s="503">
        <f t="shared" si="12"/>
        <v>39</v>
      </c>
      <c r="L227" s="503" t="str">
        <f t="shared" si="13"/>
        <v/>
      </c>
      <c r="M227" s="503" t="str">
        <f t="shared" si="14"/>
        <v/>
      </c>
      <c r="N227" s="481" t="b">
        <f t="shared" si="15"/>
        <v>0</v>
      </c>
      <c r="O227" s="486" t="s">
        <v>1846</v>
      </c>
      <c r="P227" s="525" t="str">
        <f t="array" ref="P227">IFERROR(IF(INDEX('Disaggregation Records'!$G$59:$G$92,MATCH(LEFT(L227,255),LEFT('Disaggregation Records'!$D$59:$D$92,255),0))=0,"",INDEX('Disaggregation Records'!$G$59:$G$92,MATCH(LEFT(L227,255),LEFT('Disaggregation Records'!$D$59:$D$92,255),0))),"")</f>
        <v/>
      </c>
      <c r="Q227" s="524" t="s">
        <v>938</v>
      </c>
      <c r="R227" s="49"/>
    </row>
    <row r="228" spans="1:18" ht="47.1" customHeight="1" x14ac:dyDescent="0.25">
      <c r="A228" s="409">
        <v>7</v>
      </c>
      <c r="B228" s="427" t="str">
        <f>IFERROR(VLOOKUP(A228,'Outcome Indicators - Section C'!$A$10:$S$27,19,FALSE),"")</f>
        <v/>
      </c>
      <c r="C228" s="522" t="str">
        <f t="array" ref="C228">IFERROR(IF(INDEX('Disaggregation Records'!$E$59:$E$92,MATCH(LEFT(L228,255),LEFT('Disaggregation Records'!$D$59:$D$92,255),0))=0,"",INDEX('Disaggregation Records'!$E$59:$E$92,MATCH(LEFT(L228,255),LEFT('Disaggregation Records'!$D$59:$D$92,255),0))),"")</f>
        <v/>
      </c>
      <c r="D228" s="522" t="str">
        <f t="array" ref="D228">IFERROR(IF(INDEX('Disaggregation Records'!$F$59:$F$92,MATCH(LEFT(L228,255),LEFT('Disaggregation Records'!$D$59:$D$92,255),0))=0,"",INDEX('Disaggregation Records'!$F$59:$F$92,MATCH(LEFT(L228,255),LEFT('Disaggregation Records'!$D$59:$D$92,255),0))),"")</f>
        <v/>
      </c>
      <c r="E228" s="412" t="str">
        <f t="array" ref="E228">IFERROR(IF(INDEX('Disaggregation Data'!$K$159:$K$310,MATCH(LEFT(M228,255),LEFT('Disaggregation Data'!$J$159:$J$310,255),0))=0,"",INDEX('Disaggregation Data'!$K$159:$K$310,MATCH(LEFT(M228,255),LEFT('Disaggregation Data'!J$159:$J$310,255),0))),"")</f>
        <v/>
      </c>
      <c r="F228" s="412" t="str">
        <f t="array" ref="F228">IFERROR(IF(INDEX('Disaggregation Data'!$L$159:$L$310,MATCH(LEFT(M228,255),LEFT('Disaggregation Data'!$J$159:$J$310,255),0))=0,"",INDEX('Disaggregation Data'!$L$159:$L$310,MATCH(LEFT(M228,255),LEFT('Disaggregation Data'!J$159:$J$310,255),0))),"")</f>
        <v/>
      </c>
      <c r="G228" s="412" t="str">
        <f t="array" ref="G228">IFERROR(IF(INDEX('Disaggregation Data'!$O$159:$O$310,MATCH(LEFT(M228,255),LEFT('Disaggregation Data'!$J$159:$J$310,255),0))=0,"",INDEX('Disaggregation Data'!$O$159:$O$310,MATCH(LEFT(M228,255),LEFT('Disaggregation Data'!J$159:$J$310,255),0))),"")</f>
        <v/>
      </c>
      <c r="H228" s="411" t="str">
        <f t="array" ref="H228">IFERROR(IF(INDEX('Disaggregation Data'!$P$159:$P$310,MATCH(LEFT(M228,255),LEFT('Disaggregation Data'!$J$159:$J$310,255),0))=0,"",INDEX('Disaggregation Data'!$P$159:$P$310,MATCH(LEFT(M228,255),LEFT('Disaggregation Data'!J$159:$J$310,255),0))),"")</f>
        <v/>
      </c>
      <c r="I228" s="411" t="str">
        <f t="array" ref="I228">IFERROR(IF(INDEX('Disaggregation Data'!$M$159:$M$310,MATCH(LEFT(M228,255),LEFT('Disaggregation Data'!$J$159:$J$310,255),0))=0,"",INDEX('Disaggregation Data'!$M$159:$M$310,MATCH(LEFT(M228,255),LEFT('Disaggregation Data'!J$159:$J$310,255),0))),"")</f>
        <v/>
      </c>
      <c r="J228" s="411" t="str">
        <f t="array" ref="J228">IFERROR(IF(INDEX('Disaggregation Data'!$N$159:$N$310,MATCH(LEFT(M228,255),LEFT('Disaggregation Data'!$J$159:$J$310,255),0))=0,"",INDEX('Disaggregation Data'!$N$159:$N$310,MATCH(LEFT(M228,255),LEFT('Disaggregation Data'!J$159:$J$310,255),0))),"")</f>
        <v/>
      </c>
      <c r="K228" s="503">
        <f t="shared" si="12"/>
        <v>40</v>
      </c>
      <c r="L228" s="503" t="str">
        <f t="shared" si="13"/>
        <v/>
      </c>
      <c r="M228" s="503" t="str">
        <f t="shared" si="14"/>
        <v/>
      </c>
      <c r="N228" s="481" t="b">
        <f t="shared" si="15"/>
        <v>0</v>
      </c>
      <c r="O228" s="486" t="s">
        <v>1847</v>
      </c>
      <c r="P228" s="525" t="str">
        <f t="array" ref="P228">IFERROR(IF(INDEX('Disaggregation Records'!$G$59:$G$92,MATCH(LEFT(L228,255),LEFT('Disaggregation Records'!$D$59:$D$92,255),0))=0,"",INDEX('Disaggregation Records'!$G$59:$G$92,MATCH(LEFT(L228,255),LEFT('Disaggregation Records'!$D$59:$D$92,255),0))),"")</f>
        <v/>
      </c>
      <c r="Q228" s="524" t="s">
        <v>939</v>
      </c>
      <c r="R228" s="49"/>
    </row>
    <row r="229" spans="1:18" ht="47.1" customHeight="1" x14ac:dyDescent="0.25">
      <c r="A229" s="409">
        <v>7</v>
      </c>
      <c r="B229" s="427" t="str">
        <f>IFERROR(VLOOKUP(A229,'Outcome Indicators - Section C'!$A$10:$S$27,19,FALSE),"")</f>
        <v/>
      </c>
      <c r="C229" s="522" t="str">
        <f t="array" ref="C229">IFERROR(IF(INDEX('Disaggregation Records'!$E$59:$E$92,MATCH(LEFT(L229,255),LEFT('Disaggregation Records'!$D$59:$D$92,255),0))=0,"",INDEX('Disaggregation Records'!$E$59:$E$92,MATCH(LEFT(L229,255),LEFT('Disaggregation Records'!$D$59:$D$92,255),0))),"")</f>
        <v/>
      </c>
      <c r="D229" s="522" t="str">
        <f t="array" ref="D229">IFERROR(IF(INDEX('Disaggregation Records'!$F$59:$F$92,MATCH(LEFT(L229,255),LEFT('Disaggregation Records'!$D$59:$D$92,255),0))=0,"",INDEX('Disaggregation Records'!$F$59:$F$92,MATCH(LEFT(L229,255),LEFT('Disaggregation Records'!$D$59:$D$92,255),0))),"")</f>
        <v/>
      </c>
      <c r="E229" s="412" t="str">
        <f t="array" ref="E229">IFERROR(IF(INDEX('Disaggregation Data'!$K$159:$K$310,MATCH(LEFT(M229,255),LEFT('Disaggregation Data'!$J$159:$J$310,255),0))=0,"",INDEX('Disaggregation Data'!$K$159:$K$310,MATCH(LEFT(M229,255),LEFT('Disaggregation Data'!J$159:$J$310,255),0))),"")</f>
        <v/>
      </c>
      <c r="F229" s="412" t="str">
        <f t="array" ref="F229">IFERROR(IF(INDEX('Disaggregation Data'!$L$159:$L$310,MATCH(LEFT(M229,255),LEFT('Disaggregation Data'!$J$159:$J$310,255),0))=0,"",INDEX('Disaggregation Data'!$L$159:$L$310,MATCH(LEFT(M229,255),LEFT('Disaggregation Data'!J$159:$J$310,255),0))),"")</f>
        <v/>
      </c>
      <c r="G229" s="412" t="str">
        <f t="array" ref="G229">IFERROR(IF(INDEX('Disaggregation Data'!$O$159:$O$310,MATCH(LEFT(M229,255),LEFT('Disaggregation Data'!$J$159:$J$310,255),0))=0,"",INDEX('Disaggregation Data'!$O$159:$O$310,MATCH(LEFT(M229,255),LEFT('Disaggregation Data'!J$159:$J$310,255),0))),"")</f>
        <v/>
      </c>
      <c r="H229" s="411" t="str">
        <f t="array" ref="H229">IFERROR(IF(INDEX('Disaggregation Data'!$P$159:$P$310,MATCH(LEFT(M229,255),LEFT('Disaggregation Data'!$J$159:$J$310,255),0))=0,"",INDEX('Disaggregation Data'!$P$159:$P$310,MATCH(LEFT(M229,255),LEFT('Disaggregation Data'!J$159:$J$310,255),0))),"")</f>
        <v/>
      </c>
      <c r="I229" s="411" t="str">
        <f t="array" ref="I229">IFERROR(IF(INDEX('Disaggregation Data'!$M$159:$M$310,MATCH(LEFT(M229,255),LEFT('Disaggregation Data'!$J$159:$J$310,255),0))=0,"",INDEX('Disaggregation Data'!$M$159:$M$310,MATCH(LEFT(M229,255),LEFT('Disaggregation Data'!J$159:$J$310,255),0))),"")</f>
        <v/>
      </c>
      <c r="J229" s="411" t="str">
        <f t="array" ref="J229">IFERROR(IF(INDEX('Disaggregation Data'!$N$159:$N$310,MATCH(LEFT(M229,255),LEFT('Disaggregation Data'!$J$159:$J$310,255),0))=0,"",INDEX('Disaggregation Data'!$N$159:$N$310,MATCH(LEFT(M229,255),LEFT('Disaggregation Data'!J$159:$J$310,255),0))),"")</f>
        <v/>
      </c>
      <c r="K229" s="503">
        <f t="shared" si="12"/>
        <v>41</v>
      </c>
      <c r="L229" s="503" t="str">
        <f t="shared" si="13"/>
        <v/>
      </c>
      <c r="M229" s="503" t="str">
        <f t="shared" si="14"/>
        <v/>
      </c>
      <c r="N229" s="481" t="b">
        <f t="shared" si="15"/>
        <v>0</v>
      </c>
      <c r="O229" s="486" t="s">
        <v>1848</v>
      </c>
      <c r="P229" s="525" t="str">
        <f t="array" ref="P229">IFERROR(IF(INDEX('Disaggregation Records'!$G$59:$G$92,MATCH(LEFT(L229,255),LEFT('Disaggregation Records'!$D$59:$D$92,255),0))=0,"",INDEX('Disaggregation Records'!$G$59:$G$92,MATCH(LEFT(L229,255),LEFT('Disaggregation Records'!$D$59:$D$92,255),0))),"")</f>
        <v/>
      </c>
      <c r="Q229" s="524" t="s">
        <v>939</v>
      </c>
      <c r="R229" s="49"/>
    </row>
    <row r="230" spans="1:18" ht="47.1" customHeight="1" x14ac:dyDescent="0.25">
      <c r="A230" s="409">
        <v>7</v>
      </c>
      <c r="B230" s="427" t="str">
        <f>IFERROR(VLOOKUP(A230,'Outcome Indicators - Section C'!$A$10:$S$27,19,FALSE),"")</f>
        <v/>
      </c>
      <c r="C230" s="522" t="str">
        <f t="array" ref="C230">IFERROR(IF(INDEX('Disaggregation Records'!$E$59:$E$92,MATCH(LEFT(L230,255),LEFT('Disaggregation Records'!$D$59:$D$92,255),0))=0,"",INDEX('Disaggregation Records'!$E$59:$E$92,MATCH(LEFT(L230,255),LEFT('Disaggregation Records'!$D$59:$D$92,255),0))),"")</f>
        <v/>
      </c>
      <c r="D230" s="522" t="str">
        <f t="array" ref="D230">IFERROR(IF(INDEX('Disaggregation Records'!$F$59:$F$92,MATCH(LEFT(L230,255),LEFT('Disaggregation Records'!$D$59:$D$92,255),0))=0,"",INDEX('Disaggregation Records'!$F$59:$F$92,MATCH(LEFT(L230,255),LEFT('Disaggregation Records'!$D$59:$D$92,255),0))),"")</f>
        <v/>
      </c>
      <c r="E230" s="412" t="str">
        <f t="array" ref="E230">IFERROR(IF(INDEX('Disaggregation Data'!$K$159:$K$310,MATCH(LEFT(M230,255),LEFT('Disaggregation Data'!$J$159:$J$310,255),0))=0,"",INDEX('Disaggregation Data'!$K$159:$K$310,MATCH(LEFT(M230,255),LEFT('Disaggregation Data'!J$159:$J$310,255),0))),"")</f>
        <v/>
      </c>
      <c r="F230" s="412" t="str">
        <f t="array" ref="F230">IFERROR(IF(INDEX('Disaggregation Data'!$L$159:$L$310,MATCH(LEFT(M230,255),LEFT('Disaggregation Data'!$J$159:$J$310,255),0))=0,"",INDEX('Disaggregation Data'!$L$159:$L$310,MATCH(LEFT(M230,255),LEFT('Disaggregation Data'!J$159:$J$310,255),0))),"")</f>
        <v/>
      </c>
      <c r="G230" s="412" t="str">
        <f t="array" ref="G230">IFERROR(IF(INDEX('Disaggregation Data'!$O$159:$O$310,MATCH(LEFT(M230,255),LEFT('Disaggregation Data'!$J$159:$J$310,255),0))=0,"",INDEX('Disaggregation Data'!$O$159:$O$310,MATCH(LEFT(M230,255),LEFT('Disaggregation Data'!J$159:$J$310,255),0))),"")</f>
        <v/>
      </c>
      <c r="H230" s="411" t="str">
        <f t="array" ref="H230">IFERROR(IF(INDEX('Disaggregation Data'!$P$159:$P$310,MATCH(LEFT(M230,255),LEFT('Disaggregation Data'!$J$159:$J$310,255),0))=0,"",INDEX('Disaggregation Data'!$P$159:$P$310,MATCH(LEFT(M230,255),LEFT('Disaggregation Data'!J$159:$J$310,255),0))),"")</f>
        <v/>
      </c>
      <c r="I230" s="411" t="str">
        <f t="array" ref="I230">IFERROR(IF(INDEX('Disaggregation Data'!$M$159:$M$310,MATCH(LEFT(M230,255),LEFT('Disaggregation Data'!$J$159:$J$310,255),0))=0,"",INDEX('Disaggregation Data'!$M$159:$M$310,MATCH(LEFT(M230,255),LEFT('Disaggregation Data'!J$159:$J$310,255),0))),"")</f>
        <v/>
      </c>
      <c r="J230" s="411" t="str">
        <f t="array" ref="J230">IFERROR(IF(INDEX('Disaggregation Data'!$N$159:$N$310,MATCH(LEFT(M230,255),LEFT('Disaggregation Data'!$J$159:$J$310,255),0))=0,"",INDEX('Disaggregation Data'!$N$159:$N$310,MATCH(LEFT(M230,255),LEFT('Disaggregation Data'!J$159:$J$310,255),0))),"")</f>
        <v/>
      </c>
      <c r="K230" s="503">
        <f t="shared" si="12"/>
        <v>42</v>
      </c>
      <c r="L230" s="503" t="str">
        <f t="shared" si="13"/>
        <v/>
      </c>
      <c r="M230" s="503" t="str">
        <f t="shared" si="14"/>
        <v/>
      </c>
      <c r="N230" s="481" t="b">
        <f t="shared" si="15"/>
        <v>0</v>
      </c>
      <c r="O230" s="486" t="s">
        <v>1849</v>
      </c>
      <c r="P230" s="525" t="str">
        <f t="array" ref="P230">IFERROR(IF(INDEX('Disaggregation Records'!$G$59:$G$92,MATCH(LEFT(L230,255),LEFT('Disaggregation Records'!$D$59:$D$92,255),0))=0,"",INDEX('Disaggregation Records'!$G$59:$G$92,MATCH(LEFT(L230,255),LEFT('Disaggregation Records'!$D$59:$D$92,255),0))),"")</f>
        <v/>
      </c>
      <c r="Q230" s="524" t="s">
        <v>939</v>
      </c>
      <c r="R230" s="49"/>
    </row>
    <row r="231" spans="1:18" ht="47.1" customHeight="1" x14ac:dyDescent="0.25">
      <c r="A231" s="409">
        <v>7</v>
      </c>
      <c r="B231" s="427" t="str">
        <f>IFERROR(VLOOKUP(A231,'Outcome Indicators - Section C'!$A$10:$S$27,19,FALSE),"")</f>
        <v/>
      </c>
      <c r="C231" s="522" t="str">
        <f t="array" ref="C231">IFERROR(IF(INDEX('Disaggregation Records'!$E$59:$E$92,MATCH(LEFT(L231,255),LEFT('Disaggregation Records'!$D$59:$D$92,255),0))=0,"",INDEX('Disaggregation Records'!$E$59:$E$92,MATCH(LEFT(L231,255),LEFT('Disaggregation Records'!$D$59:$D$92,255),0))),"")</f>
        <v/>
      </c>
      <c r="D231" s="522" t="str">
        <f t="array" ref="D231">IFERROR(IF(INDEX('Disaggregation Records'!$F$59:$F$92,MATCH(LEFT(L231,255),LEFT('Disaggregation Records'!$D$59:$D$92,255),0))=0,"",INDEX('Disaggregation Records'!$F$59:$F$92,MATCH(LEFT(L231,255),LEFT('Disaggregation Records'!$D$59:$D$92,255),0))),"")</f>
        <v/>
      </c>
      <c r="E231" s="412" t="str">
        <f t="array" ref="E231">IFERROR(IF(INDEX('Disaggregation Data'!$K$159:$K$310,MATCH(LEFT(M231,255),LEFT('Disaggregation Data'!$J$159:$J$310,255),0))=0,"",INDEX('Disaggregation Data'!$K$159:$K$310,MATCH(LEFT(M231,255),LEFT('Disaggregation Data'!J$159:$J$310,255),0))),"")</f>
        <v/>
      </c>
      <c r="F231" s="412" t="str">
        <f t="array" ref="F231">IFERROR(IF(INDEX('Disaggregation Data'!$L$159:$L$310,MATCH(LEFT(M231,255),LEFT('Disaggregation Data'!$J$159:$J$310,255),0))=0,"",INDEX('Disaggregation Data'!$L$159:$L$310,MATCH(LEFT(M231,255),LEFT('Disaggregation Data'!J$159:$J$310,255),0))),"")</f>
        <v/>
      </c>
      <c r="G231" s="412" t="str">
        <f t="array" ref="G231">IFERROR(IF(INDEX('Disaggregation Data'!$O$159:$O$310,MATCH(LEFT(M231,255),LEFT('Disaggregation Data'!$J$159:$J$310,255),0))=0,"",INDEX('Disaggregation Data'!$O$159:$O$310,MATCH(LEFT(M231,255),LEFT('Disaggregation Data'!J$159:$J$310,255),0))),"")</f>
        <v/>
      </c>
      <c r="H231" s="411" t="str">
        <f t="array" ref="H231">IFERROR(IF(INDEX('Disaggregation Data'!$P$159:$P$310,MATCH(LEFT(M231,255),LEFT('Disaggregation Data'!$J$159:$J$310,255),0))=0,"",INDEX('Disaggregation Data'!$P$159:$P$310,MATCH(LEFT(M231,255),LEFT('Disaggregation Data'!J$159:$J$310,255),0))),"")</f>
        <v/>
      </c>
      <c r="I231" s="411" t="str">
        <f t="array" ref="I231">IFERROR(IF(INDEX('Disaggregation Data'!$M$159:$M$310,MATCH(LEFT(M231,255),LEFT('Disaggregation Data'!$J$159:$J$310,255),0))=0,"",INDEX('Disaggregation Data'!$M$159:$M$310,MATCH(LEFT(M231,255),LEFT('Disaggregation Data'!J$159:$J$310,255),0))),"")</f>
        <v/>
      </c>
      <c r="J231" s="411" t="str">
        <f t="array" ref="J231">IFERROR(IF(INDEX('Disaggregation Data'!$N$159:$N$310,MATCH(LEFT(M231,255),LEFT('Disaggregation Data'!$J$159:$J$310,255),0))=0,"",INDEX('Disaggregation Data'!$N$159:$N$310,MATCH(LEFT(M231,255),LEFT('Disaggregation Data'!J$159:$J$310,255),0))),"")</f>
        <v/>
      </c>
      <c r="K231" s="503">
        <f t="shared" si="12"/>
        <v>43</v>
      </c>
      <c r="L231" s="503" t="str">
        <f t="shared" si="13"/>
        <v/>
      </c>
      <c r="M231" s="503" t="str">
        <f t="shared" si="14"/>
        <v/>
      </c>
      <c r="N231" s="481" t="b">
        <f t="shared" si="15"/>
        <v>0</v>
      </c>
      <c r="O231" s="486" t="s">
        <v>1850</v>
      </c>
      <c r="P231" s="525" t="str">
        <f t="array" ref="P231">IFERROR(IF(INDEX('Disaggregation Records'!$G$59:$G$92,MATCH(LEFT(L231,255),LEFT('Disaggregation Records'!$D$59:$D$92,255),0))=0,"",INDEX('Disaggregation Records'!$G$59:$G$92,MATCH(LEFT(L231,255),LEFT('Disaggregation Records'!$D$59:$D$92,255),0))),"")</f>
        <v/>
      </c>
      <c r="Q231" s="524" t="s">
        <v>939</v>
      </c>
      <c r="R231" s="49"/>
    </row>
    <row r="232" spans="1:18" ht="47.1" customHeight="1" x14ac:dyDescent="0.25">
      <c r="A232" s="409">
        <v>7</v>
      </c>
      <c r="B232" s="427" t="str">
        <f>IFERROR(VLOOKUP(A232,'Outcome Indicators - Section C'!$A$10:$S$27,19,FALSE),"")</f>
        <v/>
      </c>
      <c r="C232" s="522" t="str">
        <f t="array" ref="C232">IFERROR(IF(INDEX('Disaggregation Records'!$E$59:$E$92,MATCH(LEFT(L232,255),LEFT('Disaggregation Records'!$D$59:$D$92,255),0))=0,"",INDEX('Disaggregation Records'!$E$59:$E$92,MATCH(LEFT(L232,255),LEFT('Disaggregation Records'!$D$59:$D$92,255),0))),"")</f>
        <v/>
      </c>
      <c r="D232" s="522" t="str">
        <f t="array" ref="D232">IFERROR(IF(INDEX('Disaggregation Records'!$F$59:$F$92,MATCH(LEFT(L232,255),LEFT('Disaggregation Records'!$D$59:$D$92,255),0))=0,"",INDEX('Disaggregation Records'!$F$59:$F$92,MATCH(LEFT(L232,255),LEFT('Disaggregation Records'!$D$59:$D$92,255),0))),"")</f>
        <v/>
      </c>
      <c r="E232" s="412" t="str">
        <f t="array" ref="E232">IFERROR(IF(INDEX('Disaggregation Data'!$K$159:$K$310,MATCH(LEFT(M232,255),LEFT('Disaggregation Data'!$J$159:$J$310,255),0))=0,"",INDEX('Disaggregation Data'!$K$159:$K$310,MATCH(LEFT(M232,255),LEFT('Disaggregation Data'!J$159:$J$310,255),0))),"")</f>
        <v/>
      </c>
      <c r="F232" s="412" t="str">
        <f t="array" ref="F232">IFERROR(IF(INDEX('Disaggregation Data'!$L$159:$L$310,MATCH(LEFT(M232,255),LEFT('Disaggregation Data'!$J$159:$J$310,255),0))=0,"",INDEX('Disaggregation Data'!$L$159:$L$310,MATCH(LEFT(M232,255),LEFT('Disaggregation Data'!J$159:$J$310,255),0))),"")</f>
        <v/>
      </c>
      <c r="G232" s="412" t="str">
        <f t="array" ref="G232">IFERROR(IF(INDEX('Disaggregation Data'!$O$159:$O$310,MATCH(LEFT(M232,255),LEFT('Disaggregation Data'!$J$159:$J$310,255),0))=0,"",INDEX('Disaggregation Data'!$O$159:$O$310,MATCH(LEFT(M232,255),LEFT('Disaggregation Data'!J$159:$J$310,255),0))),"")</f>
        <v/>
      </c>
      <c r="H232" s="411" t="str">
        <f t="array" ref="H232">IFERROR(IF(INDEX('Disaggregation Data'!$P$159:$P$310,MATCH(LEFT(M232,255),LEFT('Disaggregation Data'!$J$159:$J$310,255),0))=0,"",INDEX('Disaggregation Data'!$P$159:$P$310,MATCH(LEFT(M232,255),LEFT('Disaggregation Data'!J$159:$J$310,255),0))),"")</f>
        <v/>
      </c>
      <c r="I232" s="411" t="str">
        <f t="array" ref="I232">IFERROR(IF(INDEX('Disaggregation Data'!$M$159:$M$310,MATCH(LEFT(M232,255),LEFT('Disaggregation Data'!$J$159:$J$310,255),0))=0,"",INDEX('Disaggregation Data'!$M$159:$M$310,MATCH(LEFT(M232,255),LEFT('Disaggregation Data'!J$159:$J$310,255),0))),"")</f>
        <v/>
      </c>
      <c r="J232" s="411" t="str">
        <f t="array" ref="J232">IFERROR(IF(INDEX('Disaggregation Data'!$N$159:$N$310,MATCH(LEFT(M232,255),LEFT('Disaggregation Data'!$J$159:$J$310,255),0))=0,"",INDEX('Disaggregation Data'!$N$159:$N$310,MATCH(LEFT(M232,255),LEFT('Disaggregation Data'!J$159:$J$310,255),0))),"")</f>
        <v/>
      </c>
      <c r="K232" s="503">
        <f t="shared" ref="K232:K295" si="16">IF(B232=B231,K231+1,0)</f>
        <v>44</v>
      </c>
      <c r="L232" s="503" t="str">
        <f t="shared" ref="L232:L295" si="17">IF(B232&lt;&gt;"",B232&amp;"-"&amp;K232,"")</f>
        <v/>
      </c>
      <c r="M232" s="503" t="str">
        <f t="shared" ref="M232:M295" si="18">IF(B232&lt;&gt;"",B232&amp;C232&amp;D232,"")</f>
        <v/>
      </c>
      <c r="N232" s="481" t="b">
        <f t="shared" ref="N232:N295" si="19">IFERROR(IF(B232&lt;&gt;"",TRUE,FALSE),"")</f>
        <v>0</v>
      </c>
      <c r="O232" s="486" t="s">
        <v>1851</v>
      </c>
      <c r="P232" s="525" t="str">
        <f t="array" ref="P232">IFERROR(IF(INDEX('Disaggregation Records'!$G$59:$G$92,MATCH(LEFT(L232,255),LEFT('Disaggregation Records'!$D$59:$D$92,255),0))=0,"",INDEX('Disaggregation Records'!$G$59:$G$92,MATCH(LEFT(L232,255),LEFT('Disaggregation Records'!$D$59:$D$92,255),0))),"")</f>
        <v/>
      </c>
      <c r="Q232" s="524" t="s">
        <v>939</v>
      </c>
      <c r="R232" s="49"/>
    </row>
    <row r="233" spans="1:18" ht="47.1" customHeight="1" x14ac:dyDescent="0.25">
      <c r="A233" s="409">
        <v>7</v>
      </c>
      <c r="B233" s="427" t="str">
        <f>IFERROR(VLOOKUP(A233,'Outcome Indicators - Section C'!$A$10:$S$27,19,FALSE),"")</f>
        <v/>
      </c>
      <c r="C233" s="522" t="str">
        <f t="array" ref="C233">IFERROR(IF(INDEX('Disaggregation Records'!$E$59:$E$92,MATCH(LEFT(L233,255),LEFT('Disaggregation Records'!$D$59:$D$92,255),0))=0,"",INDEX('Disaggregation Records'!$E$59:$E$92,MATCH(LEFT(L233,255),LEFT('Disaggregation Records'!$D$59:$D$92,255),0))),"")</f>
        <v/>
      </c>
      <c r="D233" s="522" t="str">
        <f t="array" ref="D233">IFERROR(IF(INDEX('Disaggregation Records'!$F$59:$F$92,MATCH(LEFT(L233,255),LEFT('Disaggregation Records'!$D$59:$D$92,255),0))=0,"",INDEX('Disaggregation Records'!$F$59:$F$92,MATCH(LEFT(L233,255),LEFT('Disaggregation Records'!$D$59:$D$92,255),0))),"")</f>
        <v/>
      </c>
      <c r="E233" s="412" t="str">
        <f t="array" ref="E233">IFERROR(IF(INDEX('Disaggregation Data'!$K$159:$K$310,MATCH(LEFT(M233,255),LEFT('Disaggregation Data'!$J$159:$J$310,255),0))=0,"",INDEX('Disaggregation Data'!$K$159:$K$310,MATCH(LEFT(M233,255),LEFT('Disaggregation Data'!J$159:$J$310,255),0))),"")</f>
        <v/>
      </c>
      <c r="F233" s="412" t="str">
        <f t="array" ref="F233">IFERROR(IF(INDEX('Disaggregation Data'!$L$159:$L$310,MATCH(LEFT(M233,255),LEFT('Disaggregation Data'!$J$159:$J$310,255),0))=0,"",INDEX('Disaggregation Data'!$L$159:$L$310,MATCH(LEFT(M233,255),LEFT('Disaggregation Data'!J$159:$J$310,255),0))),"")</f>
        <v/>
      </c>
      <c r="G233" s="412" t="str">
        <f t="array" ref="G233">IFERROR(IF(INDEX('Disaggregation Data'!$O$159:$O$310,MATCH(LEFT(M233,255),LEFT('Disaggregation Data'!$J$159:$J$310,255),0))=0,"",INDEX('Disaggregation Data'!$O$159:$O$310,MATCH(LEFT(M233,255),LEFT('Disaggregation Data'!J$159:$J$310,255),0))),"")</f>
        <v/>
      </c>
      <c r="H233" s="411" t="str">
        <f t="array" ref="H233">IFERROR(IF(INDEX('Disaggregation Data'!$P$159:$P$310,MATCH(LEFT(M233,255),LEFT('Disaggregation Data'!$J$159:$J$310,255),0))=0,"",INDEX('Disaggregation Data'!$P$159:$P$310,MATCH(LEFT(M233,255),LEFT('Disaggregation Data'!J$159:$J$310,255),0))),"")</f>
        <v/>
      </c>
      <c r="I233" s="411" t="str">
        <f t="array" ref="I233">IFERROR(IF(INDEX('Disaggregation Data'!$M$159:$M$310,MATCH(LEFT(M233,255),LEFT('Disaggregation Data'!$J$159:$J$310,255),0))=0,"",INDEX('Disaggregation Data'!$M$159:$M$310,MATCH(LEFT(M233,255),LEFT('Disaggregation Data'!J$159:$J$310,255),0))),"")</f>
        <v/>
      </c>
      <c r="J233" s="411" t="str">
        <f t="array" ref="J233">IFERROR(IF(INDEX('Disaggregation Data'!$N$159:$N$310,MATCH(LEFT(M233,255),LEFT('Disaggregation Data'!$J$159:$J$310,255),0))=0,"",INDEX('Disaggregation Data'!$N$159:$N$310,MATCH(LEFT(M233,255),LEFT('Disaggregation Data'!J$159:$J$310,255),0))),"")</f>
        <v/>
      </c>
      <c r="K233" s="503">
        <f t="shared" si="16"/>
        <v>45</v>
      </c>
      <c r="L233" s="503" t="str">
        <f t="shared" si="17"/>
        <v/>
      </c>
      <c r="M233" s="503" t="str">
        <f t="shared" si="18"/>
        <v/>
      </c>
      <c r="N233" s="481" t="b">
        <f t="shared" si="19"/>
        <v>0</v>
      </c>
      <c r="O233" s="486" t="s">
        <v>1852</v>
      </c>
      <c r="P233" s="525" t="str">
        <f t="array" ref="P233">IFERROR(IF(INDEX('Disaggregation Records'!$G$59:$G$92,MATCH(LEFT(L233,255),LEFT('Disaggregation Records'!$D$59:$D$92,255),0))=0,"",INDEX('Disaggregation Records'!$G$59:$G$92,MATCH(LEFT(L233,255),LEFT('Disaggregation Records'!$D$59:$D$92,255),0))),"")</f>
        <v/>
      </c>
      <c r="Q233" s="524" t="s">
        <v>939</v>
      </c>
      <c r="R233" s="49"/>
    </row>
    <row r="234" spans="1:18" ht="47.1" customHeight="1" x14ac:dyDescent="0.25">
      <c r="A234" s="409">
        <v>7</v>
      </c>
      <c r="B234" s="427" t="str">
        <f>IFERROR(VLOOKUP(A234,'Outcome Indicators - Section C'!$A$10:$S$27,19,FALSE),"")</f>
        <v/>
      </c>
      <c r="C234" s="522" t="str">
        <f t="array" ref="C234">IFERROR(IF(INDEX('Disaggregation Records'!$E$59:$E$92,MATCH(LEFT(L234,255),LEFT('Disaggregation Records'!$D$59:$D$92,255),0))=0,"",INDEX('Disaggregation Records'!$E$59:$E$92,MATCH(LEFT(L234,255),LEFT('Disaggregation Records'!$D$59:$D$92,255),0))),"")</f>
        <v/>
      </c>
      <c r="D234" s="522" t="str">
        <f t="array" ref="D234">IFERROR(IF(INDEX('Disaggregation Records'!$F$59:$F$92,MATCH(LEFT(L234,255),LEFT('Disaggregation Records'!$D$59:$D$92,255),0))=0,"",INDEX('Disaggregation Records'!$F$59:$F$92,MATCH(LEFT(L234,255),LEFT('Disaggregation Records'!$D$59:$D$92,255),0))),"")</f>
        <v/>
      </c>
      <c r="E234" s="412" t="str">
        <f t="array" ref="E234">IFERROR(IF(INDEX('Disaggregation Data'!$K$159:$K$310,MATCH(LEFT(M234,255),LEFT('Disaggregation Data'!$J$159:$J$310,255),0))=0,"",INDEX('Disaggregation Data'!$K$159:$K$310,MATCH(LEFT(M234,255),LEFT('Disaggregation Data'!J$159:$J$310,255),0))),"")</f>
        <v/>
      </c>
      <c r="F234" s="412" t="str">
        <f t="array" ref="F234">IFERROR(IF(INDEX('Disaggregation Data'!$L$159:$L$310,MATCH(LEFT(M234,255),LEFT('Disaggregation Data'!$J$159:$J$310,255),0))=0,"",INDEX('Disaggregation Data'!$L$159:$L$310,MATCH(LEFT(M234,255),LEFT('Disaggregation Data'!J$159:$J$310,255),0))),"")</f>
        <v/>
      </c>
      <c r="G234" s="412" t="str">
        <f t="array" ref="G234">IFERROR(IF(INDEX('Disaggregation Data'!$O$159:$O$310,MATCH(LEFT(M234,255),LEFT('Disaggregation Data'!$J$159:$J$310,255),0))=0,"",INDEX('Disaggregation Data'!$O$159:$O$310,MATCH(LEFT(M234,255),LEFT('Disaggregation Data'!J$159:$J$310,255),0))),"")</f>
        <v/>
      </c>
      <c r="H234" s="411" t="str">
        <f t="array" ref="H234">IFERROR(IF(INDEX('Disaggregation Data'!$P$159:$P$310,MATCH(LEFT(M234,255),LEFT('Disaggregation Data'!$J$159:$J$310,255),0))=0,"",INDEX('Disaggregation Data'!$P$159:$P$310,MATCH(LEFT(M234,255),LEFT('Disaggregation Data'!J$159:$J$310,255),0))),"")</f>
        <v/>
      </c>
      <c r="I234" s="411" t="str">
        <f t="array" ref="I234">IFERROR(IF(INDEX('Disaggregation Data'!$M$159:$M$310,MATCH(LEFT(M234,255),LEFT('Disaggregation Data'!$J$159:$J$310,255),0))=0,"",INDEX('Disaggregation Data'!$M$159:$M$310,MATCH(LEFT(M234,255),LEFT('Disaggregation Data'!J$159:$J$310,255),0))),"")</f>
        <v/>
      </c>
      <c r="J234" s="411" t="str">
        <f t="array" ref="J234">IFERROR(IF(INDEX('Disaggregation Data'!$N$159:$N$310,MATCH(LEFT(M234,255),LEFT('Disaggregation Data'!$J$159:$J$310,255),0))=0,"",INDEX('Disaggregation Data'!$N$159:$N$310,MATCH(LEFT(M234,255),LEFT('Disaggregation Data'!J$159:$J$310,255),0))),"")</f>
        <v/>
      </c>
      <c r="K234" s="503">
        <f t="shared" si="16"/>
        <v>46</v>
      </c>
      <c r="L234" s="503" t="str">
        <f t="shared" si="17"/>
        <v/>
      </c>
      <c r="M234" s="503" t="str">
        <f t="shared" si="18"/>
        <v/>
      </c>
      <c r="N234" s="481" t="b">
        <f t="shared" si="19"/>
        <v>0</v>
      </c>
      <c r="O234" s="486" t="s">
        <v>1853</v>
      </c>
      <c r="P234" s="525" t="str">
        <f t="array" ref="P234">IFERROR(IF(INDEX('Disaggregation Records'!$G$59:$G$92,MATCH(LEFT(L234,255),LEFT('Disaggregation Records'!$D$59:$D$92,255),0))=0,"",INDEX('Disaggregation Records'!$G$59:$G$92,MATCH(LEFT(L234,255),LEFT('Disaggregation Records'!$D$59:$D$92,255),0))),"")</f>
        <v/>
      </c>
      <c r="Q234" s="524" t="s">
        <v>939</v>
      </c>
      <c r="R234" s="49"/>
    </row>
    <row r="235" spans="1:18" ht="47.1" customHeight="1" x14ac:dyDescent="0.25">
      <c r="A235" s="409">
        <v>7</v>
      </c>
      <c r="B235" s="427" t="str">
        <f>IFERROR(VLOOKUP(A235,'Outcome Indicators - Section C'!$A$10:$S$27,19,FALSE),"")</f>
        <v/>
      </c>
      <c r="C235" s="522" t="str">
        <f t="array" ref="C235">IFERROR(IF(INDEX('Disaggregation Records'!$E$59:$E$92,MATCH(LEFT(L235,255),LEFT('Disaggregation Records'!$D$59:$D$92,255),0))=0,"",INDEX('Disaggregation Records'!$E$59:$E$92,MATCH(LEFT(L235,255),LEFT('Disaggregation Records'!$D$59:$D$92,255),0))),"")</f>
        <v/>
      </c>
      <c r="D235" s="522" t="str">
        <f t="array" ref="D235">IFERROR(IF(INDEX('Disaggregation Records'!$F$59:$F$92,MATCH(LEFT(L235,255),LEFT('Disaggregation Records'!$D$59:$D$92,255),0))=0,"",INDEX('Disaggregation Records'!$F$59:$F$92,MATCH(LEFT(L235,255),LEFT('Disaggregation Records'!$D$59:$D$92,255),0))),"")</f>
        <v/>
      </c>
      <c r="E235" s="412" t="str">
        <f t="array" ref="E235">IFERROR(IF(INDEX('Disaggregation Data'!$K$159:$K$310,MATCH(LEFT(M235,255),LEFT('Disaggregation Data'!$J$159:$J$310,255),0))=0,"",INDEX('Disaggregation Data'!$K$159:$K$310,MATCH(LEFT(M235,255),LEFT('Disaggregation Data'!J$159:$J$310,255),0))),"")</f>
        <v/>
      </c>
      <c r="F235" s="412" t="str">
        <f t="array" ref="F235">IFERROR(IF(INDEX('Disaggregation Data'!$L$159:$L$310,MATCH(LEFT(M235,255),LEFT('Disaggregation Data'!$J$159:$J$310,255),0))=0,"",INDEX('Disaggregation Data'!$L$159:$L$310,MATCH(LEFT(M235,255),LEFT('Disaggregation Data'!J$159:$J$310,255),0))),"")</f>
        <v/>
      </c>
      <c r="G235" s="412" t="str">
        <f t="array" ref="G235">IFERROR(IF(INDEX('Disaggregation Data'!$O$159:$O$310,MATCH(LEFT(M235,255),LEFT('Disaggregation Data'!$J$159:$J$310,255),0))=0,"",INDEX('Disaggregation Data'!$O$159:$O$310,MATCH(LEFT(M235,255),LEFT('Disaggregation Data'!J$159:$J$310,255),0))),"")</f>
        <v/>
      </c>
      <c r="H235" s="411" t="str">
        <f t="array" ref="H235">IFERROR(IF(INDEX('Disaggregation Data'!$P$159:$P$310,MATCH(LEFT(M235,255),LEFT('Disaggregation Data'!$J$159:$J$310,255),0))=0,"",INDEX('Disaggregation Data'!$P$159:$P$310,MATCH(LEFT(M235,255),LEFT('Disaggregation Data'!J$159:$J$310,255),0))),"")</f>
        <v/>
      </c>
      <c r="I235" s="411" t="str">
        <f t="array" ref="I235">IFERROR(IF(INDEX('Disaggregation Data'!$M$159:$M$310,MATCH(LEFT(M235,255),LEFT('Disaggregation Data'!$J$159:$J$310,255),0))=0,"",INDEX('Disaggregation Data'!$M$159:$M$310,MATCH(LEFT(M235,255),LEFT('Disaggregation Data'!J$159:$J$310,255),0))),"")</f>
        <v/>
      </c>
      <c r="J235" s="411" t="str">
        <f t="array" ref="J235">IFERROR(IF(INDEX('Disaggregation Data'!$N$159:$N$310,MATCH(LEFT(M235,255),LEFT('Disaggregation Data'!$J$159:$J$310,255),0))=0,"",INDEX('Disaggregation Data'!$N$159:$N$310,MATCH(LEFT(M235,255),LEFT('Disaggregation Data'!J$159:$J$310,255),0))),"")</f>
        <v/>
      </c>
      <c r="K235" s="503">
        <f t="shared" si="16"/>
        <v>47</v>
      </c>
      <c r="L235" s="503" t="str">
        <f t="shared" si="17"/>
        <v/>
      </c>
      <c r="M235" s="503" t="str">
        <f t="shared" si="18"/>
        <v/>
      </c>
      <c r="N235" s="481" t="b">
        <f t="shared" si="19"/>
        <v>0</v>
      </c>
      <c r="O235" s="486" t="s">
        <v>1854</v>
      </c>
      <c r="P235" s="525" t="str">
        <f t="array" ref="P235">IFERROR(IF(INDEX('Disaggregation Records'!$G$59:$G$92,MATCH(LEFT(L235,255),LEFT('Disaggregation Records'!$D$59:$D$92,255),0))=0,"",INDEX('Disaggregation Records'!$G$59:$G$92,MATCH(LEFT(L235,255),LEFT('Disaggregation Records'!$D$59:$D$92,255),0))),"")</f>
        <v/>
      </c>
      <c r="Q235" s="524" t="s">
        <v>939</v>
      </c>
      <c r="R235" s="49"/>
    </row>
    <row r="236" spans="1:18" ht="47.1" customHeight="1" x14ac:dyDescent="0.25">
      <c r="A236" s="409">
        <v>7</v>
      </c>
      <c r="B236" s="427" t="str">
        <f>IFERROR(VLOOKUP(A236,'Outcome Indicators - Section C'!$A$10:$S$27,19,FALSE),"")</f>
        <v/>
      </c>
      <c r="C236" s="522" t="str">
        <f t="array" ref="C236">IFERROR(IF(INDEX('Disaggregation Records'!$E$59:$E$92,MATCH(LEFT(L236,255),LEFT('Disaggregation Records'!$D$59:$D$92,255),0))=0,"",INDEX('Disaggregation Records'!$E$59:$E$92,MATCH(LEFT(L236,255),LEFT('Disaggregation Records'!$D$59:$D$92,255),0))),"")</f>
        <v/>
      </c>
      <c r="D236" s="522" t="str">
        <f t="array" ref="D236">IFERROR(IF(INDEX('Disaggregation Records'!$F$59:$F$92,MATCH(LEFT(L236,255),LEFT('Disaggregation Records'!$D$59:$D$92,255),0))=0,"",INDEX('Disaggregation Records'!$F$59:$F$92,MATCH(LEFT(L236,255),LEFT('Disaggregation Records'!$D$59:$D$92,255),0))),"")</f>
        <v/>
      </c>
      <c r="E236" s="412" t="str">
        <f t="array" ref="E236">IFERROR(IF(INDEX('Disaggregation Data'!$K$159:$K$310,MATCH(LEFT(M236,255),LEFT('Disaggregation Data'!$J$159:$J$310,255),0))=0,"",INDEX('Disaggregation Data'!$K$159:$K$310,MATCH(LEFT(M236,255),LEFT('Disaggregation Data'!J$159:$J$310,255),0))),"")</f>
        <v/>
      </c>
      <c r="F236" s="412" t="str">
        <f t="array" ref="F236">IFERROR(IF(INDEX('Disaggregation Data'!$L$159:$L$310,MATCH(LEFT(M236,255),LEFT('Disaggregation Data'!$J$159:$J$310,255),0))=0,"",INDEX('Disaggregation Data'!$L$159:$L$310,MATCH(LEFT(M236,255),LEFT('Disaggregation Data'!J$159:$J$310,255),0))),"")</f>
        <v/>
      </c>
      <c r="G236" s="412" t="str">
        <f t="array" ref="G236">IFERROR(IF(INDEX('Disaggregation Data'!$O$159:$O$310,MATCH(LEFT(M236,255),LEFT('Disaggregation Data'!$J$159:$J$310,255),0))=0,"",INDEX('Disaggregation Data'!$O$159:$O$310,MATCH(LEFT(M236,255),LEFT('Disaggregation Data'!J$159:$J$310,255),0))),"")</f>
        <v/>
      </c>
      <c r="H236" s="411" t="str">
        <f t="array" ref="H236">IFERROR(IF(INDEX('Disaggregation Data'!$P$159:$P$310,MATCH(LEFT(M236,255),LEFT('Disaggregation Data'!$J$159:$J$310,255),0))=0,"",INDEX('Disaggregation Data'!$P$159:$P$310,MATCH(LEFT(M236,255),LEFT('Disaggregation Data'!J$159:$J$310,255),0))),"")</f>
        <v/>
      </c>
      <c r="I236" s="411" t="str">
        <f t="array" ref="I236">IFERROR(IF(INDEX('Disaggregation Data'!$M$159:$M$310,MATCH(LEFT(M236,255),LEFT('Disaggregation Data'!$J$159:$J$310,255),0))=0,"",INDEX('Disaggregation Data'!$M$159:$M$310,MATCH(LEFT(M236,255),LEFT('Disaggregation Data'!J$159:$J$310,255),0))),"")</f>
        <v/>
      </c>
      <c r="J236" s="411" t="str">
        <f t="array" ref="J236">IFERROR(IF(INDEX('Disaggregation Data'!$N$159:$N$310,MATCH(LEFT(M236,255),LEFT('Disaggregation Data'!$J$159:$J$310,255),0))=0,"",INDEX('Disaggregation Data'!$N$159:$N$310,MATCH(LEFT(M236,255),LEFT('Disaggregation Data'!J$159:$J$310,255),0))),"")</f>
        <v/>
      </c>
      <c r="K236" s="503">
        <f t="shared" si="16"/>
        <v>48</v>
      </c>
      <c r="L236" s="503" t="str">
        <f t="shared" si="17"/>
        <v/>
      </c>
      <c r="M236" s="503" t="str">
        <f t="shared" si="18"/>
        <v/>
      </c>
      <c r="N236" s="481" t="b">
        <f t="shared" si="19"/>
        <v>0</v>
      </c>
      <c r="O236" s="486" t="s">
        <v>1855</v>
      </c>
      <c r="P236" s="525" t="str">
        <f t="array" ref="P236">IFERROR(IF(INDEX('Disaggregation Records'!$G$59:$G$92,MATCH(LEFT(L236,255),LEFT('Disaggregation Records'!$D$59:$D$92,255),0))=0,"",INDEX('Disaggregation Records'!$G$59:$G$92,MATCH(LEFT(L236,255),LEFT('Disaggregation Records'!$D$59:$D$92,255),0))),"")</f>
        <v/>
      </c>
      <c r="Q236" s="524" t="s">
        <v>939</v>
      </c>
      <c r="R236" s="49"/>
    </row>
    <row r="237" spans="1:18" ht="47.1" customHeight="1" x14ac:dyDescent="0.25">
      <c r="A237" s="409">
        <v>7</v>
      </c>
      <c r="B237" s="427" t="str">
        <f>IFERROR(VLOOKUP(A237,'Outcome Indicators - Section C'!$A$10:$S$27,19,FALSE),"")</f>
        <v/>
      </c>
      <c r="C237" s="522" t="str">
        <f t="array" ref="C237">IFERROR(IF(INDEX('Disaggregation Records'!$E$59:$E$92,MATCH(LEFT(L237,255),LEFT('Disaggregation Records'!$D$59:$D$92,255),0))=0,"",INDEX('Disaggregation Records'!$E$59:$E$92,MATCH(LEFT(L237,255),LEFT('Disaggregation Records'!$D$59:$D$92,255),0))),"")</f>
        <v/>
      </c>
      <c r="D237" s="522" t="str">
        <f t="array" ref="D237">IFERROR(IF(INDEX('Disaggregation Records'!$F$59:$F$92,MATCH(LEFT(L237,255),LEFT('Disaggregation Records'!$D$59:$D$92,255),0))=0,"",INDEX('Disaggregation Records'!$F$59:$F$92,MATCH(LEFT(L237,255),LEFT('Disaggregation Records'!$D$59:$D$92,255),0))),"")</f>
        <v/>
      </c>
      <c r="E237" s="412" t="str">
        <f t="array" ref="E237">IFERROR(IF(INDEX('Disaggregation Data'!$K$159:$K$310,MATCH(LEFT(M237,255),LEFT('Disaggregation Data'!$J$159:$J$310,255),0))=0,"",INDEX('Disaggregation Data'!$K$159:$K$310,MATCH(LEFT(M237,255),LEFT('Disaggregation Data'!J$159:$J$310,255),0))),"")</f>
        <v/>
      </c>
      <c r="F237" s="412" t="str">
        <f t="array" ref="F237">IFERROR(IF(INDEX('Disaggregation Data'!$L$159:$L$310,MATCH(LEFT(M237,255),LEFT('Disaggregation Data'!$J$159:$J$310,255),0))=0,"",INDEX('Disaggregation Data'!$L$159:$L$310,MATCH(LEFT(M237,255),LEFT('Disaggregation Data'!J$159:$J$310,255),0))),"")</f>
        <v/>
      </c>
      <c r="G237" s="412" t="str">
        <f t="array" ref="G237">IFERROR(IF(INDEX('Disaggregation Data'!$O$159:$O$310,MATCH(LEFT(M237,255),LEFT('Disaggregation Data'!$J$159:$J$310,255),0))=0,"",INDEX('Disaggregation Data'!$O$159:$O$310,MATCH(LEFT(M237,255),LEFT('Disaggregation Data'!J$159:$J$310,255),0))),"")</f>
        <v/>
      </c>
      <c r="H237" s="411" t="str">
        <f t="array" ref="H237">IFERROR(IF(INDEX('Disaggregation Data'!$P$159:$P$310,MATCH(LEFT(M237,255),LEFT('Disaggregation Data'!$J$159:$J$310,255),0))=0,"",INDEX('Disaggregation Data'!$P$159:$P$310,MATCH(LEFT(M237,255),LEFT('Disaggregation Data'!J$159:$J$310,255),0))),"")</f>
        <v/>
      </c>
      <c r="I237" s="411" t="str">
        <f t="array" ref="I237">IFERROR(IF(INDEX('Disaggregation Data'!$M$159:$M$310,MATCH(LEFT(M237,255),LEFT('Disaggregation Data'!$J$159:$J$310,255),0))=0,"",INDEX('Disaggregation Data'!$M$159:$M$310,MATCH(LEFT(M237,255),LEFT('Disaggregation Data'!J$159:$J$310,255),0))),"")</f>
        <v/>
      </c>
      <c r="J237" s="411" t="str">
        <f t="array" ref="J237">IFERROR(IF(INDEX('Disaggregation Data'!$N$159:$N$310,MATCH(LEFT(M237,255),LEFT('Disaggregation Data'!$J$159:$J$310,255),0))=0,"",INDEX('Disaggregation Data'!$N$159:$N$310,MATCH(LEFT(M237,255),LEFT('Disaggregation Data'!J$159:$J$310,255),0))),"")</f>
        <v/>
      </c>
      <c r="K237" s="503">
        <f t="shared" si="16"/>
        <v>49</v>
      </c>
      <c r="L237" s="503" t="str">
        <f t="shared" si="17"/>
        <v/>
      </c>
      <c r="M237" s="503" t="str">
        <f t="shared" si="18"/>
        <v/>
      </c>
      <c r="N237" s="481" t="b">
        <f t="shared" si="19"/>
        <v>0</v>
      </c>
      <c r="O237" s="486" t="s">
        <v>1856</v>
      </c>
      <c r="P237" s="525" t="str">
        <f t="array" ref="P237">IFERROR(IF(INDEX('Disaggregation Records'!$G$59:$G$92,MATCH(LEFT(L237,255),LEFT('Disaggregation Records'!$D$59:$D$92,255),0))=0,"",INDEX('Disaggregation Records'!$G$59:$G$92,MATCH(LEFT(L237,255),LEFT('Disaggregation Records'!$D$59:$D$92,255),0))),"")</f>
        <v/>
      </c>
      <c r="Q237" s="524" t="s">
        <v>939</v>
      </c>
      <c r="R237" s="49"/>
    </row>
    <row r="238" spans="1:18" ht="47.1" customHeight="1" x14ac:dyDescent="0.25">
      <c r="A238" s="409">
        <v>8</v>
      </c>
      <c r="B238" s="427" t="str">
        <f>IFERROR(VLOOKUP(A238,'Outcome Indicators - Section C'!$A$10:$S$27,19,FALSE),"")</f>
        <v/>
      </c>
      <c r="C238" s="522" t="str">
        <f t="array" ref="C238">IFERROR(IF(INDEX('Disaggregation Records'!$E$59:$E$92,MATCH(LEFT(L238,255),LEFT('Disaggregation Records'!$D$59:$D$92,255),0))=0,"",INDEX('Disaggregation Records'!$E$59:$E$92,MATCH(LEFT(L238,255),LEFT('Disaggregation Records'!$D$59:$D$92,255),0))),"")</f>
        <v/>
      </c>
      <c r="D238" s="522" t="str">
        <f t="array" ref="D238">IFERROR(IF(INDEX('Disaggregation Records'!$F$59:$F$92,MATCH(LEFT(L238,255),LEFT('Disaggregation Records'!$D$59:$D$92,255),0))=0,"",INDEX('Disaggregation Records'!$F$59:$F$92,MATCH(LEFT(L238,255),LEFT('Disaggregation Records'!$D$59:$D$92,255),0))),"")</f>
        <v/>
      </c>
      <c r="E238" s="412" t="str">
        <f t="array" ref="E238">IFERROR(IF(INDEX('Disaggregation Data'!$K$159:$K$310,MATCH(LEFT(M238,255),LEFT('Disaggregation Data'!$J$159:$J$310,255),0))=0,"",INDEX('Disaggregation Data'!$K$159:$K$310,MATCH(LEFT(M238,255),LEFT('Disaggregation Data'!J$159:$J$310,255),0))),"")</f>
        <v/>
      </c>
      <c r="F238" s="412" t="str">
        <f t="array" ref="F238">IFERROR(IF(INDEX('Disaggregation Data'!$L$159:$L$310,MATCH(LEFT(M238,255),LEFT('Disaggregation Data'!$J$159:$J$310,255),0))=0,"",INDEX('Disaggregation Data'!$L$159:$L$310,MATCH(LEFT(M238,255),LEFT('Disaggregation Data'!J$159:$J$310,255),0))),"")</f>
        <v/>
      </c>
      <c r="G238" s="412" t="str">
        <f t="array" ref="G238">IFERROR(IF(INDEX('Disaggregation Data'!$O$159:$O$310,MATCH(LEFT(M238,255),LEFT('Disaggregation Data'!$J$159:$J$310,255),0))=0,"",INDEX('Disaggregation Data'!$O$159:$O$310,MATCH(LEFT(M238,255),LEFT('Disaggregation Data'!J$159:$J$310,255),0))),"")</f>
        <v/>
      </c>
      <c r="H238" s="411" t="str">
        <f t="array" ref="H238">IFERROR(IF(INDEX('Disaggregation Data'!$P$159:$P$310,MATCH(LEFT(M238,255),LEFT('Disaggregation Data'!$J$159:$J$310,255),0))=0,"",INDEX('Disaggregation Data'!$P$159:$P$310,MATCH(LEFT(M238,255),LEFT('Disaggregation Data'!J$159:$J$310,255),0))),"")</f>
        <v/>
      </c>
      <c r="I238" s="411" t="str">
        <f t="array" ref="I238">IFERROR(IF(INDEX('Disaggregation Data'!$M$159:$M$310,MATCH(LEFT(M238,255),LEFT('Disaggregation Data'!$J$159:$J$310,255),0))=0,"",INDEX('Disaggregation Data'!$M$159:$M$310,MATCH(LEFT(M238,255),LEFT('Disaggregation Data'!J$159:$J$310,255),0))),"")</f>
        <v/>
      </c>
      <c r="J238" s="411" t="str">
        <f t="array" ref="J238">IFERROR(IF(INDEX('Disaggregation Data'!$N$159:$N$310,MATCH(LEFT(M238,255),LEFT('Disaggregation Data'!$J$159:$J$310,255),0))=0,"",INDEX('Disaggregation Data'!$N$159:$N$310,MATCH(LEFT(M238,255),LEFT('Disaggregation Data'!J$159:$J$310,255),0))),"")</f>
        <v/>
      </c>
      <c r="K238" s="503">
        <f t="shared" si="16"/>
        <v>50</v>
      </c>
      <c r="L238" s="503" t="str">
        <f t="shared" si="17"/>
        <v/>
      </c>
      <c r="M238" s="503" t="str">
        <f t="shared" si="18"/>
        <v/>
      </c>
      <c r="N238" s="481" t="b">
        <f t="shared" si="19"/>
        <v>0</v>
      </c>
      <c r="O238" s="486" t="s">
        <v>1857</v>
      </c>
      <c r="P238" s="525" t="str">
        <f t="array" ref="P238">IFERROR(IF(INDEX('Disaggregation Records'!$G$59:$G$92,MATCH(LEFT(L238,255),LEFT('Disaggregation Records'!$D$59:$D$92,255),0))=0,"",INDEX('Disaggregation Records'!$G$59:$G$92,MATCH(LEFT(L238,255),LEFT('Disaggregation Records'!$D$59:$D$92,255),0))),"")</f>
        <v/>
      </c>
      <c r="Q238" s="524" t="s">
        <v>940</v>
      </c>
      <c r="R238" s="49"/>
    </row>
    <row r="239" spans="1:18" ht="47.1" customHeight="1" x14ac:dyDescent="0.25">
      <c r="A239" s="409">
        <v>8</v>
      </c>
      <c r="B239" s="427" t="str">
        <f>IFERROR(VLOOKUP(A239,'Outcome Indicators - Section C'!$A$10:$S$27,19,FALSE),"")</f>
        <v/>
      </c>
      <c r="C239" s="522" t="str">
        <f t="array" ref="C239">IFERROR(IF(INDEX('Disaggregation Records'!$E$59:$E$92,MATCH(LEFT(L239,255),LEFT('Disaggregation Records'!$D$59:$D$92,255),0))=0,"",INDEX('Disaggregation Records'!$E$59:$E$92,MATCH(LEFT(L239,255),LEFT('Disaggregation Records'!$D$59:$D$92,255),0))),"")</f>
        <v/>
      </c>
      <c r="D239" s="522" t="str">
        <f t="array" ref="D239">IFERROR(IF(INDEX('Disaggregation Records'!$F$59:$F$92,MATCH(LEFT(L239,255),LEFT('Disaggregation Records'!$D$59:$D$92,255),0))=0,"",INDEX('Disaggregation Records'!$F$59:$F$92,MATCH(LEFT(L239,255),LEFT('Disaggregation Records'!$D$59:$D$92,255),0))),"")</f>
        <v/>
      </c>
      <c r="E239" s="412" t="str">
        <f t="array" ref="E239">IFERROR(IF(INDEX('Disaggregation Data'!$K$159:$K$310,MATCH(LEFT(M239,255),LEFT('Disaggregation Data'!$J$159:$J$310,255),0))=0,"",INDEX('Disaggregation Data'!$K$159:$K$310,MATCH(LEFT(M239,255),LEFT('Disaggregation Data'!J$159:$J$310,255),0))),"")</f>
        <v/>
      </c>
      <c r="F239" s="412" t="str">
        <f t="array" ref="F239">IFERROR(IF(INDEX('Disaggregation Data'!$L$159:$L$310,MATCH(LEFT(M239,255),LEFT('Disaggregation Data'!$J$159:$J$310,255),0))=0,"",INDEX('Disaggregation Data'!$L$159:$L$310,MATCH(LEFT(M239,255),LEFT('Disaggregation Data'!J$159:$J$310,255),0))),"")</f>
        <v/>
      </c>
      <c r="G239" s="412" t="str">
        <f t="array" ref="G239">IFERROR(IF(INDEX('Disaggregation Data'!$O$159:$O$310,MATCH(LEFT(M239,255),LEFT('Disaggregation Data'!$J$159:$J$310,255),0))=0,"",INDEX('Disaggregation Data'!$O$159:$O$310,MATCH(LEFT(M239,255),LEFT('Disaggregation Data'!J$159:$J$310,255),0))),"")</f>
        <v/>
      </c>
      <c r="H239" s="411" t="str">
        <f t="array" ref="H239">IFERROR(IF(INDEX('Disaggregation Data'!$P$159:$P$310,MATCH(LEFT(M239,255),LEFT('Disaggregation Data'!$J$159:$J$310,255),0))=0,"",INDEX('Disaggregation Data'!$P$159:$P$310,MATCH(LEFT(M239,255),LEFT('Disaggregation Data'!J$159:$J$310,255),0))),"")</f>
        <v/>
      </c>
      <c r="I239" s="411" t="str">
        <f t="array" ref="I239">IFERROR(IF(INDEX('Disaggregation Data'!$M$159:$M$310,MATCH(LEFT(M239,255),LEFT('Disaggregation Data'!$J$159:$J$310,255),0))=0,"",INDEX('Disaggregation Data'!$M$159:$M$310,MATCH(LEFT(M239,255),LEFT('Disaggregation Data'!J$159:$J$310,255),0))),"")</f>
        <v/>
      </c>
      <c r="J239" s="411" t="str">
        <f t="array" ref="J239">IFERROR(IF(INDEX('Disaggregation Data'!$N$159:$N$310,MATCH(LEFT(M239,255),LEFT('Disaggregation Data'!$J$159:$J$310,255),0))=0,"",INDEX('Disaggregation Data'!$N$159:$N$310,MATCH(LEFT(M239,255),LEFT('Disaggregation Data'!J$159:$J$310,255),0))),"")</f>
        <v/>
      </c>
      <c r="K239" s="503">
        <f t="shared" si="16"/>
        <v>51</v>
      </c>
      <c r="L239" s="503" t="str">
        <f t="shared" si="17"/>
        <v/>
      </c>
      <c r="M239" s="503" t="str">
        <f t="shared" si="18"/>
        <v/>
      </c>
      <c r="N239" s="481" t="b">
        <f t="shared" si="19"/>
        <v>0</v>
      </c>
      <c r="O239" s="486" t="s">
        <v>1858</v>
      </c>
      <c r="P239" s="525" t="str">
        <f t="array" ref="P239">IFERROR(IF(INDEX('Disaggregation Records'!$G$59:$G$92,MATCH(LEFT(L239,255),LEFT('Disaggregation Records'!$D$59:$D$92,255),0))=0,"",INDEX('Disaggregation Records'!$G$59:$G$92,MATCH(LEFT(L239,255),LEFT('Disaggregation Records'!$D$59:$D$92,255),0))),"")</f>
        <v/>
      </c>
      <c r="Q239" s="524" t="s">
        <v>940</v>
      </c>
      <c r="R239" s="49"/>
    </row>
    <row r="240" spans="1:18" ht="47.1" customHeight="1" x14ac:dyDescent="0.25">
      <c r="A240" s="409">
        <v>8</v>
      </c>
      <c r="B240" s="427" t="str">
        <f>IFERROR(VLOOKUP(A240,'Outcome Indicators - Section C'!$A$10:$S$27,19,FALSE),"")</f>
        <v/>
      </c>
      <c r="C240" s="522" t="str">
        <f t="array" ref="C240">IFERROR(IF(INDEX('Disaggregation Records'!$E$59:$E$92,MATCH(LEFT(L240,255),LEFT('Disaggregation Records'!$D$59:$D$92,255),0))=0,"",INDEX('Disaggregation Records'!$E$59:$E$92,MATCH(LEFT(L240,255),LEFT('Disaggregation Records'!$D$59:$D$92,255),0))),"")</f>
        <v/>
      </c>
      <c r="D240" s="522" t="str">
        <f t="array" ref="D240">IFERROR(IF(INDEX('Disaggregation Records'!$F$59:$F$92,MATCH(LEFT(L240,255),LEFT('Disaggregation Records'!$D$59:$D$92,255),0))=0,"",INDEX('Disaggregation Records'!$F$59:$F$92,MATCH(LEFT(L240,255),LEFT('Disaggregation Records'!$D$59:$D$92,255),0))),"")</f>
        <v/>
      </c>
      <c r="E240" s="412" t="str">
        <f t="array" ref="E240">IFERROR(IF(INDEX('Disaggregation Data'!$K$159:$K$310,MATCH(LEFT(M240,255),LEFT('Disaggregation Data'!$J$159:$J$310,255),0))=0,"",INDEX('Disaggregation Data'!$K$159:$K$310,MATCH(LEFT(M240,255),LEFT('Disaggregation Data'!J$159:$J$310,255),0))),"")</f>
        <v/>
      </c>
      <c r="F240" s="412" t="str">
        <f t="array" ref="F240">IFERROR(IF(INDEX('Disaggregation Data'!$L$159:$L$310,MATCH(LEFT(M240,255),LEFT('Disaggregation Data'!$J$159:$J$310,255),0))=0,"",INDEX('Disaggregation Data'!$L$159:$L$310,MATCH(LEFT(M240,255),LEFT('Disaggregation Data'!J$159:$J$310,255),0))),"")</f>
        <v/>
      </c>
      <c r="G240" s="412" t="str">
        <f t="array" ref="G240">IFERROR(IF(INDEX('Disaggregation Data'!$O$159:$O$310,MATCH(LEFT(M240,255),LEFT('Disaggregation Data'!$J$159:$J$310,255),0))=0,"",INDEX('Disaggregation Data'!$O$159:$O$310,MATCH(LEFT(M240,255),LEFT('Disaggregation Data'!J$159:$J$310,255),0))),"")</f>
        <v/>
      </c>
      <c r="H240" s="411" t="str">
        <f t="array" ref="H240">IFERROR(IF(INDEX('Disaggregation Data'!$P$159:$P$310,MATCH(LEFT(M240,255),LEFT('Disaggregation Data'!$J$159:$J$310,255),0))=0,"",INDEX('Disaggregation Data'!$P$159:$P$310,MATCH(LEFT(M240,255),LEFT('Disaggregation Data'!J$159:$J$310,255),0))),"")</f>
        <v/>
      </c>
      <c r="I240" s="411" t="str">
        <f t="array" ref="I240">IFERROR(IF(INDEX('Disaggregation Data'!$M$159:$M$310,MATCH(LEFT(M240,255),LEFT('Disaggregation Data'!$J$159:$J$310,255),0))=0,"",INDEX('Disaggregation Data'!$M$159:$M$310,MATCH(LEFT(M240,255),LEFT('Disaggregation Data'!J$159:$J$310,255),0))),"")</f>
        <v/>
      </c>
      <c r="J240" s="411" t="str">
        <f t="array" ref="J240">IFERROR(IF(INDEX('Disaggregation Data'!$N$159:$N$310,MATCH(LEFT(M240,255),LEFT('Disaggregation Data'!$J$159:$J$310,255),0))=0,"",INDEX('Disaggregation Data'!$N$159:$N$310,MATCH(LEFT(M240,255),LEFT('Disaggregation Data'!J$159:$J$310,255),0))),"")</f>
        <v/>
      </c>
      <c r="K240" s="503">
        <f t="shared" si="16"/>
        <v>52</v>
      </c>
      <c r="L240" s="503" t="str">
        <f t="shared" si="17"/>
        <v/>
      </c>
      <c r="M240" s="503" t="str">
        <f t="shared" si="18"/>
        <v/>
      </c>
      <c r="N240" s="481" t="b">
        <f t="shared" si="19"/>
        <v>0</v>
      </c>
      <c r="O240" s="486" t="s">
        <v>1859</v>
      </c>
      <c r="P240" s="525" t="str">
        <f t="array" ref="P240">IFERROR(IF(INDEX('Disaggregation Records'!$G$59:$G$92,MATCH(LEFT(L240,255),LEFT('Disaggregation Records'!$D$59:$D$92,255),0))=0,"",INDEX('Disaggregation Records'!$G$59:$G$92,MATCH(LEFT(L240,255),LEFT('Disaggregation Records'!$D$59:$D$92,255),0))),"")</f>
        <v/>
      </c>
      <c r="Q240" s="524" t="s">
        <v>940</v>
      </c>
      <c r="R240" s="49"/>
    </row>
    <row r="241" spans="1:18" ht="47.1" customHeight="1" x14ac:dyDescent="0.25">
      <c r="A241" s="409">
        <v>8</v>
      </c>
      <c r="B241" s="427" t="str">
        <f>IFERROR(VLOOKUP(A241,'Outcome Indicators - Section C'!$A$10:$S$27,19,FALSE),"")</f>
        <v/>
      </c>
      <c r="C241" s="522" t="str">
        <f t="array" ref="C241">IFERROR(IF(INDEX('Disaggregation Records'!$E$59:$E$92,MATCH(LEFT(L241,255),LEFT('Disaggregation Records'!$D$59:$D$92,255),0))=0,"",INDEX('Disaggregation Records'!$E$59:$E$92,MATCH(LEFT(L241,255),LEFT('Disaggregation Records'!$D$59:$D$92,255),0))),"")</f>
        <v/>
      </c>
      <c r="D241" s="522" t="str">
        <f t="array" ref="D241">IFERROR(IF(INDEX('Disaggregation Records'!$F$59:$F$92,MATCH(LEFT(L241,255),LEFT('Disaggregation Records'!$D$59:$D$92,255),0))=0,"",INDEX('Disaggregation Records'!$F$59:$F$92,MATCH(LEFT(L241,255),LEFT('Disaggregation Records'!$D$59:$D$92,255),0))),"")</f>
        <v/>
      </c>
      <c r="E241" s="412" t="str">
        <f t="array" ref="E241">IFERROR(IF(INDEX('Disaggregation Data'!$K$159:$K$310,MATCH(LEFT(M241,255),LEFT('Disaggregation Data'!$J$159:$J$310,255),0))=0,"",INDEX('Disaggregation Data'!$K$159:$K$310,MATCH(LEFT(M241,255),LEFT('Disaggregation Data'!J$159:$J$310,255),0))),"")</f>
        <v/>
      </c>
      <c r="F241" s="412" t="str">
        <f t="array" ref="F241">IFERROR(IF(INDEX('Disaggregation Data'!$L$159:$L$310,MATCH(LEFT(M241,255),LEFT('Disaggregation Data'!$J$159:$J$310,255),0))=0,"",INDEX('Disaggregation Data'!$L$159:$L$310,MATCH(LEFT(M241,255),LEFT('Disaggregation Data'!J$159:$J$310,255),0))),"")</f>
        <v/>
      </c>
      <c r="G241" s="412" t="str">
        <f t="array" ref="G241">IFERROR(IF(INDEX('Disaggregation Data'!$O$159:$O$310,MATCH(LEFT(M241,255),LEFT('Disaggregation Data'!$J$159:$J$310,255),0))=0,"",INDEX('Disaggregation Data'!$O$159:$O$310,MATCH(LEFT(M241,255),LEFT('Disaggregation Data'!J$159:$J$310,255),0))),"")</f>
        <v/>
      </c>
      <c r="H241" s="411" t="str">
        <f t="array" ref="H241">IFERROR(IF(INDEX('Disaggregation Data'!$P$159:$P$310,MATCH(LEFT(M241,255),LEFT('Disaggregation Data'!$J$159:$J$310,255),0))=0,"",INDEX('Disaggregation Data'!$P$159:$P$310,MATCH(LEFT(M241,255),LEFT('Disaggregation Data'!J$159:$J$310,255),0))),"")</f>
        <v/>
      </c>
      <c r="I241" s="411" t="str">
        <f t="array" ref="I241">IFERROR(IF(INDEX('Disaggregation Data'!$M$159:$M$310,MATCH(LEFT(M241,255),LEFT('Disaggregation Data'!$J$159:$J$310,255),0))=0,"",INDEX('Disaggregation Data'!$M$159:$M$310,MATCH(LEFT(M241,255),LEFT('Disaggregation Data'!J$159:$J$310,255),0))),"")</f>
        <v/>
      </c>
      <c r="J241" s="411" t="str">
        <f t="array" ref="J241">IFERROR(IF(INDEX('Disaggregation Data'!$N$159:$N$310,MATCH(LEFT(M241,255),LEFT('Disaggregation Data'!$J$159:$J$310,255),0))=0,"",INDEX('Disaggregation Data'!$N$159:$N$310,MATCH(LEFT(M241,255),LEFT('Disaggregation Data'!J$159:$J$310,255),0))),"")</f>
        <v/>
      </c>
      <c r="K241" s="503">
        <f t="shared" si="16"/>
        <v>53</v>
      </c>
      <c r="L241" s="503" t="str">
        <f t="shared" si="17"/>
        <v/>
      </c>
      <c r="M241" s="503" t="str">
        <f t="shared" si="18"/>
        <v/>
      </c>
      <c r="N241" s="481" t="b">
        <f t="shared" si="19"/>
        <v>0</v>
      </c>
      <c r="O241" s="486" t="s">
        <v>1860</v>
      </c>
      <c r="P241" s="525" t="str">
        <f t="array" ref="P241">IFERROR(IF(INDEX('Disaggregation Records'!$G$59:$G$92,MATCH(LEFT(L241,255),LEFT('Disaggregation Records'!$D$59:$D$92,255),0))=0,"",INDEX('Disaggregation Records'!$G$59:$G$92,MATCH(LEFT(L241,255),LEFT('Disaggregation Records'!$D$59:$D$92,255),0))),"")</f>
        <v/>
      </c>
      <c r="Q241" s="524" t="s">
        <v>940</v>
      </c>
      <c r="R241" s="49"/>
    </row>
    <row r="242" spans="1:18" ht="47.1" customHeight="1" x14ac:dyDescent="0.25">
      <c r="A242" s="409">
        <v>8</v>
      </c>
      <c r="B242" s="427" t="str">
        <f>IFERROR(VLOOKUP(A242,'Outcome Indicators - Section C'!$A$10:$S$27,19,FALSE),"")</f>
        <v/>
      </c>
      <c r="C242" s="522" t="str">
        <f t="array" ref="C242">IFERROR(IF(INDEX('Disaggregation Records'!$E$59:$E$92,MATCH(LEFT(L242,255),LEFT('Disaggregation Records'!$D$59:$D$92,255),0))=0,"",INDEX('Disaggregation Records'!$E$59:$E$92,MATCH(LEFT(L242,255),LEFT('Disaggregation Records'!$D$59:$D$92,255),0))),"")</f>
        <v/>
      </c>
      <c r="D242" s="522" t="str">
        <f t="array" ref="D242">IFERROR(IF(INDEX('Disaggregation Records'!$F$59:$F$92,MATCH(LEFT(L242,255),LEFT('Disaggregation Records'!$D$59:$D$92,255),0))=0,"",INDEX('Disaggregation Records'!$F$59:$F$92,MATCH(LEFT(L242,255),LEFT('Disaggregation Records'!$D$59:$D$92,255),0))),"")</f>
        <v/>
      </c>
      <c r="E242" s="412" t="str">
        <f t="array" ref="E242">IFERROR(IF(INDEX('Disaggregation Data'!$K$159:$K$310,MATCH(LEFT(M242,255),LEFT('Disaggregation Data'!$J$159:$J$310,255),0))=0,"",INDEX('Disaggregation Data'!$K$159:$K$310,MATCH(LEFT(M242,255),LEFT('Disaggregation Data'!J$159:$J$310,255),0))),"")</f>
        <v/>
      </c>
      <c r="F242" s="412" t="str">
        <f t="array" ref="F242">IFERROR(IF(INDEX('Disaggregation Data'!$L$159:$L$310,MATCH(LEFT(M242,255),LEFT('Disaggregation Data'!$J$159:$J$310,255),0))=0,"",INDEX('Disaggregation Data'!$L$159:$L$310,MATCH(LEFT(M242,255),LEFT('Disaggregation Data'!J$159:$J$310,255),0))),"")</f>
        <v/>
      </c>
      <c r="G242" s="412" t="str">
        <f t="array" ref="G242">IFERROR(IF(INDEX('Disaggregation Data'!$O$159:$O$310,MATCH(LEFT(M242,255),LEFT('Disaggregation Data'!$J$159:$J$310,255),0))=0,"",INDEX('Disaggregation Data'!$O$159:$O$310,MATCH(LEFT(M242,255),LEFT('Disaggregation Data'!J$159:$J$310,255),0))),"")</f>
        <v/>
      </c>
      <c r="H242" s="411" t="str">
        <f t="array" ref="H242">IFERROR(IF(INDEX('Disaggregation Data'!$P$159:$P$310,MATCH(LEFT(M242,255),LEFT('Disaggregation Data'!$J$159:$J$310,255),0))=0,"",INDEX('Disaggregation Data'!$P$159:$P$310,MATCH(LEFT(M242,255),LEFT('Disaggregation Data'!J$159:$J$310,255),0))),"")</f>
        <v/>
      </c>
      <c r="I242" s="411" t="str">
        <f t="array" ref="I242">IFERROR(IF(INDEX('Disaggregation Data'!$M$159:$M$310,MATCH(LEFT(M242,255),LEFT('Disaggregation Data'!$J$159:$J$310,255),0))=0,"",INDEX('Disaggregation Data'!$M$159:$M$310,MATCH(LEFT(M242,255),LEFT('Disaggregation Data'!J$159:$J$310,255),0))),"")</f>
        <v/>
      </c>
      <c r="J242" s="411" t="str">
        <f t="array" ref="J242">IFERROR(IF(INDEX('Disaggregation Data'!$N$159:$N$310,MATCH(LEFT(M242,255),LEFT('Disaggregation Data'!$J$159:$J$310,255),0))=0,"",INDEX('Disaggregation Data'!$N$159:$N$310,MATCH(LEFT(M242,255),LEFT('Disaggregation Data'!J$159:$J$310,255),0))),"")</f>
        <v/>
      </c>
      <c r="K242" s="503">
        <f t="shared" si="16"/>
        <v>54</v>
      </c>
      <c r="L242" s="503" t="str">
        <f t="shared" si="17"/>
        <v/>
      </c>
      <c r="M242" s="503" t="str">
        <f t="shared" si="18"/>
        <v/>
      </c>
      <c r="N242" s="481" t="b">
        <f t="shared" si="19"/>
        <v>0</v>
      </c>
      <c r="O242" s="486" t="s">
        <v>1861</v>
      </c>
      <c r="P242" s="525" t="str">
        <f t="array" ref="P242">IFERROR(IF(INDEX('Disaggregation Records'!$G$59:$G$92,MATCH(LEFT(L242,255),LEFT('Disaggregation Records'!$D$59:$D$92,255),0))=0,"",INDEX('Disaggregation Records'!$G$59:$G$92,MATCH(LEFT(L242,255),LEFT('Disaggregation Records'!$D$59:$D$92,255),0))),"")</f>
        <v/>
      </c>
      <c r="Q242" s="524" t="s">
        <v>940</v>
      </c>
      <c r="R242" s="49"/>
    </row>
    <row r="243" spans="1:18" ht="47.1" customHeight="1" x14ac:dyDescent="0.25">
      <c r="A243" s="409">
        <v>8</v>
      </c>
      <c r="B243" s="427" t="str">
        <f>IFERROR(VLOOKUP(A243,'Outcome Indicators - Section C'!$A$10:$S$27,19,FALSE),"")</f>
        <v/>
      </c>
      <c r="C243" s="522" t="str">
        <f t="array" ref="C243">IFERROR(IF(INDEX('Disaggregation Records'!$E$59:$E$92,MATCH(LEFT(L243,255),LEFT('Disaggregation Records'!$D$59:$D$92,255),0))=0,"",INDEX('Disaggregation Records'!$E$59:$E$92,MATCH(LEFT(L243,255),LEFT('Disaggregation Records'!$D$59:$D$92,255),0))),"")</f>
        <v/>
      </c>
      <c r="D243" s="522" t="str">
        <f t="array" ref="D243">IFERROR(IF(INDEX('Disaggregation Records'!$F$59:$F$92,MATCH(LEFT(L243,255),LEFT('Disaggregation Records'!$D$59:$D$92,255),0))=0,"",INDEX('Disaggregation Records'!$F$59:$F$92,MATCH(LEFT(L243,255),LEFT('Disaggregation Records'!$D$59:$D$92,255),0))),"")</f>
        <v/>
      </c>
      <c r="E243" s="412" t="str">
        <f t="array" ref="E243">IFERROR(IF(INDEX('Disaggregation Data'!$K$159:$K$310,MATCH(LEFT(M243,255),LEFT('Disaggregation Data'!$J$159:$J$310,255),0))=0,"",INDEX('Disaggregation Data'!$K$159:$K$310,MATCH(LEFT(M243,255),LEFT('Disaggregation Data'!J$159:$J$310,255),0))),"")</f>
        <v/>
      </c>
      <c r="F243" s="412" t="str">
        <f t="array" ref="F243">IFERROR(IF(INDEX('Disaggregation Data'!$L$159:$L$310,MATCH(LEFT(M243,255),LEFT('Disaggregation Data'!$J$159:$J$310,255),0))=0,"",INDEX('Disaggregation Data'!$L$159:$L$310,MATCH(LEFT(M243,255),LEFT('Disaggregation Data'!J$159:$J$310,255),0))),"")</f>
        <v/>
      </c>
      <c r="G243" s="412" t="str">
        <f t="array" ref="G243">IFERROR(IF(INDEX('Disaggregation Data'!$O$159:$O$310,MATCH(LEFT(M243,255),LEFT('Disaggregation Data'!$J$159:$J$310,255),0))=0,"",INDEX('Disaggregation Data'!$O$159:$O$310,MATCH(LEFT(M243,255),LEFT('Disaggregation Data'!J$159:$J$310,255),0))),"")</f>
        <v/>
      </c>
      <c r="H243" s="411" t="str">
        <f t="array" ref="H243">IFERROR(IF(INDEX('Disaggregation Data'!$P$159:$P$310,MATCH(LEFT(M243,255),LEFT('Disaggregation Data'!$J$159:$J$310,255),0))=0,"",INDEX('Disaggregation Data'!$P$159:$P$310,MATCH(LEFT(M243,255),LEFT('Disaggregation Data'!J$159:$J$310,255),0))),"")</f>
        <v/>
      </c>
      <c r="I243" s="411" t="str">
        <f t="array" ref="I243">IFERROR(IF(INDEX('Disaggregation Data'!$M$159:$M$310,MATCH(LEFT(M243,255),LEFT('Disaggregation Data'!$J$159:$J$310,255),0))=0,"",INDEX('Disaggregation Data'!$M$159:$M$310,MATCH(LEFT(M243,255),LEFT('Disaggregation Data'!J$159:$J$310,255),0))),"")</f>
        <v/>
      </c>
      <c r="J243" s="411" t="str">
        <f t="array" ref="J243">IFERROR(IF(INDEX('Disaggregation Data'!$N$159:$N$310,MATCH(LEFT(M243,255),LEFT('Disaggregation Data'!$J$159:$J$310,255),0))=0,"",INDEX('Disaggregation Data'!$N$159:$N$310,MATCH(LEFT(M243,255),LEFT('Disaggregation Data'!J$159:$J$310,255),0))),"")</f>
        <v/>
      </c>
      <c r="K243" s="503">
        <f t="shared" si="16"/>
        <v>55</v>
      </c>
      <c r="L243" s="503" t="str">
        <f t="shared" si="17"/>
        <v/>
      </c>
      <c r="M243" s="503" t="str">
        <f t="shared" si="18"/>
        <v/>
      </c>
      <c r="N243" s="481" t="b">
        <f t="shared" si="19"/>
        <v>0</v>
      </c>
      <c r="O243" s="486" t="s">
        <v>1862</v>
      </c>
      <c r="P243" s="525" t="str">
        <f t="array" ref="P243">IFERROR(IF(INDEX('Disaggregation Records'!$G$59:$G$92,MATCH(LEFT(L243,255),LEFT('Disaggregation Records'!$D$59:$D$92,255),0))=0,"",INDEX('Disaggregation Records'!$G$59:$G$92,MATCH(LEFT(L243,255),LEFT('Disaggregation Records'!$D$59:$D$92,255),0))),"")</f>
        <v/>
      </c>
      <c r="Q243" s="524" t="s">
        <v>940</v>
      </c>
      <c r="R243" s="49"/>
    </row>
    <row r="244" spans="1:18" ht="47.1" customHeight="1" x14ac:dyDescent="0.25">
      <c r="A244" s="409">
        <v>8</v>
      </c>
      <c r="B244" s="427" t="str">
        <f>IFERROR(VLOOKUP(A244,'Outcome Indicators - Section C'!$A$10:$S$27,19,FALSE),"")</f>
        <v/>
      </c>
      <c r="C244" s="522" t="str">
        <f t="array" ref="C244">IFERROR(IF(INDEX('Disaggregation Records'!$E$59:$E$92,MATCH(LEFT(L244,255),LEFT('Disaggregation Records'!$D$59:$D$92,255),0))=0,"",INDEX('Disaggregation Records'!$E$59:$E$92,MATCH(LEFT(L244,255),LEFT('Disaggregation Records'!$D$59:$D$92,255),0))),"")</f>
        <v/>
      </c>
      <c r="D244" s="522" t="str">
        <f t="array" ref="D244">IFERROR(IF(INDEX('Disaggregation Records'!$F$59:$F$92,MATCH(LEFT(L244,255),LEFT('Disaggregation Records'!$D$59:$D$92,255),0))=0,"",INDEX('Disaggregation Records'!$F$59:$F$92,MATCH(LEFT(L244,255),LEFT('Disaggregation Records'!$D$59:$D$92,255),0))),"")</f>
        <v/>
      </c>
      <c r="E244" s="412" t="str">
        <f t="array" ref="E244">IFERROR(IF(INDEX('Disaggregation Data'!$K$159:$K$310,MATCH(LEFT(M244,255),LEFT('Disaggregation Data'!$J$159:$J$310,255),0))=0,"",INDEX('Disaggregation Data'!$K$159:$K$310,MATCH(LEFT(M244,255),LEFT('Disaggregation Data'!J$159:$J$310,255),0))),"")</f>
        <v/>
      </c>
      <c r="F244" s="412" t="str">
        <f t="array" ref="F244">IFERROR(IF(INDEX('Disaggregation Data'!$L$159:$L$310,MATCH(LEFT(M244,255),LEFT('Disaggregation Data'!$J$159:$J$310,255),0))=0,"",INDEX('Disaggregation Data'!$L$159:$L$310,MATCH(LEFT(M244,255),LEFT('Disaggregation Data'!J$159:$J$310,255),0))),"")</f>
        <v/>
      </c>
      <c r="G244" s="412" t="str">
        <f t="array" ref="G244">IFERROR(IF(INDEX('Disaggregation Data'!$O$159:$O$310,MATCH(LEFT(M244,255),LEFT('Disaggregation Data'!$J$159:$J$310,255),0))=0,"",INDEX('Disaggregation Data'!$O$159:$O$310,MATCH(LEFT(M244,255),LEFT('Disaggregation Data'!J$159:$J$310,255),0))),"")</f>
        <v/>
      </c>
      <c r="H244" s="411" t="str">
        <f t="array" ref="H244">IFERROR(IF(INDEX('Disaggregation Data'!$P$159:$P$310,MATCH(LEFT(M244,255),LEFT('Disaggregation Data'!$J$159:$J$310,255),0))=0,"",INDEX('Disaggregation Data'!$P$159:$P$310,MATCH(LEFT(M244,255),LEFT('Disaggregation Data'!J$159:$J$310,255),0))),"")</f>
        <v/>
      </c>
      <c r="I244" s="411" t="str">
        <f t="array" ref="I244">IFERROR(IF(INDEX('Disaggregation Data'!$M$159:$M$310,MATCH(LEFT(M244,255),LEFT('Disaggregation Data'!$J$159:$J$310,255),0))=0,"",INDEX('Disaggregation Data'!$M$159:$M$310,MATCH(LEFT(M244,255),LEFT('Disaggregation Data'!J$159:$J$310,255),0))),"")</f>
        <v/>
      </c>
      <c r="J244" s="411" t="str">
        <f t="array" ref="J244">IFERROR(IF(INDEX('Disaggregation Data'!$N$159:$N$310,MATCH(LEFT(M244,255),LEFT('Disaggregation Data'!$J$159:$J$310,255),0))=0,"",INDEX('Disaggregation Data'!$N$159:$N$310,MATCH(LEFT(M244,255),LEFT('Disaggregation Data'!J$159:$J$310,255),0))),"")</f>
        <v/>
      </c>
      <c r="K244" s="503">
        <f t="shared" si="16"/>
        <v>56</v>
      </c>
      <c r="L244" s="503" t="str">
        <f t="shared" si="17"/>
        <v/>
      </c>
      <c r="M244" s="503" t="str">
        <f t="shared" si="18"/>
        <v/>
      </c>
      <c r="N244" s="481" t="b">
        <f t="shared" si="19"/>
        <v>0</v>
      </c>
      <c r="O244" s="486" t="s">
        <v>1863</v>
      </c>
      <c r="P244" s="525" t="str">
        <f t="array" ref="P244">IFERROR(IF(INDEX('Disaggregation Records'!$G$59:$G$92,MATCH(LEFT(L244,255),LEFT('Disaggregation Records'!$D$59:$D$92,255),0))=0,"",INDEX('Disaggregation Records'!$G$59:$G$92,MATCH(LEFT(L244,255),LEFT('Disaggregation Records'!$D$59:$D$92,255),0))),"")</f>
        <v/>
      </c>
      <c r="Q244" s="524" t="s">
        <v>940</v>
      </c>
      <c r="R244" s="49"/>
    </row>
    <row r="245" spans="1:18" ht="47.1" customHeight="1" x14ac:dyDescent="0.25">
      <c r="A245" s="409">
        <v>8</v>
      </c>
      <c r="B245" s="427" t="str">
        <f>IFERROR(VLOOKUP(A245,'Outcome Indicators - Section C'!$A$10:$S$27,19,FALSE),"")</f>
        <v/>
      </c>
      <c r="C245" s="522" t="str">
        <f t="array" ref="C245">IFERROR(IF(INDEX('Disaggregation Records'!$E$59:$E$92,MATCH(LEFT(L245,255),LEFT('Disaggregation Records'!$D$59:$D$92,255),0))=0,"",INDEX('Disaggregation Records'!$E$59:$E$92,MATCH(LEFT(L245,255),LEFT('Disaggregation Records'!$D$59:$D$92,255),0))),"")</f>
        <v/>
      </c>
      <c r="D245" s="522" t="str">
        <f t="array" ref="D245">IFERROR(IF(INDEX('Disaggregation Records'!$F$59:$F$92,MATCH(LEFT(L245,255),LEFT('Disaggregation Records'!$D$59:$D$92,255),0))=0,"",INDEX('Disaggregation Records'!$F$59:$F$92,MATCH(LEFT(L245,255),LEFT('Disaggregation Records'!$D$59:$D$92,255),0))),"")</f>
        <v/>
      </c>
      <c r="E245" s="412" t="str">
        <f t="array" ref="E245">IFERROR(IF(INDEX('Disaggregation Data'!$K$159:$K$310,MATCH(LEFT(M245,255),LEFT('Disaggregation Data'!$J$159:$J$310,255),0))=0,"",INDEX('Disaggregation Data'!$K$159:$K$310,MATCH(LEFT(M245,255),LEFT('Disaggregation Data'!J$159:$J$310,255),0))),"")</f>
        <v/>
      </c>
      <c r="F245" s="412" t="str">
        <f t="array" ref="F245">IFERROR(IF(INDEX('Disaggregation Data'!$L$159:$L$310,MATCH(LEFT(M245,255),LEFT('Disaggregation Data'!$J$159:$J$310,255),0))=0,"",INDEX('Disaggregation Data'!$L$159:$L$310,MATCH(LEFT(M245,255),LEFT('Disaggregation Data'!J$159:$J$310,255),0))),"")</f>
        <v/>
      </c>
      <c r="G245" s="412" t="str">
        <f t="array" ref="G245">IFERROR(IF(INDEX('Disaggregation Data'!$O$159:$O$310,MATCH(LEFT(M245,255),LEFT('Disaggregation Data'!$J$159:$J$310,255),0))=0,"",INDEX('Disaggregation Data'!$O$159:$O$310,MATCH(LEFT(M245,255),LEFT('Disaggregation Data'!J$159:$J$310,255),0))),"")</f>
        <v/>
      </c>
      <c r="H245" s="411" t="str">
        <f t="array" ref="H245">IFERROR(IF(INDEX('Disaggregation Data'!$P$159:$P$310,MATCH(LEFT(M245,255),LEFT('Disaggregation Data'!$J$159:$J$310,255),0))=0,"",INDEX('Disaggregation Data'!$P$159:$P$310,MATCH(LEFT(M245,255),LEFT('Disaggregation Data'!J$159:$J$310,255),0))),"")</f>
        <v/>
      </c>
      <c r="I245" s="411" t="str">
        <f t="array" ref="I245">IFERROR(IF(INDEX('Disaggregation Data'!$M$159:$M$310,MATCH(LEFT(M245,255),LEFT('Disaggregation Data'!$J$159:$J$310,255),0))=0,"",INDEX('Disaggregation Data'!$M$159:$M$310,MATCH(LEFT(M245,255),LEFT('Disaggregation Data'!J$159:$J$310,255),0))),"")</f>
        <v/>
      </c>
      <c r="J245" s="411" t="str">
        <f t="array" ref="J245">IFERROR(IF(INDEX('Disaggregation Data'!$N$159:$N$310,MATCH(LEFT(M245,255),LEFT('Disaggregation Data'!$J$159:$J$310,255),0))=0,"",INDEX('Disaggregation Data'!$N$159:$N$310,MATCH(LEFT(M245,255),LEFT('Disaggregation Data'!J$159:$J$310,255),0))),"")</f>
        <v/>
      </c>
      <c r="K245" s="503">
        <f t="shared" si="16"/>
        <v>57</v>
      </c>
      <c r="L245" s="503" t="str">
        <f t="shared" si="17"/>
        <v/>
      </c>
      <c r="M245" s="503" t="str">
        <f t="shared" si="18"/>
        <v/>
      </c>
      <c r="N245" s="481" t="b">
        <f t="shared" si="19"/>
        <v>0</v>
      </c>
      <c r="O245" s="486" t="s">
        <v>1864</v>
      </c>
      <c r="P245" s="525" t="str">
        <f t="array" ref="P245">IFERROR(IF(INDEX('Disaggregation Records'!$G$59:$G$92,MATCH(LEFT(L245,255),LEFT('Disaggregation Records'!$D$59:$D$92,255),0))=0,"",INDEX('Disaggregation Records'!$G$59:$G$92,MATCH(LEFT(L245,255),LEFT('Disaggregation Records'!$D$59:$D$92,255),0))),"")</f>
        <v/>
      </c>
      <c r="Q245" s="524" t="s">
        <v>940</v>
      </c>
      <c r="R245" s="49"/>
    </row>
    <row r="246" spans="1:18" ht="47.1" customHeight="1" x14ac:dyDescent="0.25">
      <c r="A246" s="409">
        <v>8</v>
      </c>
      <c r="B246" s="427" t="str">
        <f>IFERROR(VLOOKUP(A246,'Outcome Indicators - Section C'!$A$10:$S$27,19,FALSE),"")</f>
        <v/>
      </c>
      <c r="C246" s="522" t="str">
        <f t="array" ref="C246">IFERROR(IF(INDEX('Disaggregation Records'!$E$59:$E$92,MATCH(LEFT(L246,255),LEFT('Disaggregation Records'!$D$59:$D$92,255),0))=0,"",INDEX('Disaggregation Records'!$E$59:$E$92,MATCH(LEFT(L246,255),LEFT('Disaggregation Records'!$D$59:$D$92,255),0))),"")</f>
        <v/>
      </c>
      <c r="D246" s="522" t="str">
        <f t="array" ref="D246">IFERROR(IF(INDEX('Disaggregation Records'!$F$59:$F$92,MATCH(LEFT(L246,255),LEFT('Disaggregation Records'!$D$59:$D$92,255),0))=0,"",INDEX('Disaggregation Records'!$F$59:$F$92,MATCH(LEFT(L246,255),LEFT('Disaggregation Records'!$D$59:$D$92,255),0))),"")</f>
        <v/>
      </c>
      <c r="E246" s="412" t="str">
        <f t="array" ref="E246">IFERROR(IF(INDEX('Disaggregation Data'!$K$159:$K$310,MATCH(LEFT(M246,255),LEFT('Disaggregation Data'!$J$159:$J$310,255),0))=0,"",INDEX('Disaggregation Data'!$K$159:$K$310,MATCH(LEFT(M246,255),LEFT('Disaggregation Data'!J$159:$J$310,255),0))),"")</f>
        <v/>
      </c>
      <c r="F246" s="412" t="str">
        <f t="array" ref="F246">IFERROR(IF(INDEX('Disaggregation Data'!$L$159:$L$310,MATCH(LEFT(M246,255),LEFT('Disaggregation Data'!$J$159:$J$310,255),0))=0,"",INDEX('Disaggregation Data'!$L$159:$L$310,MATCH(LEFT(M246,255),LEFT('Disaggregation Data'!J$159:$J$310,255),0))),"")</f>
        <v/>
      </c>
      <c r="G246" s="412" t="str">
        <f t="array" ref="G246">IFERROR(IF(INDEX('Disaggregation Data'!$O$159:$O$310,MATCH(LEFT(M246,255),LEFT('Disaggregation Data'!$J$159:$J$310,255),0))=0,"",INDEX('Disaggregation Data'!$O$159:$O$310,MATCH(LEFT(M246,255),LEFT('Disaggregation Data'!J$159:$J$310,255),0))),"")</f>
        <v/>
      </c>
      <c r="H246" s="411" t="str">
        <f t="array" ref="H246">IFERROR(IF(INDEX('Disaggregation Data'!$P$159:$P$310,MATCH(LEFT(M246,255),LEFT('Disaggregation Data'!$J$159:$J$310,255),0))=0,"",INDEX('Disaggregation Data'!$P$159:$P$310,MATCH(LEFT(M246,255),LEFT('Disaggregation Data'!J$159:$J$310,255),0))),"")</f>
        <v/>
      </c>
      <c r="I246" s="411" t="str">
        <f t="array" ref="I246">IFERROR(IF(INDEX('Disaggregation Data'!$M$159:$M$310,MATCH(LEFT(M246,255),LEFT('Disaggregation Data'!$J$159:$J$310,255),0))=0,"",INDEX('Disaggregation Data'!$M$159:$M$310,MATCH(LEFT(M246,255),LEFT('Disaggregation Data'!J$159:$J$310,255),0))),"")</f>
        <v/>
      </c>
      <c r="J246" s="411" t="str">
        <f t="array" ref="J246">IFERROR(IF(INDEX('Disaggregation Data'!$N$159:$N$310,MATCH(LEFT(M246,255),LEFT('Disaggregation Data'!$J$159:$J$310,255),0))=0,"",INDEX('Disaggregation Data'!$N$159:$N$310,MATCH(LEFT(M246,255),LEFT('Disaggregation Data'!J$159:$J$310,255),0))),"")</f>
        <v/>
      </c>
      <c r="K246" s="503">
        <f t="shared" si="16"/>
        <v>58</v>
      </c>
      <c r="L246" s="503" t="str">
        <f t="shared" si="17"/>
        <v/>
      </c>
      <c r="M246" s="503" t="str">
        <f t="shared" si="18"/>
        <v/>
      </c>
      <c r="N246" s="481" t="b">
        <f t="shared" si="19"/>
        <v>0</v>
      </c>
      <c r="O246" s="486" t="s">
        <v>1865</v>
      </c>
      <c r="P246" s="525" t="str">
        <f t="array" ref="P246">IFERROR(IF(INDEX('Disaggregation Records'!$G$59:$G$92,MATCH(LEFT(L246,255),LEFT('Disaggregation Records'!$D$59:$D$92,255),0))=0,"",INDEX('Disaggregation Records'!$G$59:$G$92,MATCH(LEFT(L246,255),LEFT('Disaggregation Records'!$D$59:$D$92,255),0))),"")</f>
        <v/>
      </c>
      <c r="Q246" s="524" t="s">
        <v>940</v>
      </c>
      <c r="R246" s="49"/>
    </row>
    <row r="247" spans="1:18" ht="47.1" customHeight="1" x14ac:dyDescent="0.25">
      <c r="A247" s="409">
        <v>8</v>
      </c>
      <c r="B247" s="427" t="str">
        <f>IFERROR(VLOOKUP(A247,'Outcome Indicators - Section C'!$A$10:$S$27,19,FALSE),"")</f>
        <v/>
      </c>
      <c r="C247" s="522" t="str">
        <f t="array" ref="C247">IFERROR(IF(INDEX('Disaggregation Records'!$E$59:$E$92,MATCH(LEFT(L247,255),LEFT('Disaggregation Records'!$D$59:$D$92,255),0))=0,"",INDEX('Disaggregation Records'!$E$59:$E$92,MATCH(LEFT(L247,255),LEFT('Disaggregation Records'!$D$59:$D$92,255),0))),"")</f>
        <v/>
      </c>
      <c r="D247" s="522" t="str">
        <f t="array" ref="D247">IFERROR(IF(INDEX('Disaggregation Records'!$F$59:$F$92,MATCH(LEFT(L247,255),LEFT('Disaggregation Records'!$D$59:$D$92,255),0))=0,"",INDEX('Disaggregation Records'!$F$59:$F$92,MATCH(LEFT(L247,255),LEFT('Disaggregation Records'!$D$59:$D$92,255),0))),"")</f>
        <v/>
      </c>
      <c r="E247" s="412" t="str">
        <f t="array" ref="E247">IFERROR(IF(INDEX('Disaggregation Data'!$K$159:$K$310,MATCH(LEFT(M247,255),LEFT('Disaggregation Data'!$J$159:$J$310,255),0))=0,"",INDEX('Disaggregation Data'!$K$159:$K$310,MATCH(LEFT(M247,255),LEFT('Disaggregation Data'!J$159:$J$310,255),0))),"")</f>
        <v/>
      </c>
      <c r="F247" s="412" t="str">
        <f t="array" ref="F247">IFERROR(IF(INDEX('Disaggregation Data'!$L$159:$L$310,MATCH(LEFT(M247,255),LEFT('Disaggregation Data'!$J$159:$J$310,255),0))=0,"",INDEX('Disaggregation Data'!$L$159:$L$310,MATCH(LEFT(M247,255),LEFT('Disaggregation Data'!J$159:$J$310,255),0))),"")</f>
        <v/>
      </c>
      <c r="G247" s="412" t="str">
        <f t="array" ref="G247">IFERROR(IF(INDEX('Disaggregation Data'!$O$159:$O$310,MATCH(LEFT(M247,255),LEFT('Disaggregation Data'!$J$159:$J$310,255),0))=0,"",INDEX('Disaggregation Data'!$O$159:$O$310,MATCH(LEFT(M247,255),LEFT('Disaggregation Data'!J$159:$J$310,255),0))),"")</f>
        <v/>
      </c>
      <c r="H247" s="411" t="str">
        <f t="array" ref="H247">IFERROR(IF(INDEX('Disaggregation Data'!$P$159:$P$310,MATCH(LEFT(M247,255),LEFT('Disaggregation Data'!$J$159:$J$310,255),0))=0,"",INDEX('Disaggregation Data'!$P$159:$P$310,MATCH(LEFT(M247,255),LEFT('Disaggregation Data'!J$159:$J$310,255),0))),"")</f>
        <v/>
      </c>
      <c r="I247" s="411" t="str">
        <f t="array" ref="I247">IFERROR(IF(INDEX('Disaggregation Data'!$M$159:$M$310,MATCH(LEFT(M247,255),LEFT('Disaggregation Data'!$J$159:$J$310,255),0))=0,"",INDEX('Disaggregation Data'!$M$159:$M$310,MATCH(LEFT(M247,255),LEFT('Disaggregation Data'!J$159:$J$310,255),0))),"")</f>
        <v/>
      </c>
      <c r="J247" s="411" t="str">
        <f t="array" ref="J247">IFERROR(IF(INDEX('Disaggregation Data'!$N$159:$N$310,MATCH(LEFT(M247,255),LEFT('Disaggregation Data'!$J$159:$J$310,255),0))=0,"",INDEX('Disaggregation Data'!$N$159:$N$310,MATCH(LEFT(M247,255),LEFT('Disaggregation Data'!J$159:$J$310,255),0))),"")</f>
        <v/>
      </c>
      <c r="K247" s="503">
        <f t="shared" si="16"/>
        <v>59</v>
      </c>
      <c r="L247" s="503" t="str">
        <f t="shared" si="17"/>
        <v/>
      </c>
      <c r="M247" s="503" t="str">
        <f t="shared" si="18"/>
        <v/>
      </c>
      <c r="N247" s="481" t="b">
        <f t="shared" si="19"/>
        <v>0</v>
      </c>
      <c r="O247" s="486" t="s">
        <v>1866</v>
      </c>
      <c r="P247" s="525" t="str">
        <f t="array" ref="P247">IFERROR(IF(INDEX('Disaggregation Records'!$G$59:$G$92,MATCH(LEFT(L247,255),LEFT('Disaggregation Records'!$D$59:$D$92,255),0))=0,"",INDEX('Disaggregation Records'!$G$59:$G$92,MATCH(LEFT(L247,255),LEFT('Disaggregation Records'!$D$59:$D$92,255),0))),"")</f>
        <v/>
      </c>
      <c r="Q247" s="524" t="s">
        <v>940</v>
      </c>
      <c r="R247" s="49"/>
    </row>
    <row r="248" spans="1:18" ht="47.1" customHeight="1" x14ac:dyDescent="0.25">
      <c r="A248" s="409">
        <v>9</v>
      </c>
      <c r="B248" s="427" t="str">
        <f>IFERROR(VLOOKUP(A248,'Outcome Indicators - Section C'!$A$10:$S$27,19,FALSE),"")</f>
        <v/>
      </c>
      <c r="C248" s="522" t="str">
        <f t="array" ref="C248">IFERROR(IF(INDEX('Disaggregation Records'!$E$59:$E$92,MATCH(LEFT(L248,255),LEFT('Disaggregation Records'!$D$59:$D$92,255),0))=0,"",INDEX('Disaggregation Records'!$E$59:$E$92,MATCH(LEFT(L248,255),LEFT('Disaggregation Records'!$D$59:$D$92,255),0))),"")</f>
        <v/>
      </c>
      <c r="D248" s="522" t="str">
        <f t="array" ref="D248">IFERROR(IF(INDEX('Disaggregation Records'!$F$59:$F$92,MATCH(LEFT(L248,255),LEFT('Disaggregation Records'!$D$59:$D$92,255),0))=0,"",INDEX('Disaggregation Records'!$F$59:$F$92,MATCH(LEFT(L248,255),LEFT('Disaggregation Records'!$D$59:$D$92,255),0))),"")</f>
        <v/>
      </c>
      <c r="E248" s="412" t="str">
        <f t="array" ref="E248">IFERROR(IF(INDEX('Disaggregation Data'!$K$159:$K$310,MATCH(LEFT(M248,255),LEFT('Disaggregation Data'!$J$159:$J$310,255),0))=0,"",INDEX('Disaggregation Data'!$K$159:$K$310,MATCH(LEFT(M248,255),LEFT('Disaggregation Data'!J$159:$J$310,255),0))),"")</f>
        <v/>
      </c>
      <c r="F248" s="412" t="str">
        <f t="array" ref="F248">IFERROR(IF(INDEX('Disaggregation Data'!$L$159:$L$310,MATCH(LEFT(M248,255),LEFT('Disaggregation Data'!$J$159:$J$310,255),0))=0,"",INDEX('Disaggregation Data'!$L$159:$L$310,MATCH(LEFT(M248,255),LEFT('Disaggregation Data'!J$159:$J$310,255),0))),"")</f>
        <v/>
      </c>
      <c r="G248" s="412" t="str">
        <f t="array" ref="G248">IFERROR(IF(INDEX('Disaggregation Data'!$O$159:$O$310,MATCH(LEFT(M248,255),LEFT('Disaggregation Data'!$J$159:$J$310,255),0))=0,"",INDEX('Disaggregation Data'!$O$159:$O$310,MATCH(LEFT(M248,255),LEFT('Disaggregation Data'!J$159:$J$310,255),0))),"")</f>
        <v/>
      </c>
      <c r="H248" s="411" t="str">
        <f t="array" ref="H248">IFERROR(IF(INDEX('Disaggregation Data'!$P$159:$P$310,MATCH(LEFT(M248,255),LEFT('Disaggregation Data'!$J$159:$J$310,255),0))=0,"",INDEX('Disaggregation Data'!$P$159:$P$310,MATCH(LEFT(M248,255),LEFT('Disaggregation Data'!J$159:$J$310,255),0))),"")</f>
        <v/>
      </c>
      <c r="I248" s="411" t="str">
        <f t="array" ref="I248">IFERROR(IF(INDEX('Disaggregation Data'!$M$159:$M$310,MATCH(LEFT(M248,255),LEFT('Disaggregation Data'!$J$159:$J$310,255),0))=0,"",INDEX('Disaggregation Data'!$M$159:$M$310,MATCH(LEFT(M248,255),LEFT('Disaggregation Data'!J$159:$J$310,255),0))),"")</f>
        <v/>
      </c>
      <c r="J248" s="411" t="str">
        <f t="array" ref="J248">IFERROR(IF(INDEX('Disaggregation Data'!$N$159:$N$310,MATCH(LEFT(M248,255),LEFT('Disaggregation Data'!$J$159:$J$310,255),0))=0,"",INDEX('Disaggregation Data'!$N$159:$N$310,MATCH(LEFT(M248,255),LEFT('Disaggregation Data'!J$159:$J$310,255),0))),"")</f>
        <v/>
      </c>
      <c r="K248" s="503">
        <f t="shared" si="16"/>
        <v>60</v>
      </c>
      <c r="L248" s="503" t="str">
        <f t="shared" si="17"/>
        <v/>
      </c>
      <c r="M248" s="503" t="str">
        <f t="shared" si="18"/>
        <v/>
      </c>
      <c r="N248" s="481" t="b">
        <f t="shared" si="19"/>
        <v>0</v>
      </c>
      <c r="O248" s="486" t="s">
        <v>1867</v>
      </c>
      <c r="P248" s="525" t="str">
        <f t="array" ref="P248">IFERROR(IF(INDEX('Disaggregation Records'!$G$59:$G$92,MATCH(LEFT(L248,255),LEFT('Disaggregation Records'!$D$59:$D$92,255),0))=0,"",INDEX('Disaggregation Records'!$G$59:$G$92,MATCH(LEFT(L248,255),LEFT('Disaggregation Records'!$D$59:$D$92,255),0))),"")</f>
        <v/>
      </c>
      <c r="Q248" s="524" t="s">
        <v>941</v>
      </c>
      <c r="R248" s="49"/>
    </row>
    <row r="249" spans="1:18" ht="47.1" customHeight="1" x14ac:dyDescent="0.25">
      <c r="A249" s="409">
        <v>9</v>
      </c>
      <c r="B249" s="427" t="str">
        <f>IFERROR(VLOOKUP(A249,'Outcome Indicators - Section C'!$A$10:$S$27,19,FALSE),"")</f>
        <v/>
      </c>
      <c r="C249" s="522" t="str">
        <f t="array" ref="C249">IFERROR(IF(INDEX('Disaggregation Records'!$E$59:$E$92,MATCH(LEFT(L249,255),LEFT('Disaggregation Records'!$D$59:$D$92,255),0))=0,"",INDEX('Disaggregation Records'!$E$59:$E$92,MATCH(LEFT(L249,255),LEFT('Disaggregation Records'!$D$59:$D$92,255),0))),"")</f>
        <v/>
      </c>
      <c r="D249" s="522" t="str">
        <f t="array" ref="D249">IFERROR(IF(INDEX('Disaggregation Records'!$F$59:$F$92,MATCH(LEFT(L249,255),LEFT('Disaggregation Records'!$D$59:$D$92,255),0))=0,"",INDEX('Disaggregation Records'!$F$59:$F$92,MATCH(LEFT(L249,255),LEFT('Disaggregation Records'!$D$59:$D$92,255),0))),"")</f>
        <v/>
      </c>
      <c r="E249" s="412" t="str">
        <f t="array" ref="E249">IFERROR(IF(INDEX('Disaggregation Data'!$K$159:$K$310,MATCH(LEFT(M249,255),LEFT('Disaggregation Data'!$J$159:$J$310,255),0))=0,"",INDEX('Disaggregation Data'!$K$159:$K$310,MATCH(LEFT(M249,255),LEFT('Disaggregation Data'!J$159:$J$310,255),0))),"")</f>
        <v/>
      </c>
      <c r="F249" s="412" t="str">
        <f t="array" ref="F249">IFERROR(IF(INDEX('Disaggregation Data'!$L$159:$L$310,MATCH(LEFT(M249,255),LEFT('Disaggregation Data'!$J$159:$J$310,255),0))=0,"",INDEX('Disaggregation Data'!$L$159:$L$310,MATCH(LEFT(M249,255),LEFT('Disaggregation Data'!J$159:$J$310,255),0))),"")</f>
        <v/>
      </c>
      <c r="G249" s="412" t="str">
        <f t="array" ref="G249">IFERROR(IF(INDEX('Disaggregation Data'!$O$159:$O$310,MATCH(LEFT(M249,255),LEFT('Disaggregation Data'!$J$159:$J$310,255),0))=0,"",INDEX('Disaggregation Data'!$O$159:$O$310,MATCH(LEFT(M249,255),LEFT('Disaggregation Data'!J$159:$J$310,255),0))),"")</f>
        <v/>
      </c>
      <c r="H249" s="411" t="str">
        <f t="array" ref="H249">IFERROR(IF(INDEX('Disaggregation Data'!$P$159:$P$310,MATCH(LEFT(M249,255),LEFT('Disaggregation Data'!$J$159:$J$310,255),0))=0,"",INDEX('Disaggregation Data'!$P$159:$P$310,MATCH(LEFT(M249,255),LEFT('Disaggregation Data'!J$159:$J$310,255),0))),"")</f>
        <v/>
      </c>
      <c r="I249" s="411" t="str">
        <f t="array" ref="I249">IFERROR(IF(INDEX('Disaggregation Data'!$M$159:$M$310,MATCH(LEFT(M249,255),LEFT('Disaggregation Data'!$J$159:$J$310,255),0))=0,"",INDEX('Disaggregation Data'!$M$159:$M$310,MATCH(LEFT(M249,255),LEFT('Disaggregation Data'!J$159:$J$310,255),0))),"")</f>
        <v/>
      </c>
      <c r="J249" s="411" t="str">
        <f t="array" ref="J249">IFERROR(IF(INDEX('Disaggregation Data'!$N$159:$N$310,MATCH(LEFT(M249,255),LEFT('Disaggregation Data'!$J$159:$J$310,255),0))=0,"",INDEX('Disaggregation Data'!$N$159:$N$310,MATCH(LEFT(M249,255),LEFT('Disaggregation Data'!J$159:$J$310,255),0))),"")</f>
        <v/>
      </c>
      <c r="K249" s="503">
        <f t="shared" si="16"/>
        <v>61</v>
      </c>
      <c r="L249" s="503" t="str">
        <f t="shared" si="17"/>
        <v/>
      </c>
      <c r="M249" s="503" t="str">
        <f t="shared" si="18"/>
        <v/>
      </c>
      <c r="N249" s="481" t="b">
        <f t="shared" si="19"/>
        <v>0</v>
      </c>
      <c r="O249" s="486" t="s">
        <v>1868</v>
      </c>
      <c r="P249" s="525" t="str">
        <f t="array" ref="P249">IFERROR(IF(INDEX('Disaggregation Records'!$G$59:$G$92,MATCH(LEFT(L249,255),LEFT('Disaggregation Records'!$D$59:$D$92,255),0))=0,"",INDEX('Disaggregation Records'!$G$59:$G$92,MATCH(LEFT(L249,255),LEFT('Disaggregation Records'!$D$59:$D$92,255),0))),"")</f>
        <v/>
      </c>
      <c r="Q249" s="524" t="s">
        <v>941</v>
      </c>
      <c r="R249" s="49"/>
    </row>
    <row r="250" spans="1:18" ht="47.1" customHeight="1" x14ac:dyDescent="0.25">
      <c r="A250" s="409">
        <v>9</v>
      </c>
      <c r="B250" s="427" t="str">
        <f>IFERROR(VLOOKUP(A250,'Outcome Indicators - Section C'!$A$10:$S$27,19,FALSE),"")</f>
        <v/>
      </c>
      <c r="C250" s="522" t="str">
        <f t="array" ref="C250">IFERROR(IF(INDEX('Disaggregation Records'!$E$59:$E$92,MATCH(LEFT(L250,255),LEFT('Disaggregation Records'!$D$59:$D$92,255),0))=0,"",INDEX('Disaggregation Records'!$E$59:$E$92,MATCH(LEFT(L250,255),LEFT('Disaggregation Records'!$D$59:$D$92,255),0))),"")</f>
        <v/>
      </c>
      <c r="D250" s="522" t="str">
        <f t="array" ref="D250">IFERROR(IF(INDEX('Disaggregation Records'!$F$59:$F$92,MATCH(LEFT(L250,255),LEFT('Disaggregation Records'!$D$59:$D$92,255),0))=0,"",INDEX('Disaggregation Records'!$F$59:$F$92,MATCH(LEFT(L250,255),LEFT('Disaggregation Records'!$D$59:$D$92,255),0))),"")</f>
        <v/>
      </c>
      <c r="E250" s="412" t="str">
        <f t="array" ref="E250">IFERROR(IF(INDEX('Disaggregation Data'!$K$159:$K$310,MATCH(LEFT(M250,255),LEFT('Disaggregation Data'!$J$159:$J$310,255),0))=0,"",INDEX('Disaggregation Data'!$K$159:$K$310,MATCH(LEFT(M250,255),LEFT('Disaggregation Data'!J$159:$J$310,255),0))),"")</f>
        <v/>
      </c>
      <c r="F250" s="412" t="str">
        <f t="array" ref="F250">IFERROR(IF(INDEX('Disaggregation Data'!$L$159:$L$310,MATCH(LEFT(M250,255),LEFT('Disaggregation Data'!$J$159:$J$310,255),0))=0,"",INDEX('Disaggregation Data'!$L$159:$L$310,MATCH(LEFT(M250,255),LEFT('Disaggregation Data'!J$159:$J$310,255),0))),"")</f>
        <v/>
      </c>
      <c r="G250" s="412" t="str">
        <f t="array" ref="G250">IFERROR(IF(INDEX('Disaggregation Data'!$O$159:$O$310,MATCH(LEFT(M250,255),LEFT('Disaggregation Data'!$J$159:$J$310,255),0))=0,"",INDEX('Disaggregation Data'!$O$159:$O$310,MATCH(LEFT(M250,255),LEFT('Disaggregation Data'!J$159:$J$310,255),0))),"")</f>
        <v/>
      </c>
      <c r="H250" s="411" t="str">
        <f t="array" ref="H250">IFERROR(IF(INDEX('Disaggregation Data'!$P$159:$P$310,MATCH(LEFT(M250,255),LEFT('Disaggregation Data'!$J$159:$J$310,255),0))=0,"",INDEX('Disaggregation Data'!$P$159:$P$310,MATCH(LEFT(M250,255),LEFT('Disaggregation Data'!J$159:$J$310,255),0))),"")</f>
        <v/>
      </c>
      <c r="I250" s="411" t="str">
        <f t="array" ref="I250">IFERROR(IF(INDEX('Disaggregation Data'!$M$159:$M$310,MATCH(LEFT(M250,255),LEFT('Disaggregation Data'!$J$159:$J$310,255),0))=0,"",INDEX('Disaggregation Data'!$M$159:$M$310,MATCH(LEFT(M250,255),LEFT('Disaggregation Data'!J$159:$J$310,255),0))),"")</f>
        <v/>
      </c>
      <c r="J250" s="411" t="str">
        <f t="array" ref="J250">IFERROR(IF(INDEX('Disaggregation Data'!$N$159:$N$310,MATCH(LEFT(M250,255),LEFT('Disaggregation Data'!$J$159:$J$310,255),0))=0,"",INDEX('Disaggregation Data'!$N$159:$N$310,MATCH(LEFT(M250,255),LEFT('Disaggregation Data'!J$159:$J$310,255),0))),"")</f>
        <v/>
      </c>
      <c r="K250" s="503">
        <f t="shared" si="16"/>
        <v>62</v>
      </c>
      <c r="L250" s="503" t="str">
        <f t="shared" si="17"/>
        <v/>
      </c>
      <c r="M250" s="503" t="str">
        <f t="shared" si="18"/>
        <v/>
      </c>
      <c r="N250" s="481" t="b">
        <f t="shared" si="19"/>
        <v>0</v>
      </c>
      <c r="O250" s="486" t="s">
        <v>1869</v>
      </c>
      <c r="P250" s="525" t="str">
        <f t="array" ref="P250">IFERROR(IF(INDEX('Disaggregation Records'!$G$59:$G$92,MATCH(LEFT(L250,255),LEFT('Disaggregation Records'!$D$59:$D$92,255),0))=0,"",INDEX('Disaggregation Records'!$G$59:$G$92,MATCH(LEFT(L250,255),LEFT('Disaggregation Records'!$D$59:$D$92,255),0))),"")</f>
        <v/>
      </c>
      <c r="Q250" s="524" t="s">
        <v>941</v>
      </c>
      <c r="R250" s="49"/>
    </row>
    <row r="251" spans="1:18" ht="47.1" customHeight="1" x14ac:dyDescent="0.25">
      <c r="A251" s="409">
        <v>9</v>
      </c>
      <c r="B251" s="427" t="str">
        <f>IFERROR(VLOOKUP(A251,'Outcome Indicators - Section C'!$A$10:$S$27,19,FALSE),"")</f>
        <v/>
      </c>
      <c r="C251" s="522" t="str">
        <f t="array" ref="C251">IFERROR(IF(INDEX('Disaggregation Records'!$E$59:$E$92,MATCH(LEFT(L251,255),LEFT('Disaggregation Records'!$D$59:$D$92,255),0))=0,"",INDEX('Disaggregation Records'!$E$59:$E$92,MATCH(LEFT(L251,255),LEFT('Disaggregation Records'!$D$59:$D$92,255),0))),"")</f>
        <v/>
      </c>
      <c r="D251" s="522" t="str">
        <f t="array" ref="D251">IFERROR(IF(INDEX('Disaggregation Records'!$F$59:$F$92,MATCH(LEFT(L251,255),LEFT('Disaggregation Records'!$D$59:$D$92,255),0))=0,"",INDEX('Disaggregation Records'!$F$59:$F$92,MATCH(LEFT(L251,255),LEFT('Disaggregation Records'!$D$59:$D$92,255),0))),"")</f>
        <v/>
      </c>
      <c r="E251" s="412" t="str">
        <f t="array" ref="E251">IFERROR(IF(INDEX('Disaggregation Data'!$K$159:$K$310,MATCH(LEFT(M251,255),LEFT('Disaggregation Data'!$J$159:$J$310,255),0))=0,"",INDEX('Disaggregation Data'!$K$159:$K$310,MATCH(LEFT(M251,255),LEFT('Disaggregation Data'!J$159:$J$310,255),0))),"")</f>
        <v/>
      </c>
      <c r="F251" s="412" t="str">
        <f t="array" ref="F251">IFERROR(IF(INDEX('Disaggregation Data'!$L$159:$L$310,MATCH(LEFT(M251,255),LEFT('Disaggregation Data'!$J$159:$J$310,255),0))=0,"",INDEX('Disaggregation Data'!$L$159:$L$310,MATCH(LEFT(M251,255),LEFT('Disaggregation Data'!J$159:$J$310,255),0))),"")</f>
        <v/>
      </c>
      <c r="G251" s="412" t="str">
        <f t="array" ref="G251">IFERROR(IF(INDEX('Disaggregation Data'!$O$159:$O$310,MATCH(LEFT(M251,255),LEFT('Disaggregation Data'!$J$159:$J$310,255),0))=0,"",INDEX('Disaggregation Data'!$O$159:$O$310,MATCH(LEFT(M251,255),LEFT('Disaggregation Data'!J$159:$J$310,255),0))),"")</f>
        <v/>
      </c>
      <c r="H251" s="411" t="str">
        <f t="array" ref="H251">IFERROR(IF(INDEX('Disaggregation Data'!$P$159:$P$310,MATCH(LEFT(M251,255),LEFT('Disaggregation Data'!$J$159:$J$310,255),0))=0,"",INDEX('Disaggregation Data'!$P$159:$P$310,MATCH(LEFT(M251,255),LEFT('Disaggregation Data'!J$159:$J$310,255),0))),"")</f>
        <v/>
      </c>
      <c r="I251" s="411" t="str">
        <f t="array" ref="I251">IFERROR(IF(INDEX('Disaggregation Data'!$M$159:$M$310,MATCH(LEFT(M251,255),LEFT('Disaggregation Data'!$J$159:$J$310,255),0))=0,"",INDEX('Disaggregation Data'!$M$159:$M$310,MATCH(LEFT(M251,255),LEFT('Disaggregation Data'!J$159:$J$310,255),0))),"")</f>
        <v/>
      </c>
      <c r="J251" s="411" t="str">
        <f t="array" ref="J251">IFERROR(IF(INDEX('Disaggregation Data'!$N$159:$N$310,MATCH(LEFT(M251,255),LEFT('Disaggregation Data'!$J$159:$J$310,255),0))=0,"",INDEX('Disaggregation Data'!$N$159:$N$310,MATCH(LEFT(M251,255),LEFT('Disaggregation Data'!J$159:$J$310,255),0))),"")</f>
        <v/>
      </c>
      <c r="K251" s="503">
        <f t="shared" si="16"/>
        <v>63</v>
      </c>
      <c r="L251" s="503" t="str">
        <f t="shared" si="17"/>
        <v/>
      </c>
      <c r="M251" s="503" t="str">
        <f t="shared" si="18"/>
        <v/>
      </c>
      <c r="N251" s="481" t="b">
        <f t="shared" si="19"/>
        <v>0</v>
      </c>
      <c r="O251" s="486" t="s">
        <v>1870</v>
      </c>
      <c r="P251" s="525" t="str">
        <f t="array" ref="P251">IFERROR(IF(INDEX('Disaggregation Records'!$G$59:$G$92,MATCH(LEFT(L251,255),LEFT('Disaggregation Records'!$D$59:$D$92,255),0))=0,"",INDEX('Disaggregation Records'!$G$59:$G$92,MATCH(LEFT(L251,255),LEFT('Disaggregation Records'!$D$59:$D$92,255),0))),"")</f>
        <v/>
      </c>
      <c r="Q251" s="524" t="s">
        <v>941</v>
      </c>
      <c r="R251" s="49"/>
    </row>
    <row r="252" spans="1:18" ht="47.1" customHeight="1" x14ac:dyDescent="0.25">
      <c r="A252" s="409">
        <v>9</v>
      </c>
      <c r="B252" s="427" t="str">
        <f>IFERROR(VLOOKUP(A252,'Outcome Indicators - Section C'!$A$10:$S$27,19,FALSE),"")</f>
        <v/>
      </c>
      <c r="C252" s="522" t="str">
        <f t="array" ref="C252">IFERROR(IF(INDEX('Disaggregation Records'!$E$59:$E$92,MATCH(LEFT(L252,255),LEFT('Disaggregation Records'!$D$59:$D$92,255),0))=0,"",INDEX('Disaggregation Records'!$E$59:$E$92,MATCH(LEFT(L252,255),LEFT('Disaggregation Records'!$D$59:$D$92,255),0))),"")</f>
        <v/>
      </c>
      <c r="D252" s="522" t="str">
        <f t="array" ref="D252">IFERROR(IF(INDEX('Disaggregation Records'!$F$59:$F$92,MATCH(LEFT(L252,255),LEFT('Disaggregation Records'!$D$59:$D$92,255),0))=0,"",INDEX('Disaggregation Records'!$F$59:$F$92,MATCH(LEFT(L252,255),LEFT('Disaggregation Records'!$D$59:$D$92,255),0))),"")</f>
        <v/>
      </c>
      <c r="E252" s="412" t="str">
        <f t="array" ref="E252">IFERROR(IF(INDEX('Disaggregation Data'!$K$159:$K$310,MATCH(LEFT(M252,255),LEFT('Disaggregation Data'!$J$159:$J$310,255),0))=0,"",INDEX('Disaggregation Data'!$K$159:$K$310,MATCH(LEFT(M252,255),LEFT('Disaggregation Data'!J$159:$J$310,255),0))),"")</f>
        <v/>
      </c>
      <c r="F252" s="412" t="str">
        <f t="array" ref="F252">IFERROR(IF(INDEX('Disaggregation Data'!$L$159:$L$310,MATCH(LEFT(M252,255),LEFT('Disaggregation Data'!$J$159:$J$310,255),0))=0,"",INDEX('Disaggregation Data'!$L$159:$L$310,MATCH(LEFT(M252,255),LEFT('Disaggregation Data'!J$159:$J$310,255),0))),"")</f>
        <v/>
      </c>
      <c r="G252" s="412" t="str">
        <f t="array" ref="G252">IFERROR(IF(INDEX('Disaggregation Data'!$O$159:$O$310,MATCH(LEFT(M252,255),LEFT('Disaggregation Data'!$J$159:$J$310,255),0))=0,"",INDEX('Disaggregation Data'!$O$159:$O$310,MATCH(LEFT(M252,255),LEFT('Disaggregation Data'!J$159:$J$310,255),0))),"")</f>
        <v/>
      </c>
      <c r="H252" s="411" t="str">
        <f t="array" ref="H252">IFERROR(IF(INDEX('Disaggregation Data'!$P$159:$P$310,MATCH(LEFT(M252,255),LEFT('Disaggregation Data'!$J$159:$J$310,255),0))=0,"",INDEX('Disaggregation Data'!$P$159:$P$310,MATCH(LEFT(M252,255),LEFT('Disaggregation Data'!J$159:$J$310,255),0))),"")</f>
        <v/>
      </c>
      <c r="I252" s="411" t="str">
        <f t="array" ref="I252">IFERROR(IF(INDEX('Disaggregation Data'!$M$159:$M$310,MATCH(LEFT(M252,255),LEFT('Disaggregation Data'!$J$159:$J$310,255),0))=0,"",INDEX('Disaggregation Data'!$M$159:$M$310,MATCH(LEFT(M252,255),LEFT('Disaggregation Data'!J$159:$J$310,255),0))),"")</f>
        <v/>
      </c>
      <c r="J252" s="411" t="str">
        <f t="array" ref="J252">IFERROR(IF(INDEX('Disaggregation Data'!$N$159:$N$310,MATCH(LEFT(M252,255),LEFT('Disaggregation Data'!$J$159:$J$310,255),0))=0,"",INDEX('Disaggregation Data'!$N$159:$N$310,MATCH(LEFT(M252,255),LEFT('Disaggregation Data'!J$159:$J$310,255),0))),"")</f>
        <v/>
      </c>
      <c r="K252" s="503">
        <f t="shared" si="16"/>
        <v>64</v>
      </c>
      <c r="L252" s="503" t="str">
        <f t="shared" si="17"/>
        <v/>
      </c>
      <c r="M252" s="503" t="str">
        <f t="shared" si="18"/>
        <v/>
      </c>
      <c r="N252" s="481" t="b">
        <f t="shared" si="19"/>
        <v>0</v>
      </c>
      <c r="O252" s="486" t="s">
        <v>1871</v>
      </c>
      <c r="P252" s="525" t="str">
        <f t="array" ref="P252">IFERROR(IF(INDEX('Disaggregation Records'!$G$59:$G$92,MATCH(LEFT(L252,255),LEFT('Disaggregation Records'!$D$59:$D$92,255),0))=0,"",INDEX('Disaggregation Records'!$G$59:$G$92,MATCH(LEFT(L252,255),LEFT('Disaggregation Records'!$D$59:$D$92,255),0))),"")</f>
        <v/>
      </c>
      <c r="Q252" s="524" t="s">
        <v>941</v>
      </c>
      <c r="R252" s="49"/>
    </row>
    <row r="253" spans="1:18" ht="47.1" customHeight="1" x14ac:dyDescent="0.25">
      <c r="A253" s="409">
        <v>9</v>
      </c>
      <c r="B253" s="427" t="str">
        <f>IFERROR(VLOOKUP(A253,'Outcome Indicators - Section C'!$A$10:$S$27,19,FALSE),"")</f>
        <v/>
      </c>
      <c r="C253" s="522" t="str">
        <f t="array" ref="C253">IFERROR(IF(INDEX('Disaggregation Records'!$E$59:$E$92,MATCH(LEFT(L253,255),LEFT('Disaggregation Records'!$D$59:$D$92,255),0))=0,"",INDEX('Disaggregation Records'!$E$59:$E$92,MATCH(LEFT(L253,255),LEFT('Disaggregation Records'!$D$59:$D$92,255),0))),"")</f>
        <v/>
      </c>
      <c r="D253" s="522" t="str">
        <f t="array" ref="D253">IFERROR(IF(INDEX('Disaggregation Records'!$F$59:$F$92,MATCH(LEFT(L253,255),LEFT('Disaggregation Records'!$D$59:$D$92,255),0))=0,"",INDEX('Disaggregation Records'!$F$59:$F$92,MATCH(LEFT(L253,255),LEFT('Disaggregation Records'!$D$59:$D$92,255),0))),"")</f>
        <v/>
      </c>
      <c r="E253" s="412" t="str">
        <f t="array" ref="E253">IFERROR(IF(INDEX('Disaggregation Data'!$K$159:$K$310,MATCH(LEFT(M253,255),LEFT('Disaggregation Data'!$J$159:$J$310,255),0))=0,"",INDEX('Disaggregation Data'!$K$159:$K$310,MATCH(LEFT(M253,255),LEFT('Disaggregation Data'!J$159:$J$310,255),0))),"")</f>
        <v/>
      </c>
      <c r="F253" s="412" t="str">
        <f t="array" ref="F253">IFERROR(IF(INDEX('Disaggregation Data'!$L$159:$L$310,MATCH(LEFT(M253,255),LEFT('Disaggregation Data'!$J$159:$J$310,255),0))=0,"",INDEX('Disaggregation Data'!$L$159:$L$310,MATCH(LEFT(M253,255),LEFT('Disaggregation Data'!J$159:$J$310,255),0))),"")</f>
        <v/>
      </c>
      <c r="G253" s="412" t="str">
        <f t="array" ref="G253">IFERROR(IF(INDEX('Disaggregation Data'!$O$159:$O$310,MATCH(LEFT(M253,255),LEFT('Disaggregation Data'!$J$159:$J$310,255),0))=0,"",INDEX('Disaggregation Data'!$O$159:$O$310,MATCH(LEFT(M253,255),LEFT('Disaggregation Data'!J$159:$J$310,255),0))),"")</f>
        <v/>
      </c>
      <c r="H253" s="411" t="str">
        <f t="array" ref="H253">IFERROR(IF(INDEX('Disaggregation Data'!$P$159:$P$310,MATCH(LEFT(M253,255),LEFT('Disaggregation Data'!$J$159:$J$310,255),0))=0,"",INDEX('Disaggregation Data'!$P$159:$P$310,MATCH(LEFT(M253,255),LEFT('Disaggregation Data'!J$159:$J$310,255),0))),"")</f>
        <v/>
      </c>
      <c r="I253" s="411" t="str">
        <f t="array" ref="I253">IFERROR(IF(INDEX('Disaggregation Data'!$M$159:$M$310,MATCH(LEFT(M253,255),LEFT('Disaggregation Data'!$J$159:$J$310,255),0))=0,"",INDEX('Disaggregation Data'!$M$159:$M$310,MATCH(LEFT(M253,255),LEFT('Disaggregation Data'!J$159:$J$310,255),0))),"")</f>
        <v/>
      </c>
      <c r="J253" s="411" t="str">
        <f t="array" ref="J253">IFERROR(IF(INDEX('Disaggregation Data'!$N$159:$N$310,MATCH(LEFT(M253,255),LEFT('Disaggregation Data'!$J$159:$J$310,255),0))=0,"",INDEX('Disaggregation Data'!$N$159:$N$310,MATCH(LEFT(M253,255),LEFT('Disaggregation Data'!J$159:$J$310,255),0))),"")</f>
        <v/>
      </c>
      <c r="K253" s="503">
        <f t="shared" si="16"/>
        <v>65</v>
      </c>
      <c r="L253" s="503" t="str">
        <f t="shared" si="17"/>
        <v/>
      </c>
      <c r="M253" s="503" t="str">
        <f t="shared" si="18"/>
        <v/>
      </c>
      <c r="N253" s="481" t="b">
        <f t="shared" si="19"/>
        <v>0</v>
      </c>
      <c r="O253" s="486" t="s">
        <v>1872</v>
      </c>
      <c r="P253" s="525" t="str">
        <f t="array" ref="P253">IFERROR(IF(INDEX('Disaggregation Records'!$G$59:$G$92,MATCH(LEFT(L253,255),LEFT('Disaggregation Records'!$D$59:$D$92,255),0))=0,"",INDEX('Disaggregation Records'!$G$59:$G$92,MATCH(LEFT(L253,255),LEFT('Disaggregation Records'!$D$59:$D$92,255),0))),"")</f>
        <v/>
      </c>
      <c r="Q253" s="524" t="s">
        <v>941</v>
      </c>
      <c r="R253" s="49"/>
    </row>
    <row r="254" spans="1:18" ht="47.1" customHeight="1" x14ac:dyDescent="0.25">
      <c r="A254" s="409">
        <v>9</v>
      </c>
      <c r="B254" s="427" t="str">
        <f>IFERROR(VLOOKUP(A254,'Outcome Indicators - Section C'!$A$10:$S$27,19,FALSE),"")</f>
        <v/>
      </c>
      <c r="C254" s="522" t="str">
        <f t="array" ref="C254">IFERROR(IF(INDEX('Disaggregation Records'!$E$59:$E$92,MATCH(LEFT(L254,255),LEFT('Disaggregation Records'!$D$59:$D$92,255),0))=0,"",INDEX('Disaggregation Records'!$E$59:$E$92,MATCH(LEFT(L254,255),LEFT('Disaggregation Records'!$D$59:$D$92,255),0))),"")</f>
        <v/>
      </c>
      <c r="D254" s="522" t="str">
        <f t="array" ref="D254">IFERROR(IF(INDEX('Disaggregation Records'!$F$59:$F$92,MATCH(LEFT(L254,255),LEFT('Disaggregation Records'!$D$59:$D$92,255),0))=0,"",INDEX('Disaggregation Records'!$F$59:$F$92,MATCH(LEFT(L254,255),LEFT('Disaggregation Records'!$D$59:$D$92,255),0))),"")</f>
        <v/>
      </c>
      <c r="E254" s="412" t="str">
        <f t="array" ref="E254">IFERROR(IF(INDEX('Disaggregation Data'!$K$159:$K$310,MATCH(LEFT(M254,255),LEFT('Disaggregation Data'!$J$159:$J$310,255),0))=0,"",INDEX('Disaggregation Data'!$K$159:$K$310,MATCH(LEFT(M254,255),LEFT('Disaggregation Data'!J$159:$J$310,255),0))),"")</f>
        <v/>
      </c>
      <c r="F254" s="412" t="str">
        <f t="array" ref="F254">IFERROR(IF(INDEX('Disaggregation Data'!$L$159:$L$310,MATCH(LEFT(M254,255),LEFT('Disaggregation Data'!$J$159:$J$310,255),0))=0,"",INDEX('Disaggregation Data'!$L$159:$L$310,MATCH(LEFT(M254,255),LEFT('Disaggregation Data'!J$159:$J$310,255),0))),"")</f>
        <v/>
      </c>
      <c r="G254" s="412" t="str">
        <f t="array" ref="G254">IFERROR(IF(INDEX('Disaggregation Data'!$O$159:$O$310,MATCH(LEFT(M254,255),LEFT('Disaggregation Data'!$J$159:$J$310,255),0))=0,"",INDEX('Disaggregation Data'!$O$159:$O$310,MATCH(LEFT(M254,255),LEFT('Disaggregation Data'!J$159:$J$310,255),0))),"")</f>
        <v/>
      </c>
      <c r="H254" s="411" t="str">
        <f t="array" ref="H254">IFERROR(IF(INDEX('Disaggregation Data'!$P$159:$P$310,MATCH(LEFT(M254,255),LEFT('Disaggregation Data'!$J$159:$J$310,255),0))=0,"",INDEX('Disaggregation Data'!$P$159:$P$310,MATCH(LEFT(M254,255),LEFT('Disaggregation Data'!J$159:$J$310,255),0))),"")</f>
        <v/>
      </c>
      <c r="I254" s="411" t="str">
        <f t="array" ref="I254">IFERROR(IF(INDEX('Disaggregation Data'!$M$159:$M$310,MATCH(LEFT(M254,255),LEFT('Disaggregation Data'!$J$159:$J$310,255),0))=0,"",INDEX('Disaggregation Data'!$M$159:$M$310,MATCH(LEFT(M254,255),LEFT('Disaggregation Data'!J$159:$J$310,255),0))),"")</f>
        <v/>
      </c>
      <c r="J254" s="411" t="str">
        <f t="array" ref="J254">IFERROR(IF(INDEX('Disaggregation Data'!$N$159:$N$310,MATCH(LEFT(M254,255),LEFT('Disaggregation Data'!$J$159:$J$310,255),0))=0,"",INDEX('Disaggregation Data'!$N$159:$N$310,MATCH(LEFT(M254,255),LEFT('Disaggregation Data'!J$159:$J$310,255),0))),"")</f>
        <v/>
      </c>
      <c r="K254" s="503">
        <f t="shared" si="16"/>
        <v>66</v>
      </c>
      <c r="L254" s="503" t="str">
        <f t="shared" si="17"/>
        <v/>
      </c>
      <c r="M254" s="503" t="str">
        <f t="shared" si="18"/>
        <v/>
      </c>
      <c r="N254" s="481" t="b">
        <f t="shared" si="19"/>
        <v>0</v>
      </c>
      <c r="O254" s="486" t="s">
        <v>1873</v>
      </c>
      <c r="P254" s="525" t="str">
        <f t="array" ref="P254">IFERROR(IF(INDEX('Disaggregation Records'!$G$59:$G$92,MATCH(LEFT(L254,255),LEFT('Disaggregation Records'!$D$59:$D$92,255),0))=0,"",INDEX('Disaggregation Records'!$G$59:$G$92,MATCH(LEFT(L254,255),LEFT('Disaggregation Records'!$D$59:$D$92,255),0))),"")</f>
        <v/>
      </c>
      <c r="Q254" s="524" t="s">
        <v>941</v>
      </c>
      <c r="R254" s="49"/>
    </row>
    <row r="255" spans="1:18" ht="47.1" customHeight="1" x14ac:dyDescent="0.25">
      <c r="A255" s="409">
        <v>9</v>
      </c>
      <c r="B255" s="427" t="str">
        <f>IFERROR(VLOOKUP(A255,'Outcome Indicators - Section C'!$A$10:$S$27,19,FALSE),"")</f>
        <v/>
      </c>
      <c r="C255" s="522" t="str">
        <f t="array" ref="C255">IFERROR(IF(INDEX('Disaggregation Records'!$E$59:$E$92,MATCH(LEFT(L255,255),LEFT('Disaggregation Records'!$D$59:$D$92,255),0))=0,"",INDEX('Disaggregation Records'!$E$59:$E$92,MATCH(LEFT(L255,255),LEFT('Disaggregation Records'!$D$59:$D$92,255),0))),"")</f>
        <v/>
      </c>
      <c r="D255" s="522" t="str">
        <f t="array" ref="D255">IFERROR(IF(INDEX('Disaggregation Records'!$F$59:$F$92,MATCH(LEFT(L255,255),LEFT('Disaggregation Records'!$D$59:$D$92,255),0))=0,"",INDEX('Disaggregation Records'!$F$59:$F$92,MATCH(LEFT(L255,255),LEFT('Disaggregation Records'!$D$59:$D$92,255),0))),"")</f>
        <v/>
      </c>
      <c r="E255" s="412" t="str">
        <f t="array" ref="E255">IFERROR(IF(INDEX('Disaggregation Data'!$K$159:$K$310,MATCH(LEFT(M255,255),LEFT('Disaggregation Data'!$J$159:$J$310,255),0))=0,"",INDEX('Disaggregation Data'!$K$159:$K$310,MATCH(LEFT(M255,255),LEFT('Disaggregation Data'!J$159:$J$310,255),0))),"")</f>
        <v/>
      </c>
      <c r="F255" s="412" t="str">
        <f t="array" ref="F255">IFERROR(IF(INDEX('Disaggregation Data'!$L$159:$L$310,MATCH(LEFT(M255,255),LEFT('Disaggregation Data'!$J$159:$J$310,255),0))=0,"",INDEX('Disaggregation Data'!$L$159:$L$310,MATCH(LEFT(M255,255),LEFT('Disaggregation Data'!J$159:$J$310,255),0))),"")</f>
        <v/>
      </c>
      <c r="G255" s="412" t="str">
        <f t="array" ref="G255">IFERROR(IF(INDEX('Disaggregation Data'!$O$159:$O$310,MATCH(LEFT(M255,255),LEFT('Disaggregation Data'!$J$159:$J$310,255),0))=0,"",INDEX('Disaggregation Data'!$O$159:$O$310,MATCH(LEFT(M255,255),LEFT('Disaggregation Data'!J$159:$J$310,255),0))),"")</f>
        <v/>
      </c>
      <c r="H255" s="411" t="str">
        <f t="array" ref="H255">IFERROR(IF(INDEX('Disaggregation Data'!$P$159:$P$310,MATCH(LEFT(M255,255),LEFT('Disaggregation Data'!$J$159:$J$310,255),0))=0,"",INDEX('Disaggregation Data'!$P$159:$P$310,MATCH(LEFT(M255,255),LEFT('Disaggregation Data'!J$159:$J$310,255),0))),"")</f>
        <v/>
      </c>
      <c r="I255" s="411" t="str">
        <f t="array" ref="I255">IFERROR(IF(INDEX('Disaggregation Data'!$M$159:$M$310,MATCH(LEFT(M255,255),LEFT('Disaggregation Data'!$J$159:$J$310,255),0))=0,"",INDEX('Disaggregation Data'!$M$159:$M$310,MATCH(LEFT(M255,255),LEFT('Disaggregation Data'!J$159:$J$310,255),0))),"")</f>
        <v/>
      </c>
      <c r="J255" s="411" t="str">
        <f t="array" ref="J255">IFERROR(IF(INDEX('Disaggregation Data'!$N$159:$N$310,MATCH(LEFT(M255,255),LEFT('Disaggregation Data'!$J$159:$J$310,255),0))=0,"",INDEX('Disaggregation Data'!$N$159:$N$310,MATCH(LEFT(M255,255),LEFT('Disaggregation Data'!J$159:$J$310,255),0))),"")</f>
        <v/>
      </c>
      <c r="K255" s="503">
        <f t="shared" si="16"/>
        <v>67</v>
      </c>
      <c r="L255" s="503" t="str">
        <f t="shared" si="17"/>
        <v/>
      </c>
      <c r="M255" s="503" t="str">
        <f t="shared" si="18"/>
        <v/>
      </c>
      <c r="N255" s="481" t="b">
        <f t="shared" si="19"/>
        <v>0</v>
      </c>
      <c r="O255" s="486" t="s">
        <v>1874</v>
      </c>
      <c r="P255" s="525" t="str">
        <f t="array" ref="P255">IFERROR(IF(INDEX('Disaggregation Records'!$G$59:$G$92,MATCH(LEFT(L255,255),LEFT('Disaggregation Records'!$D$59:$D$92,255),0))=0,"",INDEX('Disaggregation Records'!$G$59:$G$92,MATCH(LEFT(L255,255),LEFT('Disaggregation Records'!$D$59:$D$92,255),0))),"")</f>
        <v/>
      </c>
      <c r="Q255" s="524" t="s">
        <v>941</v>
      </c>
      <c r="R255" s="49"/>
    </row>
    <row r="256" spans="1:18" ht="47.1" customHeight="1" x14ac:dyDescent="0.25">
      <c r="A256" s="409">
        <v>9</v>
      </c>
      <c r="B256" s="427" t="str">
        <f>IFERROR(VLOOKUP(A256,'Outcome Indicators - Section C'!$A$10:$S$27,19,FALSE),"")</f>
        <v/>
      </c>
      <c r="C256" s="522" t="str">
        <f t="array" ref="C256">IFERROR(IF(INDEX('Disaggregation Records'!$E$59:$E$92,MATCH(LEFT(L256,255),LEFT('Disaggregation Records'!$D$59:$D$92,255),0))=0,"",INDEX('Disaggregation Records'!$E$59:$E$92,MATCH(LEFT(L256,255),LEFT('Disaggregation Records'!$D$59:$D$92,255),0))),"")</f>
        <v/>
      </c>
      <c r="D256" s="522" t="str">
        <f t="array" ref="D256">IFERROR(IF(INDEX('Disaggregation Records'!$F$59:$F$92,MATCH(LEFT(L256,255),LEFT('Disaggregation Records'!$D$59:$D$92,255),0))=0,"",INDEX('Disaggregation Records'!$F$59:$F$92,MATCH(LEFT(L256,255),LEFT('Disaggregation Records'!$D$59:$D$92,255),0))),"")</f>
        <v/>
      </c>
      <c r="E256" s="412" t="str">
        <f t="array" ref="E256">IFERROR(IF(INDEX('Disaggregation Data'!$K$159:$K$310,MATCH(LEFT(M256,255),LEFT('Disaggregation Data'!$J$159:$J$310,255),0))=0,"",INDEX('Disaggregation Data'!$K$159:$K$310,MATCH(LEFT(M256,255),LEFT('Disaggregation Data'!J$159:$J$310,255),0))),"")</f>
        <v/>
      </c>
      <c r="F256" s="412" t="str">
        <f t="array" ref="F256">IFERROR(IF(INDEX('Disaggregation Data'!$L$159:$L$310,MATCH(LEFT(M256,255),LEFT('Disaggregation Data'!$J$159:$J$310,255),0))=0,"",INDEX('Disaggregation Data'!$L$159:$L$310,MATCH(LEFT(M256,255),LEFT('Disaggregation Data'!J$159:$J$310,255),0))),"")</f>
        <v/>
      </c>
      <c r="G256" s="412" t="str">
        <f t="array" ref="G256">IFERROR(IF(INDEX('Disaggregation Data'!$O$159:$O$310,MATCH(LEFT(M256,255),LEFT('Disaggregation Data'!$J$159:$J$310,255),0))=0,"",INDEX('Disaggregation Data'!$O$159:$O$310,MATCH(LEFT(M256,255),LEFT('Disaggregation Data'!J$159:$J$310,255),0))),"")</f>
        <v/>
      </c>
      <c r="H256" s="411" t="str">
        <f t="array" ref="H256">IFERROR(IF(INDEX('Disaggregation Data'!$P$159:$P$310,MATCH(LEFT(M256,255),LEFT('Disaggregation Data'!$J$159:$J$310,255),0))=0,"",INDEX('Disaggregation Data'!$P$159:$P$310,MATCH(LEFT(M256,255),LEFT('Disaggregation Data'!J$159:$J$310,255),0))),"")</f>
        <v/>
      </c>
      <c r="I256" s="411" t="str">
        <f t="array" ref="I256">IFERROR(IF(INDEX('Disaggregation Data'!$M$159:$M$310,MATCH(LEFT(M256,255),LEFT('Disaggregation Data'!$J$159:$J$310,255),0))=0,"",INDEX('Disaggregation Data'!$M$159:$M$310,MATCH(LEFT(M256,255),LEFT('Disaggregation Data'!J$159:$J$310,255),0))),"")</f>
        <v/>
      </c>
      <c r="J256" s="411" t="str">
        <f t="array" ref="J256">IFERROR(IF(INDEX('Disaggregation Data'!$N$159:$N$310,MATCH(LEFT(M256,255),LEFT('Disaggregation Data'!$J$159:$J$310,255),0))=0,"",INDEX('Disaggregation Data'!$N$159:$N$310,MATCH(LEFT(M256,255),LEFT('Disaggregation Data'!J$159:$J$310,255),0))),"")</f>
        <v/>
      </c>
      <c r="K256" s="503">
        <f t="shared" si="16"/>
        <v>68</v>
      </c>
      <c r="L256" s="503" t="str">
        <f t="shared" si="17"/>
        <v/>
      </c>
      <c r="M256" s="503" t="str">
        <f t="shared" si="18"/>
        <v/>
      </c>
      <c r="N256" s="481" t="b">
        <f t="shared" si="19"/>
        <v>0</v>
      </c>
      <c r="O256" s="486" t="s">
        <v>1875</v>
      </c>
      <c r="P256" s="525" t="str">
        <f t="array" ref="P256">IFERROR(IF(INDEX('Disaggregation Records'!$G$59:$G$92,MATCH(LEFT(L256,255),LEFT('Disaggregation Records'!$D$59:$D$92,255),0))=0,"",INDEX('Disaggregation Records'!$G$59:$G$92,MATCH(LEFT(L256,255),LEFT('Disaggregation Records'!$D$59:$D$92,255),0))),"")</f>
        <v/>
      </c>
      <c r="Q256" s="524" t="s">
        <v>941</v>
      </c>
      <c r="R256" s="49"/>
    </row>
    <row r="257" spans="1:18" ht="47.1" customHeight="1" x14ac:dyDescent="0.25">
      <c r="A257" s="409">
        <v>9</v>
      </c>
      <c r="B257" s="427" t="str">
        <f>IFERROR(VLOOKUP(A257,'Outcome Indicators - Section C'!$A$10:$S$27,19,FALSE),"")</f>
        <v/>
      </c>
      <c r="C257" s="522" t="str">
        <f t="array" ref="C257">IFERROR(IF(INDEX('Disaggregation Records'!$E$59:$E$92,MATCH(LEFT(L257,255),LEFT('Disaggregation Records'!$D$59:$D$92,255),0))=0,"",INDEX('Disaggregation Records'!$E$59:$E$92,MATCH(LEFT(L257,255),LEFT('Disaggregation Records'!$D$59:$D$92,255),0))),"")</f>
        <v/>
      </c>
      <c r="D257" s="522" t="str">
        <f t="array" ref="D257">IFERROR(IF(INDEX('Disaggregation Records'!$F$59:$F$92,MATCH(LEFT(L257,255),LEFT('Disaggregation Records'!$D$59:$D$92,255),0))=0,"",INDEX('Disaggregation Records'!$F$59:$F$92,MATCH(LEFT(L257,255),LEFT('Disaggregation Records'!$D$59:$D$92,255),0))),"")</f>
        <v/>
      </c>
      <c r="E257" s="412" t="str">
        <f t="array" ref="E257">IFERROR(IF(INDEX('Disaggregation Data'!$K$159:$K$310,MATCH(LEFT(M257,255),LEFT('Disaggregation Data'!$J$159:$J$310,255),0))=0,"",INDEX('Disaggregation Data'!$K$159:$K$310,MATCH(LEFT(M257,255),LEFT('Disaggregation Data'!J$159:$J$310,255),0))),"")</f>
        <v/>
      </c>
      <c r="F257" s="412" t="str">
        <f t="array" ref="F257">IFERROR(IF(INDEX('Disaggregation Data'!$L$159:$L$310,MATCH(LEFT(M257,255),LEFT('Disaggregation Data'!$J$159:$J$310,255),0))=0,"",INDEX('Disaggregation Data'!$L$159:$L$310,MATCH(LEFT(M257,255),LEFT('Disaggregation Data'!J$159:$J$310,255),0))),"")</f>
        <v/>
      </c>
      <c r="G257" s="412" t="str">
        <f t="array" ref="G257">IFERROR(IF(INDEX('Disaggregation Data'!$O$159:$O$310,MATCH(LEFT(M257,255),LEFT('Disaggregation Data'!$J$159:$J$310,255),0))=0,"",INDEX('Disaggregation Data'!$O$159:$O$310,MATCH(LEFT(M257,255),LEFT('Disaggregation Data'!J$159:$J$310,255),0))),"")</f>
        <v/>
      </c>
      <c r="H257" s="411" t="str">
        <f t="array" ref="H257">IFERROR(IF(INDEX('Disaggregation Data'!$P$159:$P$310,MATCH(LEFT(M257,255),LEFT('Disaggregation Data'!$J$159:$J$310,255),0))=0,"",INDEX('Disaggregation Data'!$P$159:$P$310,MATCH(LEFT(M257,255),LEFT('Disaggregation Data'!J$159:$J$310,255),0))),"")</f>
        <v/>
      </c>
      <c r="I257" s="411" t="str">
        <f t="array" ref="I257">IFERROR(IF(INDEX('Disaggregation Data'!$M$159:$M$310,MATCH(LEFT(M257,255),LEFT('Disaggregation Data'!$J$159:$J$310,255),0))=0,"",INDEX('Disaggregation Data'!$M$159:$M$310,MATCH(LEFT(M257,255),LEFT('Disaggregation Data'!J$159:$J$310,255),0))),"")</f>
        <v/>
      </c>
      <c r="J257" s="411" t="str">
        <f t="array" ref="J257">IFERROR(IF(INDEX('Disaggregation Data'!$N$159:$N$310,MATCH(LEFT(M257,255),LEFT('Disaggregation Data'!$J$159:$J$310,255),0))=0,"",INDEX('Disaggregation Data'!$N$159:$N$310,MATCH(LEFT(M257,255),LEFT('Disaggregation Data'!J$159:$J$310,255),0))),"")</f>
        <v/>
      </c>
      <c r="K257" s="503">
        <f t="shared" si="16"/>
        <v>69</v>
      </c>
      <c r="L257" s="503" t="str">
        <f t="shared" si="17"/>
        <v/>
      </c>
      <c r="M257" s="503" t="str">
        <f t="shared" si="18"/>
        <v/>
      </c>
      <c r="N257" s="481" t="b">
        <f t="shared" si="19"/>
        <v>0</v>
      </c>
      <c r="O257" s="486" t="s">
        <v>1876</v>
      </c>
      <c r="P257" s="525" t="str">
        <f t="array" ref="P257">IFERROR(IF(INDEX('Disaggregation Records'!$G$59:$G$92,MATCH(LEFT(L257,255),LEFT('Disaggregation Records'!$D$59:$D$92,255),0))=0,"",INDEX('Disaggregation Records'!$G$59:$G$92,MATCH(LEFT(L257,255),LEFT('Disaggregation Records'!$D$59:$D$92,255),0))),"")</f>
        <v/>
      </c>
      <c r="Q257" s="524" t="s">
        <v>941</v>
      </c>
      <c r="R257" s="49"/>
    </row>
    <row r="258" spans="1:18" ht="47.1" customHeight="1" x14ac:dyDescent="0.25">
      <c r="A258" s="409">
        <v>10</v>
      </c>
      <c r="B258" s="427" t="str">
        <f>IFERROR(VLOOKUP(A258,'Outcome Indicators - Section C'!$A$10:$S$27,19,FALSE),"")</f>
        <v/>
      </c>
      <c r="C258" s="522" t="str">
        <f t="array" ref="C258">IFERROR(IF(INDEX('Disaggregation Records'!$E$59:$E$92,MATCH(LEFT(L258,255),LEFT('Disaggregation Records'!$D$59:$D$92,255),0))=0,"",INDEX('Disaggregation Records'!$E$59:$E$92,MATCH(LEFT(L258,255),LEFT('Disaggregation Records'!$D$59:$D$92,255),0))),"")</f>
        <v/>
      </c>
      <c r="D258" s="522" t="str">
        <f t="array" ref="D258">IFERROR(IF(INDEX('Disaggregation Records'!$F$59:$F$92,MATCH(LEFT(L258,255),LEFT('Disaggregation Records'!$D$59:$D$92,255),0))=0,"",INDEX('Disaggregation Records'!$F$59:$F$92,MATCH(LEFT(L258,255),LEFT('Disaggregation Records'!$D$59:$D$92,255),0))),"")</f>
        <v/>
      </c>
      <c r="E258" s="412" t="str">
        <f t="array" ref="E258">IFERROR(IF(INDEX('Disaggregation Data'!$K$159:$K$310,MATCH(LEFT(M258,255),LEFT('Disaggregation Data'!$J$159:$J$310,255),0))=0,"",INDEX('Disaggregation Data'!$K$159:$K$310,MATCH(LEFT(M258,255),LEFT('Disaggregation Data'!J$159:$J$310,255),0))),"")</f>
        <v/>
      </c>
      <c r="F258" s="412" t="str">
        <f t="array" ref="F258">IFERROR(IF(INDEX('Disaggregation Data'!$L$159:$L$310,MATCH(LEFT(M258,255),LEFT('Disaggregation Data'!$J$159:$J$310,255),0))=0,"",INDEX('Disaggregation Data'!$L$159:$L$310,MATCH(LEFT(M258,255),LEFT('Disaggregation Data'!J$159:$J$310,255),0))),"")</f>
        <v/>
      </c>
      <c r="G258" s="412" t="str">
        <f t="array" ref="G258">IFERROR(IF(INDEX('Disaggregation Data'!$O$159:$O$310,MATCH(LEFT(M258,255),LEFT('Disaggregation Data'!$J$159:$J$310,255),0))=0,"",INDEX('Disaggregation Data'!$O$159:$O$310,MATCH(LEFT(M258,255),LEFT('Disaggregation Data'!J$159:$J$310,255),0))),"")</f>
        <v/>
      </c>
      <c r="H258" s="411" t="str">
        <f t="array" ref="H258">IFERROR(IF(INDEX('Disaggregation Data'!$P$159:$P$310,MATCH(LEFT(M258,255),LEFT('Disaggregation Data'!$J$159:$J$310,255),0))=0,"",INDEX('Disaggregation Data'!$P$159:$P$310,MATCH(LEFT(M258,255),LEFT('Disaggregation Data'!J$159:$J$310,255),0))),"")</f>
        <v/>
      </c>
      <c r="I258" s="411" t="str">
        <f t="array" ref="I258">IFERROR(IF(INDEX('Disaggregation Data'!$M$159:$M$310,MATCH(LEFT(M258,255),LEFT('Disaggregation Data'!$J$159:$J$310,255),0))=0,"",INDEX('Disaggregation Data'!$M$159:$M$310,MATCH(LEFT(M258,255),LEFT('Disaggregation Data'!J$159:$J$310,255),0))),"")</f>
        <v/>
      </c>
      <c r="J258" s="411" t="str">
        <f t="array" ref="J258">IFERROR(IF(INDEX('Disaggregation Data'!$N$159:$N$310,MATCH(LEFT(M258,255),LEFT('Disaggregation Data'!$J$159:$J$310,255),0))=0,"",INDEX('Disaggregation Data'!$N$159:$N$310,MATCH(LEFT(M258,255),LEFT('Disaggregation Data'!J$159:$J$310,255),0))),"")</f>
        <v/>
      </c>
      <c r="K258" s="503">
        <f t="shared" si="16"/>
        <v>70</v>
      </c>
      <c r="L258" s="503" t="str">
        <f t="shared" si="17"/>
        <v/>
      </c>
      <c r="M258" s="503" t="str">
        <f t="shared" si="18"/>
        <v/>
      </c>
      <c r="N258" s="481" t="b">
        <f t="shared" si="19"/>
        <v>0</v>
      </c>
      <c r="O258" s="486" t="s">
        <v>1877</v>
      </c>
      <c r="P258" s="525" t="str">
        <f t="array" ref="P258">IFERROR(IF(INDEX('Disaggregation Records'!$G$59:$G$92,MATCH(LEFT(L258,255),LEFT('Disaggregation Records'!$D$59:$D$92,255),0))=0,"",INDEX('Disaggregation Records'!$G$59:$G$92,MATCH(LEFT(L258,255),LEFT('Disaggregation Records'!$D$59:$D$92,255),0))),"")</f>
        <v/>
      </c>
      <c r="Q258" s="524" t="s">
        <v>942</v>
      </c>
      <c r="R258" s="49"/>
    </row>
    <row r="259" spans="1:18" ht="47.1" customHeight="1" x14ac:dyDescent="0.25">
      <c r="A259" s="409">
        <v>10</v>
      </c>
      <c r="B259" s="427" t="str">
        <f>IFERROR(VLOOKUP(A259,'Outcome Indicators - Section C'!$A$10:$S$27,19,FALSE),"")</f>
        <v/>
      </c>
      <c r="C259" s="522" t="str">
        <f t="array" ref="C259">IFERROR(IF(INDEX('Disaggregation Records'!$E$59:$E$92,MATCH(LEFT(L259,255),LEFT('Disaggregation Records'!$D$59:$D$92,255),0))=0,"",INDEX('Disaggregation Records'!$E$59:$E$92,MATCH(LEFT(L259,255),LEFT('Disaggregation Records'!$D$59:$D$92,255),0))),"")</f>
        <v/>
      </c>
      <c r="D259" s="522" t="str">
        <f t="array" ref="D259">IFERROR(IF(INDEX('Disaggregation Records'!$F$59:$F$92,MATCH(LEFT(L259,255),LEFT('Disaggregation Records'!$D$59:$D$92,255),0))=0,"",INDEX('Disaggregation Records'!$F$59:$F$92,MATCH(LEFT(L259,255),LEFT('Disaggregation Records'!$D$59:$D$92,255),0))),"")</f>
        <v/>
      </c>
      <c r="E259" s="412" t="str">
        <f t="array" ref="E259">IFERROR(IF(INDEX('Disaggregation Data'!$K$159:$K$310,MATCH(LEFT(M259,255),LEFT('Disaggregation Data'!$J$159:$J$310,255),0))=0,"",INDEX('Disaggregation Data'!$K$159:$K$310,MATCH(LEFT(M259,255),LEFT('Disaggregation Data'!J$159:$J$310,255),0))),"")</f>
        <v/>
      </c>
      <c r="F259" s="412" t="str">
        <f t="array" ref="F259">IFERROR(IF(INDEX('Disaggregation Data'!$L$159:$L$310,MATCH(LEFT(M259,255),LEFT('Disaggregation Data'!$J$159:$J$310,255),0))=0,"",INDEX('Disaggregation Data'!$L$159:$L$310,MATCH(LEFT(M259,255),LEFT('Disaggregation Data'!J$159:$J$310,255),0))),"")</f>
        <v/>
      </c>
      <c r="G259" s="412" t="str">
        <f t="array" ref="G259">IFERROR(IF(INDEX('Disaggregation Data'!$O$159:$O$310,MATCH(LEFT(M259,255),LEFT('Disaggregation Data'!$J$159:$J$310,255),0))=0,"",INDEX('Disaggregation Data'!$O$159:$O$310,MATCH(LEFT(M259,255),LEFT('Disaggregation Data'!J$159:$J$310,255),0))),"")</f>
        <v/>
      </c>
      <c r="H259" s="411" t="str">
        <f t="array" ref="H259">IFERROR(IF(INDEX('Disaggregation Data'!$P$159:$P$310,MATCH(LEFT(M259,255),LEFT('Disaggregation Data'!$J$159:$J$310,255),0))=0,"",INDEX('Disaggregation Data'!$P$159:$P$310,MATCH(LEFT(M259,255),LEFT('Disaggregation Data'!J$159:$J$310,255),0))),"")</f>
        <v/>
      </c>
      <c r="I259" s="411" t="str">
        <f t="array" ref="I259">IFERROR(IF(INDEX('Disaggregation Data'!$M$159:$M$310,MATCH(LEFT(M259,255),LEFT('Disaggregation Data'!$J$159:$J$310,255),0))=0,"",INDEX('Disaggregation Data'!$M$159:$M$310,MATCH(LEFT(M259,255),LEFT('Disaggregation Data'!J$159:$J$310,255),0))),"")</f>
        <v/>
      </c>
      <c r="J259" s="411" t="str">
        <f t="array" ref="J259">IFERROR(IF(INDEX('Disaggregation Data'!$N$159:$N$310,MATCH(LEFT(M259,255),LEFT('Disaggregation Data'!$J$159:$J$310,255),0))=0,"",INDEX('Disaggregation Data'!$N$159:$N$310,MATCH(LEFT(M259,255),LEFT('Disaggregation Data'!J$159:$J$310,255),0))),"")</f>
        <v/>
      </c>
      <c r="K259" s="503">
        <f t="shared" si="16"/>
        <v>71</v>
      </c>
      <c r="L259" s="503" t="str">
        <f t="shared" si="17"/>
        <v/>
      </c>
      <c r="M259" s="503" t="str">
        <f t="shared" si="18"/>
        <v/>
      </c>
      <c r="N259" s="481" t="b">
        <f t="shared" si="19"/>
        <v>0</v>
      </c>
      <c r="O259" s="486" t="s">
        <v>1878</v>
      </c>
      <c r="P259" s="525" t="str">
        <f t="array" ref="P259">IFERROR(IF(INDEX('Disaggregation Records'!$G$59:$G$92,MATCH(LEFT(L259,255),LEFT('Disaggregation Records'!$D$59:$D$92,255),0))=0,"",INDEX('Disaggregation Records'!$G$59:$G$92,MATCH(LEFT(L259,255),LEFT('Disaggregation Records'!$D$59:$D$92,255),0))),"")</f>
        <v/>
      </c>
      <c r="Q259" s="524" t="s">
        <v>942</v>
      </c>
      <c r="R259" s="49"/>
    </row>
    <row r="260" spans="1:18" ht="47.1" customHeight="1" x14ac:dyDescent="0.25">
      <c r="A260" s="409">
        <v>10</v>
      </c>
      <c r="B260" s="427" t="str">
        <f>IFERROR(VLOOKUP(A260,'Outcome Indicators - Section C'!$A$10:$S$27,19,FALSE),"")</f>
        <v/>
      </c>
      <c r="C260" s="522" t="str">
        <f t="array" ref="C260">IFERROR(IF(INDEX('Disaggregation Records'!$E$59:$E$92,MATCH(LEFT(L260,255),LEFT('Disaggregation Records'!$D$59:$D$92,255),0))=0,"",INDEX('Disaggregation Records'!$E$59:$E$92,MATCH(LEFT(L260,255),LEFT('Disaggregation Records'!$D$59:$D$92,255),0))),"")</f>
        <v/>
      </c>
      <c r="D260" s="522" t="str">
        <f t="array" ref="D260">IFERROR(IF(INDEX('Disaggregation Records'!$F$59:$F$92,MATCH(LEFT(L260,255),LEFT('Disaggregation Records'!$D$59:$D$92,255),0))=0,"",INDEX('Disaggregation Records'!$F$59:$F$92,MATCH(LEFT(L260,255),LEFT('Disaggregation Records'!$D$59:$D$92,255),0))),"")</f>
        <v/>
      </c>
      <c r="E260" s="412" t="str">
        <f t="array" ref="E260">IFERROR(IF(INDEX('Disaggregation Data'!$K$159:$K$310,MATCH(LEFT(M260,255),LEFT('Disaggregation Data'!$J$159:$J$310,255),0))=0,"",INDEX('Disaggregation Data'!$K$159:$K$310,MATCH(LEFT(M260,255),LEFT('Disaggregation Data'!J$159:$J$310,255),0))),"")</f>
        <v/>
      </c>
      <c r="F260" s="412" t="str">
        <f t="array" ref="F260">IFERROR(IF(INDEX('Disaggregation Data'!$L$159:$L$310,MATCH(LEFT(M260,255),LEFT('Disaggregation Data'!$J$159:$J$310,255),0))=0,"",INDEX('Disaggregation Data'!$L$159:$L$310,MATCH(LEFT(M260,255),LEFT('Disaggregation Data'!J$159:$J$310,255),0))),"")</f>
        <v/>
      </c>
      <c r="G260" s="412" t="str">
        <f t="array" ref="G260">IFERROR(IF(INDEX('Disaggregation Data'!$O$159:$O$310,MATCH(LEFT(M260,255),LEFT('Disaggregation Data'!$J$159:$J$310,255),0))=0,"",INDEX('Disaggregation Data'!$O$159:$O$310,MATCH(LEFT(M260,255),LEFT('Disaggregation Data'!J$159:$J$310,255),0))),"")</f>
        <v/>
      </c>
      <c r="H260" s="411" t="str">
        <f t="array" ref="H260">IFERROR(IF(INDEX('Disaggregation Data'!$P$159:$P$310,MATCH(LEFT(M260,255),LEFT('Disaggregation Data'!$J$159:$J$310,255),0))=0,"",INDEX('Disaggregation Data'!$P$159:$P$310,MATCH(LEFT(M260,255),LEFT('Disaggregation Data'!J$159:$J$310,255),0))),"")</f>
        <v/>
      </c>
      <c r="I260" s="411" t="str">
        <f t="array" ref="I260">IFERROR(IF(INDEX('Disaggregation Data'!$M$159:$M$310,MATCH(LEFT(M260,255),LEFT('Disaggregation Data'!$J$159:$J$310,255),0))=0,"",INDEX('Disaggregation Data'!$M$159:$M$310,MATCH(LEFT(M260,255),LEFT('Disaggregation Data'!J$159:$J$310,255),0))),"")</f>
        <v/>
      </c>
      <c r="J260" s="411" t="str">
        <f t="array" ref="J260">IFERROR(IF(INDEX('Disaggregation Data'!$N$159:$N$310,MATCH(LEFT(M260,255),LEFT('Disaggregation Data'!$J$159:$J$310,255),0))=0,"",INDEX('Disaggregation Data'!$N$159:$N$310,MATCH(LEFT(M260,255),LEFT('Disaggregation Data'!J$159:$J$310,255),0))),"")</f>
        <v/>
      </c>
      <c r="K260" s="503">
        <f t="shared" si="16"/>
        <v>72</v>
      </c>
      <c r="L260" s="503" t="str">
        <f t="shared" si="17"/>
        <v/>
      </c>
      <c r="M260" s="503" t="str">
        <f t="shared" si="18"/>
        <v/>
      </c>
      <c r="N260" s="481" t="b">
        <f t="shared" si="19"/>
        <v>0</v>
      </c>
      <c r="O260" s="486" t="s">
        <v>1879</v>
      </c>
      <c r="P260" s="525" t="str">
        <f t="array" ref="P260">IFERROR(IF(INDEX('Disaggregation Records'!$G$59:$G$92,MATCH(LEFT(L260,255),LEFT('Disaggregation Records'!$D$59:$D$92,255),0))=0,"",INDEX('Disaggregation Records'!$G$59:$G$92,MATCH(LEFT(L260,255),LEFT('Disaggregation Records'!$D$59:$D$92,255),0))),"")</f>
        <v/>
      </c>
      <c r="Q260" s="524" t="s">
        <v>942</v>
      </c>
      <c r="R260" s="49"/>
    </row>
    <row r="261" spans="1:18" ht="47.1" customHeight="1" x14ac:dyDescent="0.25">
      <c r="A261" s="409">
        <v>10</v>
      </c>
      <c r="B261" s="427" t="str">
        <f>IFERROR(VLOOKUP(A261,'Outcome Indicators - Section C'!$A$10:$S$27,19,FALSE),"")</f>
        <v/>
      </c>
      <c r="C261" s="522" t="str">
        <f t="array" ref="C261">IFERROR(IF(INDEX('Disaggregation Records'!$E$59:$E$92,MATCH(LEFT(L261,255),LEFT('Disaggregation Records'!$D$59:$D$92,255),0))=0,"",INDEX('Disaggregation Records'!$E$59:$E$92,MATCH(LEFT(L261,255),LEFT('Disaggregation Records'!$D$59:$D$92,255),0))),"")</f>
        <v/>
      </c>
      <c r="D261" s="522" t="str">
        <f t="array" ref="D261">IFERROR(IF(INDEX('Disaggregation Records'!$F$59:$F$92,MATCH(LEFT(L261,255),LEFT('Disaggregation Records'!$D$59:$D$92,255),0))=0,"",INDEX('Disaggregation Records'!$F$59:$F$92,MATCH(LEFT(L261,255),LEFT('Disaggregation Records'!$D$59:$D$92,255),0))),"")</f>
        <v/>
      </c>
      <c r="E261" s="412" t="str">
        <f t="array" ref="E261">IFERROR(IF(INDEX('Disaggregation Data'!$K$159:$K$310,MATCH(LEFT(M261,255),LEFT('Disaggregation Data'!$J$159:$J$310,255),0))=0,"",INDEX('Disaggregation Data'!$K$159:$K$310,MATCH(LEFT(M261,255),LEFT('Disaggregation Data'!J$159:$J$310,255),0))),"")</f>
        <v/>
      </c>
      <c r="F261" s="412" t="str">
        <f t="array" ref="F261">IFERROR(IF(INDEX('Disaggregation Data'!$L$159:$L$310,MATCH(LEFT(M261,255),LEFT('Disaggregation Data'!$J$159:$J$310,255),0))=0,"",INDEX('Disaggregation Data'!$L$159:$L$310,MATCH(LEFT(M261,255),LEFT('Disaggregation Data'!J$159:$J$310,255),0))),"")</f>
        <v/>
      </c>
      <c r="G261" s="412" t="str">
        <f t="array" ref="G261">IFERROR(IF(INDEX('Disaggregation Data'!$O$159:$O$310,MATCH(LEFT(M261,255),LEFT('Disaggregation Data'!$J$159:$J$310,255),0))=0,"",INDEX('Disaggregation Data'!$O$159:$O$310,MATCH(LEFT(M261,255),LEFT('Disaggregation Data'!J$159:$J$310,255),0))),"")</f>
        <v/>
      </c>
      <c r="H261" s="411" t="str">
        <f t="array" ref="H261">IFERROR(IF(INDEX('Disaggregation Data'!$P$159:$P$310,MATCH(LEFT(M261,255),LEFT('Disaggregation Data'!$J$159:$J$310,255),0))=0,"",INDEX('Disaggregation Data'!$P$159:$P$310,MATCH(LEFT(M261,255),LEFT('Disaggregation Data'!J$159:$J$310,255),0))),"")</f>
        <v/>
      </c>
      <c r="I261" s="411" t="str">
        <f t="array" ref="I261">IFERROR(IF(INDEX('Disaggregation Data'!$M$159:$M$310,MATCH(LEFT(M261,255),LEFT('Disaggregation Data'!$J$159:$J$310,255),0))=0,"",INDEX('Disaggregation Data'!$M$159:$M$310,MATCH(LEFT(M261,255),LEFT('Disaggregation Data'!J$159:$J$310,255),0))),"")</f>
        <v/>
      </c>
      <c r="J261" s="411" t="str">
        <f t="array" ref="J261">IFERROR(IF(INDEX('Disaggregation Data'!$N$159:$N$310,MATCH(LEFT(M261,255),LEFT('Disaggregation Data'!$J$159:$J$310,255),0))=0,"",INDEX('Disaggregation Data'!$N$159:$N$310,MATCH(LEFT(M261,255),LEFT('Disaggregation Data'!J$159:$J$310,255),0))),"")</f>
        <v/>
      </c>
      <c r="K261" s="503">
        <f t="shared" si="16"/>
        <v>73</v>
      </c>
      <c r="L261" s="503" t="str">
        <f t="shared" si="17"/>
        <v/>
      </c>
      <c r="M261" s="503" t="str">
        <f t="shared" si="18"/>
        <v/>
      </c>
      <c r="N261" s="481" t="b">
        <f t="shared" si="19"/>
        <v>0</v>
      </c>
      <c r="O261" s="486" t="s">
        <v>1880</v>
      </c>
      <c r="P261" s="525" t="str">
        <f t="array" ref="P261">IFERROR(IF(INDEX('Disaggregation Records'!$G$59:$G$92,MATCH(LEFT(L261,255),LEFT('Disaggregation Records'!$D$59:$D$92,255),0))=0,"",INDEX('Disaggregation Records'!$G$59:$G$92,MATCH(LEFT(L261,255),LEFT('Disaggregation Records'!$D$59:$D$92,255),0))),"")</f>
        <v/>
      </c>
      <c r="Q261" s="524" t="s">
        <v>942</v>
      </c>
      <c r="R261" s="49"/>
    </row>
    <row r="262" spans="1:18" ht="47.1" customHeight="1" x14ac:dyDescent="0.25">
      <c r="A262" s="409">
        <v>10</v>
      </c>
      <c r="B262" s="427" t="str">
        <f>IFERROR(VLOOKUP(A262,'Outcome Indicators - Section C'!$A$10:$S$27,19,FALSE),"")</f>
        <v/>
      </c>
      <c r="C262" s="522" t="str">
        <f t="array" ref="C262">IFERROR(IF(INDEX('Disaggregation Records'!$E$59:$E$92,MATCH(LEFT(L262,255),LEFT('Disaggregation Records'!$D$59:$D$92,255),0))=0,"",INDEX('Disaggregation Records'!$E$59:$E$92,MATCH(LEFT(L262,255),LEFT('Disaggregation Records'!$D$59:$D$92,255),0))),"")</f>
        <v/>
      </c>
      <c r="D262" s="522" t="str">
        <f t="array" ref="D262">IFERROR(IF(INDEX('Disaggregation Records'!$F$59:$F$92,MATCH(LEFT(L262,255),LEFT('Disaggregation Records'!$D$59:$D$92,255),0))=0,"",INDEX('Disaggregation Records'!$F$59:$F$92,MATCH(LEFT(L262,255),LEFT('Disaggregation Records'!$D$59:$D$92,255),0))),"")</f>
        <v/>
      </c>
      <c r="E262" s="412" t="str">
        <f t="array" ref="E262">IFERROR(IF(INDEX('Disaggregation Data'!$K$159:$K$310,MATCH(LEFT(M262,255),LEFT('Disaggregation Data'!$J$159:$J$310,255),0))=0,"",INDEX('Disaggregation Data'!$K$159:$K$310,MATCH(LEFT(M262,255),LEFT('Disaggregation Data'!J$159:$J$310,255),0))),"")</f>
        <v/>
      </c>
      <c r="F262" s="412" t="str">
        <f t="array" ref="F262">IFERROR(IF(INDEX('Disaggregation Data'!$L$159:$L$310,MATCH(LEFT(M262,255),LEFT('Disaggregation Data'!$J$159:$J$310,255),0))=0,"",INDEX('Disaggregation Data'!$L$159:$L$310,MATCH(LEFT(M262,255),LEFT('Disaggregation Data'!J$159:$J$310,255),0))),"")</f>
        <v/>
      </c>
      <c r="G262" s="412" t="str">
        <f t="array" ref="G262">IFERROR(IF(INDEX('Disaggregation Data'!$O$159:$O$310,MATCH(LEFT(M262,255),LEFT('Disaggregation Data'!$J$159:$J$310,255),0))=0,"",INDEX('Disaggregation Data'!$O$159:$O$310,MATCH(LEFT(M262,255),LEFT('Disaggregation Data'!J$159:$J$310,255),0))),"")</f>
        <v/>
      </c>
      <c r="H262" s="411" t="str">
        <f t="array" ref="H262">IFERROR(IF(INDEX('Disaggregation Data'!$P$159:$P$310,MATCH(LEFT(M262,255),LEFT('Disaggregation Data'!$J$159:$J$310,255),0))=0,"",INDEX('Disaggregation Data'!$P$159:$P$310,MATCH(LEFT(M262,255),LEFT('Disaggregation Data'!J$159:$J$310,255),0))),"")</f>
        <v/>
      </c>
      <c r="I262" s="411" t="str">
        <f t="array" ref="I262">IFERROR(IF(INDEX('Disaggregation Data'!$M$159:$M$310,MATCH(LEFT(M262,255),LEFT('Disaggregation Data'!$J$159:$J$310,255),0))=0,"",INDEX('Disaggregation Data'!$M$159:$M$310,MATCH(LEFT(M262,255),LEFT('Disaggregation Data'!J$159:$J$310,255),0))),"")</f>
        <v/>
      </c>
      <c r="J262" s="411" t="str">
        <f t="array" ref="J262">IFERROR(IF(INDEX('Disaggregation Data'!$N$159:$N$310,MATCH(LEFT(M262,255),LEFT('Disaggregation Data'!$J$159:$J$310,255),0))=0,"",INDEX('Disaggregation Data'!$N$159:$N$310,MATCH(LEFT(M262,255),LEFT('Disaggregation Data'!J$159:$J$310,255),0))),"")</f>
        <v/>
      </c>
      <c r="K262" s="503">
        <f t="shared" si="16"/>
        <v>74</v>
      </c>
      <c r="L262" s="503" t="str">
        <f t="shared" si="17"/>
        <v/>
      </c>
      <c r="M262" s="503" t="str">
        <f t="shared" si="18"/>
        <v/>
      </c>
      <c r="N262" s="481" t="b">
        <f t="shared" si="19"/>
        <v>0</v>
      </c>
      <c r="O262" s="486" t="s">
        <v>1881</v>
      </c>
      <c r="P262" s="525" t="str">
        <f t="array" ref="P262">IFERROR(IF(INDEX('Disaggregation Records'!$G$59:$G$92,MATCH(LEFT(L262,255),LEFT('Disaggregation Records'!$D$59:$D$92,255),0))=0,"",INDEX('Disaggregation Records'!$G$59:$G$92,MATCH(LEFT(L262,255),LEFT('Disaggregation Records'!$D$59:$D$92,255),0))),"")</f>
        <v/>
      </c>
      <c r="Q262" s="524" t="s">
        <v>942</v>
      </c>
      <c r="R262" s="49"/>
    </row>
    <row r="263" spans="1:18" ht="47.1" customHeight="1" x14ac:dyDescent="0.25">
      <c r="A263" s="409">
        <v>10</v>
      </c>
      <c r="B263" s="427" t="str">
        <f>IFERROR(VLOOKUP(A263,'Outcome Indicators - Section C'!$A$10:$S$27,19,FALSE),"")</f>
        <v/>
      </c>
      <c r="C263" s="522" t="str">
        <f t="array" ref="C263">IFERROR(IF(INDEX('Disaggregation Records'!$E$59:$E$92,MATCH(LEFT(L263,255),LEFT('Disaggregation Records'!$D$59:$D$92,255),0))=0,"",INDEX('Disaggregation Records'!$E$59:$E$92,MATCH(LEFT(L263,255),LEFT('Disaggregation Records'!$D$59:$D$92,255),0))),"")</f>
        <v/>
      </c>
      <c r="D263" s="522" t="str">
        <f t="array" ref="D263">IFERROR(IF(INDEX('Disaggregation Records'!$F$59:$F$92,MATCH(LEFT(L263,255),LEFT('Disaggregation Records'!$D$59:$D$92,255),0))=0,"",INDEX('Disaggregation Records'!$F$59:$F$92,MATCH(LEFT(L263,255),LEFT('Disaggregation Records'!$D$59:$D$92,255),0))),"")</f>
        <v/>
      </c>
      <c r="E263" s="412" t="str">
        <f t="array" ref="E263">IFERROR(IF(INDEX('Disaggregation Data'!$K$159:$K$310,MATCH(LEFT(M263,255),LEFT('Disaggregation Data'!$J$159:$J$310,255),0))=0,"",INDEX('Disaggregation Data'!$K$159:$K$310,MATCH(LEFT(M263,255),LEFT('Disaggregation Data'!J$159:$J$310,255),0))),"")</f>
        <v/>
      </c>
      <c r="F263" s="412" t="str">
        <f t="array" ref="F263">IFERROR(IF(INDEX('Disaggregation Data'!$L$159:$L$310,MATCH(LEFT(M263,255),LEFT('Disaggregation Data'!$J$159:$J$310,255),0))=0,"",INDEX('Disaggregation Data'!$L$159:$L$310,MATCH(LEFT(M263,255),LEFT('Disaggregation Data'!J$159:$J$310,255),0))),"")</f>
        <v/>
      </c>
      <c r="G263" s="412" t="str">
        <f t="array" ref="G263">IFERROR(IF(INDEX('Disaggregation Data'!$O$159:$O$310,MATCH(LEFT(M263,255),LEFT('Disaggregation Data'!$J$159:$J$310,255),0))=0,"",INDEX('Disaggregation Data'!$O$159:$O$310,MATCH(LEFT(M263,255),LEFT('Disaggregation Data'!J$159:$J$310,255),0))),"")</f>
        <v/>
      </c>
      <c r="H263" s="411" t="str">
        <f t="array" ref="H263">IFERROR(IF(INDEX('Disaggregation Data'!$P$159:$P$310,MATCH(LEFT(M263,255),LEFT('Disaggregation Data'!$J$159:$J$310,255),0))=0,"",INDEX('Disaggregation Data'!$P$159:$P$310,MATCH(LEFT(M263,255),LEFT('Disaggregation Data'!J$159:$J$310,255),0))),"")</f>
        <v/>
      </c>
      <c r="I263" s="411" t="str">
        <f t="array" ref="I263">IFERROR(IF(INDEX('Disaggregation Data'!$M$159:$M$310,MATCH(LEFT(M263,255),LEFT('Disaggregation Data'!$J$159:$J$310,255),0))=0,"",INDEX('Disaggregation Data'!$M$159:$M$310,MATCH(LEFT(M263,255),LEFT('Disaggregation Data'!J$159:$J$310,255),0))),"")</f>
        <v/>
      </c>
      <c r="J263" s="411" t="str">
        <f t="array" ref="J263">IFERROR(IF(INDEX('Disaggregation Data'!$N$159:$N$310,MATCH(LEFT(M263,255),LEFT('Disaggregation Data'!$J$159:$J$310,255),0))=0,"",INDEX('Disaggregation Data'!$N$159:$N$310,MATCH(LEFT(M263,255),LEFT('Disaggregation Data'!J$159:$J$310,255),0))),"")</f>
        <v/>
      </c>
      <c r="K263" s="503">
        <f t="shared" si="16"/>
        <v>75</v>
      </c>
      <c r="L263" s="503" t="str">
        <f t="shared" si="17"/>
        <v/>
      </c>
      <c r="M263" s="503" t="str">
        <f t="shared" si="18"/>
        <v/>
      </c>
      <c r="N263" s="481" t="b">
        <f t="shared" si="19"/>
        <v>0</v>
      </c>
      <c r="O263" s="486" t="s">
        <v>1882</v>
      </c>
      <c r="P263" s="525" t="str">
        <f t="array" ref="P263">IFERROR(IF(INDEX('Disaggregation Records'!$G$59:$G$92,MATCH(LEFT(L263,255),LEFT('Disaggregation Records'!$D$59:$D$92,255),0))=0,"",INDEX('Disaggregation Records'!$G$59:$G$92,MATCH(LEFT(L263,255),LEFT('Disaggregation Records'!$D$59:$D$92,255),0))),"")</f>
        <v/>
      </c>
      <c r="Q263" s="524" t="s">
        <v>942</v>
      </c>
      <c r="R263" s="49"/>
    </row>
    <row r="264" spans="1:18" ht="47.1" customHeight="1" x14ac:dyDescent="0.25">
      <c r="A264" s="409">
        <v>10</v>
      </c>
      <c r="B264" s="427" t="str">
        <f>IFERROR(VLOOKUP(A264,'Outcome Indicators - Section C'!$A$10:$S$27,19,FALSE),"")</f>
        <v/>
      </c>
      <c r="C264" s="522" t="str">
        <f t="array" ref="C264">IFERROR(IF(INDEX('Disaggregation Records'!$E$59:$E$92,MATCH(LEFT(L264,255),LEFT('Disaggregation Records'!$D$59:$D$92,255),0))=0,"",INDEX('Disaggregation Records'!$E$59:$E$92,MATCH(LEFT(L264,255),LEFT('Disaggregation Records'!$D$59:$D$92,255),0))),"")</f>
        <v/>
      </c>
      <c r="D264" s="522" t="str">
        <f t="array" ref="D264">IFERROR(IF(INDEX('Disaggregation Records'!$F$59:$F$92,MATCH(LEFT(L264,255),LEFT('Disaggregation Records'!$D$59:$D$92,255),0))=0,"",INDEX('Disaggregation Records'!$F$59:$F$92,MATCH(LEFT(L264,255),LEFT('Disaggregation Records'!$D$59:$D$92,255),0))),"")</f>
        <v/>
      </c>
      <c r="E264" s="412" t="str">
        <f t="array" ref="E264">IFERROR(IF(INDEX('Disaggregation Data'!$K$159:$K$310,MATCH(LEFT(M264,255),LEFT('Disaggregation Data'!$J$159:$J$310,255),0))=0,"",INDEX('Disaggregation Data'!$K$159:$K$310,MATCH(LEFT(M264,255),LEFT('Disaggregation Data'!J$159:$J$310,255),0))),"")</f>
        <v/>
      </c>
      <c r="F264" s="412" t="str">
        <f t="array" ref="F264">IFERROR(IF(INDEX('Disaggregation Data'!$L$159:$L$310,MATCH(LEFT(M264,255),LEFT('Disaggregation Data'!$J$159:$J$310,255),0))=0,"",INDEX('Disaggregation Data'!$L$159:$L$310,MATCH(LEFT(M264,255),LEFT('Disaggregation Data'!J$159:$J$310,255),0))),"")</f>
        <v/>
      </c>
      <c r="G264" s="412" t="str">
        <f t="array" ref="G264">IFERROR(IF(INDEX('Disaggregation Data'!$O$159:$O$310,MATCH(LEFT(M264,255),LEFT('Disaggregation Data'!$J$159:$J$310,255),0))=0,"",INDEX('Disaggregation Data'!$O$159:$O$310,MATCH(LEFT(M264,255),LEFT('Disaggregation Data'!J$159:$J$310,255),0))),"")</f>
        <v/>
      </c>
      <c r="H264" s="411" t="str">
        <f t="array" ref="H264">IFERROR(IF(INDEX('Disaggregation Data'!$P$159:$P$310,MATCH(LEFT(M264,255),LEFT('Disaggregation Data'!$J$159:$J$310,255),0))=0,"",INDEX('Disaggregation Data'!$P$159:$P$310,MATCH(LEFT(M264,255),LEFT('Disaggregation Data'!J$159:$J$310,255),0))),"")</f>
        <v/>
      </c>
      <c r="I264" s="411" t="str">
        <f t="array" ref="I264">IFERROR(IF(INDEX('Disaggregation Data'!$M$159:$M$310,MATCH(LEFT(M264,255),LEFT('Disaggregation Data'!$J$159:$J$310,255),0))=0,"",INDEX('Disaggregation Data'!$M$159:$M$310,MATCH(LEFT(M264,255),LEFT('Disaggregation Data'!J$159:$J$310,255),0))),"")</f>
        <v/>
      </c>
      <c r="J264" s="411" t="str">
        <f t="array" ref="J264">IFERROR(IF(INDEX('Disaggregation Data'!$N$159:$N$310,MATCH(LEFT(M264,255),LEFT('Disaggregation Data'!$J$159:$J$310,255),0))=0,"",INDEX('Disaggregation Data'!$N$159:$N$310,MATCH(LEFT(M264,255),LEFT('Disaggregation Data'!J$159:$J$310,255),0))),"")</f>
        <v/>
      </c>
      <c r="K264" s="503">
        <f t="shared" si="16"/>
        <v>76</v>
      </c>
      <c r="L264" s="503" t="str">
        <f t="shared" si="17"/>
        <v/>
      </c>
      <c r="M264" s="503" t="str">
        <f t="shared" si="18"/>
        <v/>
      </c>
      <c r="N264" s="481" t="b">
        <f t="shared" si="19"/>
        <v>0</v>
      </c>
      <c r="O264" s="486" t="s">
        <v>1883</v>
      </c>
      <c r="P264" s="525" t="str">
        <f t="array" ref="P264">IFERROR(IF(INDEX('Disaggregation Records'!$G$59:$G$92,MATCH(LEFT(L264,255),LEFT('Disaggregation Records'!$D$59:$D$92,255),0))=0,"",INDEX('Disaggregation Records'!$G$59:$G$92,MATCH(LEFT(L264,255),LEFT('Disaggregation Records'!$D$59:$D$92,255),0))),"")</f>
        <v/>
      </c>
      <c r="Q264" s="524" t="s">
        <v>942</v>
      </c>
      <c r="R264" s="49"/>
    </row>
    <row r="265" spans="1:18" ht="47.1" customHeight="1" x14ac:dyDescent="0.25">
      <c r="A265" s="409">
        <v>10</v>
      </c>
      <c r="B265" s="427" t="str">
        <f>IFERROR(VLOOKUP(A265,'Outcome Indicators - Section C'!$A$10:$S$27,19,FALSE),"")</f>
        <v/>
      </c>
      <c r="C265" s="522" t="str">
        <f t="array" ref="C265">IFERROR(IF(INDEX('Disaggregation Records'!$E$59:$E$92,MATCH(LEFT(L265,255),LEFT('Disaggregation Records'!$D$59:$D$92,255),0))=0,"",INDEX('Disaggregation Records'!$E$59:$E$92,MATCH(LEFT(L265,255),LEFT('Disaggregation Records'!$D$59:$D$92,255),0))),"")</f>
        <v/>
      </c>
      <c r="D265" s="522" t="str">
        <f t="array" ref="D265">IFERROR(IF(INDEX('Disaggregation Records'!$F$59:$F$92,MATCH(LEFT(L265,255),LEFT('Disaggregation Records'!$D$59:$D$92,255),0))=0,"",INDEX('Disaggregation Records'!$F$59:$F$92,MATCH(LEFT(L265,255),LEFT('Disaggregation Records'!$D$59:$D$92,255),0))),"")</f>
        <v/>
      </c>
      <c r="E265" s="412" t="str">
        <f t="array" ref="E265">IFERROR(IF(INDEX('Disaggregation Data'!$K$159:$K$310,MATCH(LEFT(M265,255),LEFT('Disaggregation Data'!$J$159:$J$310,255),0))=0,"",INDEX('Disaggregation Data'!$K$159:$K$310,MATCH(LEFT(M265,255),LEFT('Disaggregation Data'!J$159:$J$310,255),0))),"")</f>
        <v/>
      </c>
      <c r="F265" s="412" t="str">
        <f t="array" ref="F265">IFERROR(IF(INDEX('Disaggregation Data'!$L$159:$L$310,MATCH(LEFT(M265,255),LEFT('Disaggregation Data'!$J$159:$J$310,255),0))=0,"",INDEX('Disaggregation Data'!$L$159:$L$310,MATCH(LEFT(M265,255),LEFT('Disaggregation Data'!J$159:$J$310,255),0))),"")</f>
        <v/>
      </c>
      <c r="G265" s="412" t="str">
        <f t="array" ref="G265">IFERROR(IF(INDEX('Disaggregation Data'!$O$159:$O$310,MATCH(LEFT(M265,255),LEFT('Disaggregation Data'!$J$159:$J$310,255),0))=0,"",INDEX('Disaggregation Data'!$O$159:$O$310,MATCH(LEFT(M265,255),LEFT('Disaggregation Data'!J$159:$J$310,255),0))),"")</f>
        <v/>
      </c>
      <c r="H265" s="411" t="str">
        <f t="array" ref="H265">IFERROR(IF(INDEX('Disaggregation Data'!$P$159:$P$310,MATCH(LEFT(M265,255),LEFT('Disaggregation Data'!$J$159:$J$310,255),0))=0,"",INDEX('Disaggregation Data'!$P$159:$P$310,MATCH(LEFT(M265,255),LEFT('Disaggregation Data'!J$159:$J$310,255),0))),"")</f>
        <v/>
      </c>
      <c r="I265" s="411" t="str">
        <f t="array" ref="I265">IFERROR(IF(INDEX('Disaggregation Data'!$M$159:$M$310,MATCH(LEFT(M265,255),LEFT('Disaggregation Data'!$J$159:$J$310,255),0))=0,"",INDEX('Disaggregation Data'!$M$159:$M$310,MATCH(LEFT(M265,255),LEFT('Disaggregation Data'!J$159:$J$310,255),0))),"")</f>
        <v/>
      </c>
      <c r="J265" s="411" t="str">
        <f t="array" ref="J265">IFERROR(IF(INDEX('Disaggregation Data'!$N$159:$N$310,MATCH(LEFT(M265,255),LEFT('Disaggregation Data'!$J$159:$J$310,255),0))=0,"",INDEX('Disaggregation Data'!$N$159:$N$310,MATCH(LEFT(M265,255),LEFT('Disaggregation Data'!J$159:$J$310,255),0))),"")</f>
        <v/>
      </c>
      <c r="K265" s="503">
        <f t="shared" si="16"/>
        <v>77</v>
      </c>
      <c r="L265" s="503" t="str">
        <f t="shared" si="17"/>
        <v/>
      </c>
      <c r="M265" s="503" t="str">
        <f t="shared" si="18"/>
        <v/>
      </c>
      <c r="N265" s="481" t="b">
        <f t="shared" si="19"/>
        <v>0</v>
      </c>
      <c r="O265" s="486" t="s">
        <v>1884</v>
      </c>
      <c r="P265" s="525" t="str">
        <f t="array" ref="P265">IFERROR(IF(INDEX('Disaggregation Records'!$G$59:$G$92,MATCH(LEFT(L265,255),LEFT('Disaggregation Records'!$D$59:$D$92,255),0))=0,"",INDEX('Disaggregation Records'!$G$59:$G$92,MATCH(LEFT(L265,255),LEFT('Disaggregation Records'!$D$59:$D$92,255),0))),"")</f>
        <v/>
      </c>
      <c r="Q265" s="524" t="s">
        <v>942</v>
      </c>
      <c r="R265" s="49"/>
    </row>
    <row r="266" spans="1:18" ht="47.1" customHeight="1" x14ac:dyDescent="0.25">
      <c r="A266" s="409">
        <v>10</v>
      </c>
      <c r="B266" s="427" t="str">
        <f>IFERROR(VLOOKUP(A266,'Outcome Indicators - Section C'!$A$10:$S$27,19,FALSE),"")</f>
        <v/>
      </c>
      <c r="C266" s="522" t="str">
        <f t="array" ref="C266">IFERROR(IF(INDEX('Disaggregation Records'!$E$59:$E$92,MATCH(LEFT(L266,255),LEFT('Disaggregation Records'!$D$59:$D$92,255),0))=0,"",INDEX('Disaggregation Records'!$E$59:$E$92,MATCH(LEFT(L266,255),LEFT('Disaggregation Records'!$D$59:$D$92,255),0))),"")</f>
        <v/>
      </c>
      <c r="D266" s="522" t="str">
        <f t="array" ref="D266">IFERROR(IF(INDEX('Disaggregation Records'!$F$59:$F$92,MATCH(LEFT(L266,255),LEFT('Disaggregation Records'!$D$59:$D$92,255),0))=0,"",INDEX('Disaggregation Records'!$F$59:$F$92,MATCH(LEFT(L266,255),LEFT('Disaggregation Records'!$D$59:$D$92,255),0))),"")</f>
        <v/>
      </c>
      <c r="E266" s="412" t="str">
        <f t="array" ref="E266">IFERROR(IF(INDEX('Disaggregation Data'!$K$159:$K$310,MATCH(LEFT(M266,255),LEFT('Disaggregation Data'!$J$159:$J$310,255),0))=0,"",INDEX('Disaggregation Data'!$K$159:$K$310,MATCH(LEFT(M266,255),LEFT('Disaggregation Data'!J$159:$J$310,255),0))),"")</f>
        <v/>
      </c>
      <c r="F266" s="412" t="str">
        <f t="array" ref="F266">IFERROR(IF(INDEX('Disaggregation Data'!$L$159:$L$310,MATCH(LEFT(M266,255),LEFT('Disaggregation Data'!$J$159:$J$310,255),0))=0,"",INDEX('Disaggregation Data'!$L$159:$L$310,MATCH(LEFT(M266,255),LEFT('Disaggregation Data'!J$159:$J$310,255),0))),"")</f>
        <v/>
      </c>
      <c r="G266" s="412" t="str">
        <f t="array" ref="G266">IFERROR(IF(INDEX('Disaggregation Data'!$O$159:$O$310,MATCH(LEFT(M266,255),LEFT('Disaggregation Data'!$J$159:$J$310,255),0))=0,"",INDEX('Disaggregation Data'!$O$159:$O$310,MATCH(LEFT(M266,255),LEFT('Disaggregation Data'!J$159:$J$310,255),0))),"")</f>
        <v/>
      </c>
      <c r="H266" s="411" t="str">
        <f t="array" ref="H266">IFERROR(IF(INDEX('Disaggregation Data'!$P$159:$P$310,MATCH(LEFT(M266,255),LEFT('Disaggregation Data'!$J$159:$J$310,255),0))=0,"",INDEX('Disaggregation Data'!$P$159:$P$310,MATCH(LEFT(M266,255),LEFT('Disaggregation Data'!J$159:$J$310,255),0))),"")</f>
        <v/>
      </c>
      <c r="I266" s="411" t="str">
        <f t="array" ref="I266">IFERROR(IF(INDEX('Disaggregation Data'!$M$159:$M$310,MATCH(LEFT(M266,255),LEFT('Disaggregation Data'!$J$159:$J$310,255),0))=0,"",INDEX('Disaggregation Data'!$M$159:$M$310,MATCH(LEFT(M266,255),LEFT('Disaggregation Data'!J$159:$J$310,255),0))),"")</f>
        <v/>
      </c>
      <c r="J266" s="411" t="str">
        <f t="array" ref="J266">IFERROR(IF(INDEX('Disaggregation Data'!$N$159:$N$310,MATCH(LEFT(M266,255),LEFT('Disaggregation Data'!$J$159:$J$310,255),0))=0,"",INDEX('Disaggregation Data'!$N$159:$N$310,MATCH(LEFT(M266,255),LEFT('Disaggregation Data'!J$159:$J$310,255),0))),"")</f>
        <v/>
      </c>
      <c r="K266" s="503">
        <f t="shared" si="16"/>
        <v>78</v>
      </c>
      <c r="L266" s="503" t="str">
        <f t="shared" si="17"/>
        <v/>
      </c>
      <c r="M266" s="503" t="str">
        <f t="shared" si="18"/>
        <v/>
      </c>
      <c r="N266" s="481" t="b">
        <f t="shared" si="19"/>
        <v>0</v>
      </c>
      <c r="O266" s="486" t="s">
        <v>1885</v>
      </c>
      <c r="P266" s="525" t="str">
        <f t="array" ref="P266">IFERROR(IF(INDEX('Disaggregation Records'!$G$59:$G$92,MATCH(LEFT(L266,255),LEFT('Disaggregation Records'!$D$59:$D$92,255),0))=0,"",INDEX('Disaggregation Records'!$G$59:$G$92,MATCH(LEFT(L266,255),LEFT('Disaggregation Records'!$D$59:$D$92,255),0))),"")</f>
        <v/>
      </c>
      <c r="Q266" s="524" t="s">
        <v>942</v>
      </c>
      <c r="R266" s="49"/>
    </row>
    <row r="267" spans="1:18" ht="47.1" customHeight="1" x14ac:dyDescent="0.25">
      <c r="A267" s="409">
        <v>10</v>
      </c>
      <c r="B267" s="427" t="str">
        <f>IFERROR(VLOOKUP(A267,'Outcome Indicators - Section C'!$A$10:$S$27,19,FALSE),"")</f>
        <v/>
      </c>
      <c r="C267" s="522" t="str">
        <f t="array" ref="C267">IFERROR(IF(INDEX('Disaggregation Records'!$E$59:$E$92,MATCH(LEFT(L267,255),LEFT('Disaggregation Records'!$D$59:$D$92,255),0))=0,"",INDEX('Disaggregation Records'!$E$59:$E$92,MATCH(LEFT(L267,255),LEFT('Disaggregation Records'!$D$59:$D$92,255),0))),"")</f>
        <v/>
      </c>
      <c r="D267" s="522" t="str">
        <f t="array" ref="D267">IFERROR(IF(INDEX('Disaggregation Records'!$F$59:$F$92,MATCH(LEFT(L267,255),LEFT('Disaggregation Records'!$D$59:$D$92,255),0))=0,"",INDEX('Disaggregation Records'!$F$59:$F$92,MATCH(LEFT(L267,255),LEFT('Disaggregation Records'!$D$59:$D$92,255),0))),"")</f>
        <v/>
      </c>
      <c r="E267" s="412" t="str">
        <f t="array" ref="E267">IFERROR(IF(INDEX('Disaggregation Data'!$K$159:$K$310,MATCH(LEFT(M267,255),LEFT('Disaggregation Data'!$J$159:$J$310,255),0))=0,"",INDEX('Disaggregation Data'!$K$159:$K$310,MATCH(LEFT(M267,255),LEFT('Disaggregation Data'!J$159:$J$310,255),0))),"")</f>
        <v/>
      </c>
      <c r="F267" s="412" t="str">
        <f t="array" ref="F267">IFERROR(IF(INDEX('Disaggregation Data'!$L$159:$L$310,MATCH(LEFT(M267,255),LEFT('Disaggregation Data'!$J$159:$J$310,255),0))=0,"",INDEX('Disaggregation Data'!$L$159:$L$310,MATCH(LEFT(M267,255),LEFT('Disaggregation Data'!J$159:$J$310,255),0))),"")</f>
        <v/>
      </c>
      <c r="G267" s="412" t="str">
        <f t="array" ref="G267">IFERROR(IF(INDEX('Disaggregation Data'!$O$159:$O$310,MATCH(LEFT(M267,255),LEFT('Disaggregation Data'!$J$159:$J$310,255),0))=0,"",INDEX('Disaggregation Data'!$O$159:$O$310,MATCH(LEFT(M267,255),LEFT('Disaggregation Data'!J$159:$J$310,255),0))),"")</f>
        <v/>
      </c>
      <c r="H267" s="411" t="str">
        <f t="array" ref="H267">IFERROR(IF(INDEX('Disaggregation Data'!$P$159:$P$310,MATCH(LEFT(M267,255),LEFT('Disaggregation Data'!$J$159:$J$310,255),0))=0,"",INDEX('Disaggregation Data'!$P$159:$P$310,MATCH(LEFT(M267,255),LEFT('Disaggregation Data'!J$159:$J$310,255),0))),"")</f>
        <v/>
      </c>
      <c r="I267" s="411" t="str">
        <f t="array" ref="I267">IFERROR(IF(INDEX('Disaggregation Data'!$M$159:$M$310,MATCH(LEFT(M267,255),LEFT('Disaggregation Data'!$J$159:$J$310,255),0))=0,"",INDEX('Disaggregation Data'!$M$159:$M$310,MATCH(LEFT(M267,255),LEFT('Disaggregation Data'!J$159:$J$310,255),0))),"")</f>
        <v/>
      </c>
      <c r="J267" s="411" t="str">
        <f t="array" ref="J267">IFERROR(IF(INDEX('Disaggregation Data'!$N$159:$N$310,MATCH(LEFT(M267,255),LEFT('Disaggregation Data'!$J$159:$J$310,255),0))=0,"",INDEX('Disaggregation Data'!$N$159:$N$310,MATCH(LEFT(M267,255),LEFT('Disaggregation Data'!J$159:$J$310,255),0))),"")</f>
        <v/>
      </c>
      <c r="K267" s="503">
        <f t="shared" si="16"/>
        <v>79</v>
      </c>
      <c r="L267" s="503" t="str">
        <f t="shared" si="17"/>
        <v/>
      </c>
      <c r="M267" s="503" t="str">
        <f t="shared" si="18"/>
        <v/>
      </c>
      <c r="N267" s="481" t="b">
        <f t="shared" si="19"/>
        <v>0</v>
      </c>
      <c r="O267" s="486" t="s">
        <v>1886</v>
      </c>
      <c r="P267" s="525" t="str">
        <f t="array" ref="P267">IFERROR(IF(INDEX('Disaggregation Records'!$G$59:$G$92,MATCH(LEFT(L267,255),LEFT('Disaggregation Records'!$D$59:$D$92,255),0))=0,"",INDEX('Disaggregation Records'!$G$59:$G$92,MATCH(LEFT(L267,255),LEFT('Disaggregation Records'!$D$59:$D$92,255),0))),"")</f>
        <v/>
      </c>
      <c r="Q267" s="524" t="s">
        <v>942</v>
      </c>
      <c r="R267" s="49"/>
    </row>
    <row r="268" spans="1:18" ht="47.1" customHeight="1" x14ac:dyDescent="0.25">
      <c r="A268" s="409">
        <v>11</v>
      </c>
      <c r="B268" s="427" t="str">
        <f>IFERROR(VLOOKUP(A268,'Outcome Indicators - Section C'!$A$10:$S$27,19,FALSE),"")</f>
        <v/>
      </c>
      <c r="C268" s="522" t="str">
        <f t="array" ref="C268">IFERROR(IF(INDEX('Disaggregation Records'!$E$59:$E$92,MATCH(LEFT(L268,255),LEFT('Disaggregation Records'!$D$59:$D$92,255),0))=0,"",INDEX('Disaggregation Records'!$E$59:$E$92,MATCH(LEFT(L268,255),LEFT('Disaggregation Records'!$D$59:$D$92,255),0))),"")</f>
        <v/>
      </c>
      <c r="D268" s="522" t="str">
        <f t="array" ref="D268">IFERROR(IF(INDEX('Disaggregation Records'!$F$59:$F$92,MATCH(LEFT(L268,255),LEFT('Disaggregation Records'!$D$59:$D$92,255),0))=0,"",INDEX('Disaggregation Records'!$F$59:$F$92,MATCH(LEFT(L268,255),LEFT('Disaggregation Records'!$D$59:$D$92,255),0))),"")</f>
        <v/>
      </c>
      <c r="E268" s="412" t="str">
        <f t="array" ref="E268">IFERROR(IF(INDEX('Disaggregation Data'!$K$159:$K$310,MATCH(LEFT(M268,255),LEFT('Disaggregation Data'!$J$159:$J$310,255),0))=0,"",INDEX('Disaggregation Data'!$K$159:$K$310,MATCH(LEFT(M268,255),LEFT('Disaggregation Data'!J$159:$J$310,255),0))),"")</f>
        <v/>
      </c>
      <c r="F268" s="412" t="str">
        <f t="array" ref="F268">IFERROR(IF(INDEX('Disaggregation Data'!$L$159:$L$310,MATCH(LEFT(M268,255),LEFT('Disaggregation Data'!$J$159:$J$310,255),0))=0,"",INDEX('Disaggregation Data'!$L$159:$L$310,MATCH(LEFT(M268,255),LEFT('Disaggregation Data'!J$159:$J$310,255),0))),"")</f>
        <v/>
      </c>
      <c r="G268" s="412" t="str">
        <f t="array" ref="G268">IFERROR(IF(INDEX('Disaggregation Data'!$O$159:$O$310,MATCH(LEFT(M268,255),LEFT('Disaggregation Data'!$J$159:$J$310,255),0))=0,"",INDEX('Disaggregation Data'!$O$159:$O$310,MATCH(LEFT(M268,255),LEFT('Disaggregation Data'!J$159:$J$310,255),0))),"")</f>
        <v/>
      </c>
      <c r="H268" s="411" t="str">
        <f t="array" ref="H268">IFERROR(IF(INDEX('Disaggregation Data'!$P$159:$P$310,MATCH(LEFT(M268,255),LEFT('Disaggregation Data'!$J$159:$J$310,255),0))=0,"",INDEX('Disaggregation Data'!$P$159:$P$310,MATCH(LEFT(M268,255),LEFT('Disaggregation Data'!J$159:$J$310,255),0))),"")</f>
        <v/>
      </c>
      <c r="I268" s="411" t="str">
        <f t="array" ref="I268">IFERROR(IF(INDEX('Disaggregation Data'!$M$159:$M$310,MATCH(LEFT(M268,255),LEFT('Disaggregation Data'!$J$159:$J$310,255),0))=0,"",INDEX('Disaggregation Data'!$M$159:$M$310,MATCH(LEFT(M268,255),LEFT('Disaggregation Data'!J$159:$J$310,255),0))),"")</f>
        <v/>
      </c>
      <c r="J268" s="411" t="str">
        <f t="array" ref="J268">IFERROR(IF(INDEX('Disaggregation Data'!$N$159:$N$310,MATCH(LEFT(M268,255),LEFT('Disaggregation Data'!$J$159:$J$310,255),0))=0,"",INDEX('Disaggregation Data'!$N$159:$N$310,MATCH(LEFT(M268,255),LEFT('Disaggregation Data'!J$159:$J$310,255),0))),"")</f>
        <v/>
      </c>
      <c r="K268" s="503">
        <f t="shared" si="16"/>
        <v>80</v>
      </c>
      <c r="L268" s="503" t="str">
        <f t="shared" si="17"/>
        <v/>
      </c>
      <c r="M268" s="503" t="str">
        <f t="shared" si="18"/>
        <v/>
      </c>
      <c r="N268" s="481" t="b">
        <f t="shared" si="19"/>
        <v>0</v>
      </c>
      <c r="O268" s="486" t="s">
        <v>1887</v>
      </c>
      <c r="P268" s="525" t="str">
        <f t="array" ref="P268">IFERROR(IF(INDEX('Disaggregation Records'!$G$59:$G$92,MATCH(LEFT(L268,255),LEFT('Disaggregation Records'!$D$59:$D$92,255),0))=0,"",INDEX('Disaggregation Records'!$G$59:$G$92,MATCH(LEFT(L268,255),LEFT('Disaggregation Records'!$D$59:$D$92,255),0))),"")</f>
        <v/>
      </c>
      <c r="Q268" s="524" t="s">
        <v>943</v>
      </c>
      <c r="R268" s="49"/>
    </row>
    <row r="269" spans="1:18" ht="47.1" customHeight="1" x14ac:dyDescent="0.25">
      <c r="A269" s="409">
        <v>11</v>
      </c>
      <c r="B269" s="427" t="str">
        <f>IFERROR(VLOOKUP(A269,'Outcome Indicators - Section C'!$A$10:$S$27,19,FALSE),"")</f>
        <v/>
      </c>
      <c r="C269" s="522" t="str">
        <f t="array" ref="C269">IFERROR(IF(INDEX('Disaggregation Records'!$E$59:$E$92,MATCH(LEFT(L269,255),LEFT('Disaggregation Records'!$D$59:$D$92,255),0))=0,"",INDEX('Disaggregation Records'!$E$59:$E$92,MATCH(LEFT(L269,255),LEFT('Disaggregation Records'!$D$59:$D$92,255),0))),"")</f>
        <v/>
      </c>
      <c r="D269" s="522" t="str">
        <f t="array" ref="D269">IFERROR(IF(INDEX('Disaggregation Records'!$F$59:$F$92,MATCH(LEFT(L269,255),LEFT('Disaggregation Records'!$D$59:$D$92,255),0))=0,"",INDEX('Disaggregation Records'!$F$59:$F$92,MATCH(LEFT(L269,255),LEFT('Disaggregation Records'!$D$59:$D$92,255),0))),"")</f>
        <v/>
      </c>
      <c r="E269" s="412" t="str">
        <f t="array" ref="E269">IFERROR(IF(INDEX('Disaggregation Data'!$K$159:$K$310,MATCH(LEFT(M269,255),LEFT('Disaggregation Data'!$J$159:$J$310,255),0))=0,"",INDEX('Disaggregation Data'!$K$159:$K$310,MATCH(LEFT(M269,255),LEFT('Disaggregation Data'!J$159:$J$310,255),0))),"")</f>
        <v/>
      </c>
      <c r="F269" s="412" t="str">
        <f t="array" ref="F269">IFERROR(IF(INDEX('Disaggregation Data'!$L$159:$L$310,MATCH(LEFT(M269,255),LEFT('Disaggregation Data'!$J$159:$J$310,255),0))=0,"",INDEX('Disaggregation Data'!$L$159:$L$310,MATCH(LEFT(M269,255),LEFT('Disaggregation Data'!J$159:$J$310,255),0))),"")</f>
        <v/>
      </c>
      <c r="G269" s="412" t="str">
        <f t="array" ref="G269">IFERROR(IF(INDEX('Disaggregation Data'!$O$159:$O$310,MATCH(LEFT(M269,255),LEFT('Disaggregation Data'!$J$159:$J$310,255),0))=0,"",INDEX('Disaggregation Data'!$O$159:$O$310,MATCH(LEFT(M269,255),LEFT('Disaggregation Data'!J$159:$J$310,255),0))),"")</f>
        <v/>
      </c>
      <c r="H269" s="411" t="str">
        <f t="array" ref="H269">IFERROR(IF(INDEX('Disaggregation Data'!$P$159:$P$310,MATCH(LEFT(M269,255),LEFT('Disaggregation Data'!$J$159:$J$310,255),0))=0,"",INDEX('Disaggregation Data'!$P$159:$P$310,MATCH(LEFT(M269,255),LEFT('Disaggregation Data'!J$159:$J$310,255),0))),"")</f>
        <v/>
      </c>
      <c r="I269" s="411" t="str">
        <f t="array" ref="I269">IFERROR(IF(INDEX('Disaggregation Data'!$M$159:$M$310,MATCH(LEFT(M269,255),LEFT('Disaggregation Data'!$J$159:$J$310,255),0))=0,"",INDEX('Disaggregation Data'!$M$159:$M$310,MATCH(LEFT(M269,255),LEFT('Disaggregation Data'!J$159:$J$310,255),0))),"")</f>
        <v/>
      </c>
      <c r="J269" s="411" t="str">
        <f t="array" ref="J269">IFERROR(IF(INDEX('Disaggregation Data'!$N$159:$N$310,MATCH(LEFT(M269,255),LEFT('Disaggregation Data'!$J$159:$J$310,255),0))=0,"",INDEX('Disaggregation Data'!$N$159:$N$310,MATCH(LEFT(M269,255),LEFT('Disaggregation Data'!J$159:$J$310,255),0))),"")</f>
        <v/>
      </c>
      <c r="K269" s="503">
        <f t="shared" si="16"/>
        <v>81</v>
      </c>
      <c r="L269" s="503" t="str">
        <f t="shared" si="17"/>
        <v/>
      </c>
      <c r="M269" s="503" t="str">
        <f t="shared" si="18"/>
        <v/>
      </c>
      <c r="N269" s="481" t="b">
        <f t="shared" si="19"/>
        <v>0</v>
      </c>
      <c r="O269" s="486" t="s">
        <v>1888</v>
      </c>
      <c r="P269" s="525" t="str">
        <f t="array" ref="P269">IFERROR(IF(INDEX('Disaggregation Records'!$G$59:$G$92,MATCH(LEFT(L269,255),LEFT('Disaggregation Records'!$D$59:$D$92,255),0))=0,"",INDEX('Disaggregation Records'!$G$59:$G$92,MATCH(LEFT(L269,255),LEFT('Disaggregation Records'!$D$59:$D$92,255),0))),"")</f>
        <v/>
      </c>
      <c r="Q269" s="524" t="s">
        <v>943</v>
      </c>
      <c r="R269" s="49"/>
    </row>
    <row r="270" spans="1:18" ht="47.1" customHeight="1" x14ac:dyDescent="0.25">
      <c r="A270" s="409">
        <v>11</v>
      </c>
      <c r="B270" s="427" t="str">
        <f>IFERROR(VLOOKUP(A270,'Outcome Indicators - Section C'!$A$10:$S$27,19,FALSE),"")</f>
        <v/>
      </c>
      <c r="C270" s="522" t="str">
        <f t="array" ref="C270">IFERROR(IF(INDEX('Disaggregation Records'!$E$59:$E$92,MATCH(LEFT(L270,255),LEFT('Disaggregation Records'!$D$59:$D$92,255),0))=0,"",INDEX('Disaggregation Records'!$E$59:$E$92,MATCH(LEFT(L270,255),LEFT('Disaggregation Records'!$D$59:$D$92,255),0))),"")</f>
        <v/>
      </c>
      <c r="D270" s="522" t="str">
        <f t="array" ref="D270">IFERROR(IF(INDEX('Disaggregation Records'!$F$59:$F$92,MATCH(LEFT(L270,255),LEFT('Disaggregation Records'!$D$59:$D$92,255),0))=0,"",INDEX('Disaggregation Records'!$F$59:$F$92,MATCH(LEFT(L270,255),LEFT('Disaggregation Records'!$D$59:$D$92,255),0))),"")</f>
        <v/>
      </c>
      <c r="E270" s="412" t="str">
        <f t="array" ref="E270">IFERROR(IF(INDEX('Disaggregation Data'!$K$159:$K$310,MATCH(LEFT(M270,255),LEFT('Disaggregation Data'!$J$159:$J$310,255),0))=0,"",INDEX('Disaggregation Data'!$K$159:$K$310,MATCH(LEFT(M270,255),LEFT('Disaggregation Data'!J$159:$J$310,255),0))),"")</f>
        <v/>
      </c>
      <c r="F270" s="412" t="str">
        <f t="array" ref="F270">IFERROR(IF(INDEX('Disaggregation Data'!$L$159:$L$310,MATCH(LEFT(M270,255),LEFT('Disaggregation Data'!$J$159:$J$310,255),0))=0,"",INDEX('Disaggregation Data'!$L$159:$L$310,MATCH(LEFT(M270,255),LEFT('Disaggregation Data'!J$159:$J$310,255),0))),"")</f>
        <v/>
      </c>
      <c r="G270" s="412" t="str">
        <f t="array" ref="G270">IFERROR(IF(INDEX('Disaggregation Data'!$O$159:$O$310,MATCH(LEFT(M270,255),LEFT('Disaggregation Data'!$J$159:$J$310,255),0))=0,"",INDEX('Disaggregation Data'!$O$159:$O$310,MATCH(LEFT(M270,255),LEFT('Disaggregation Data'!J$159:$J$310,255),0))),"")</f>
        <v/>
      </c>
      <c r="H270" s="411" t="str">
        <f t="array" ref="H270">IFERROR(IF(INDEX('Disaggregation Data'!$P$159:$P$310,MATCH(LEFT(M270,255),LEFT('Disaggregation Data'!$J$159:$J$310,255),0))=0,"",INDEX('Disaggregation Data'!$P$159:$P$310,MATCH(LEFT(M270,255),LEFT('Disaggregation Data'!J$159:$J$310,255),0))),"")</f>
        <v/>
      </c>
      <c r="I270" s="411" t="str">
        <f t="array" ref="I270">IFERROR(IF(INDEX('Disaggregation Data'!$M$159:$M$310,MATCH(LEFT(M270,255),LEFT('Disaggregation Data'!$J$159:$J$310,255),0))=0,"",INDEX('Disaggregation Data'!$M$159:$M$310,MATCH(LEFT(M270,255),LEFT('Disaggregation Data'!J$159:$J$310,255),0))),"")</f>
        <v/>
      </c>
      <c r="J270" s="411" t="str">
        <f t="array" ref="J270">IFERROR(IF(INDEX('Disaggregation Data'!$N$159:$N$310,MATCH(LEFT(M270,255),LEFT('Disaggregation Data'!$J$159:$J$310,255),0))=0,"",INDEX('Disaggregation Data'!$N$159:$N$310,MATCH(LEFT(M270,255),LEFT('Disaggregation Data'!J$159:$J$310,255),0))),"")</f>
        <v/>
      </c>
      <c r="K270" s="503">
        <f t="shared" si="16"/>
        <v>82</v>
      </c>
      <c r="L270" s="503" t="str">
        <f t="shared" si="17"/>
        <v/>
      </c>
      <c r="M270" s="503" t="str">
        <f t="shared" si="18"/>
        <v/>
      </c>
      <c r="N270" s="481" t="b">
        <f t="shared" si="19"/>
        <v>0</v>
      </c>
      <c r="O270" s="486" t="s">
        <v>1889</v>
      </c>
      <c r="P270" s="525" t="str">
        <f t="array" ref="P270">IFERROR(IF(INDEX('Disaggregation Records'!$G$59:$G$92,MATCH(LEFT(L270,255),LEFT('Disaggregation Records'!$D$59:$D$92,255),0))=0,"",INDEX('Disaggregation Records'!$G$59:$G$92,MATCH(LEFT(L270,255),LEFT('Disaggregation Records'!$D$59:$D$92,255),0))),"")</f>
        <v/>
      </c>
      <c r="Q270" s="524" t="s">
        <v>943</v>
      </c>
      <c r="R270" s="49"/>
    </row>
    <row r="271" spans="1:18" ht="47.1" customHeight="1" x14ac:dyDescent="0.25">
      <c r="A271" s="409">
        <v>11</v>
      </c>
      <c r="B271" s="427" t="str">
        <f>IFERROR(VLOOKUP(A271,'Outcome Indicators - Section C'!$A$10:$S$27,19,FALSE),"")</f>
        <v/>
      </c>
      <c r="C271" s="522" t="str">
        <f t="array" ref="C271">IFERROR(IF(INDEX('Disaggregation Records'!$E$59:$E$92,MATCH(LEFT(L271,255),LEFT('Disaggregation Records'!$D$59:$D$92,255),0))=0,"",INDEX('Disaggregation Records'!$E$59:$E$92,MATCH(LEFT(L271,255),LEFT('Disaggregation Records'!$D$59:$D$92,255),0))),"")</f>
        <v/>
      </c>
      <c r="D271" s="522" t="str">
        <f t="array" ref="D271">IFERROR(IF(INDEX('Disaggregation Records'!$F$59:$F$92,MATCH(LEFT(L271,255),LEFT('Disaggregation Records'!$D$59:$D$92,255),0))=0,"",INDEX('Disaggregation Records'!$F$59:$F$92,MATCH(LEFT(L271,255),LEFT('Disaggregation Records'!$D$59:$D$92,255),0))),"")</f>
        <v/>
      </c>
      <c r="E271" s="412" t="str">
        <f t="array" ref="E271">IFERROR(IF(INDEX('Disaggregation Data'!$K$159:$K$310,MATCH(LEFT(M271,255),LEFT('Disaggregation Data'!$J$159:$J$310,255),0))=0,"",INDEX('Disaggregation Data'!$K$159:$K$310,MATCH(LEFT(M271,255),LEFT('Disaggregation Data'!J$159:$J$310,255),0))),"")</f>
        <v/>
      </c>
      <c r="F271" s="412" t="str">
        <f t="array" ref="F271">IFERROR(IF(INDEX('Disaggregation Data'!$L$159:$L$310,MATCH(LEFT(M271,255),LEFT('Disaggregation Data'!$J$159:$J$310,255),0))=0,"",INDEX('Disaggregation Data'!$L$159:$L$310,MATCH(LEFT(M271,255),LEFT('Disaggregation Data'!J$159:$J$310,255),0))),"")</f>
        <v/>
      </c>
      <c r="G271" s="412" t="str">
        <f t="array" ref="G271">IFERROR(IF(INDEX('Disaggregation Data'!$O$159:$O$310,MATCH(LEFT(M271,255),LEFT('Disaggregation Data'!$J$159:$J$310,255),0))=0,"",INDEX('Disaggregation Data'!$O$159:$O$310,MATCH(LEFT(M271,255),LEFT('Disaggregation Data'!J$159:$J$310,255),0))),"")</f>
        <v/>
      </c>
      <c r="H271" s="411" t="str">
        <f t="array" ref="H271">IFERROR(IF(INDEX('Disaggregation Data'!$P$159:$P$310,MATCH(LEFT(M271,255),LEFT('Disaggregation Data'!$J$159:$J$310,255),0))=0,"",INDEX('Disaggregation Data'!$P$159:$P$310,MATCH(LEFT(M271,255),LEFT('Disaggregation Data'!J$159:$J$310,255),0))),"")</f>
        <v/>
      </c>
      <c r="I271" s="411" t="str">
        <f t="array" ref="I271">IFERROR(IF(INDEX('Disaggregation Data'!$M$159:$M$310,MATCH(LEFT(M271,255),LEFT('Disaggregation Data'!$J$159:$J$310,255),0))=0,"",INDEX('Disaggregation Data'!$M$159:$M$310,MATCH(LEFT(M271,255),LEFT('Disaggregation Data'!J$159:$J$310,255),0))),"")</f>
        <v/>
      </c>
      <c r="J271" s="411" t="str">
        <f t="array" ref="J271">IFERROR(IF(INDEX('Disaggregation Data'!$N$159:$N$310,MATCH(LEFT(M271,255),LEFT('Disaggregation Data'!$J$159:$J$310,255),0))=0,"",INDEX('Disaggregation Data'!$N$159:$N$310,MATCH(LEFT(M271,255),LEFT('Disaggregation Data'!J$159:$J$310,255),0))),"")</f>
        <v/>
      </c>
      <c r="K271" s="503">
        <f t="shared" si="16"/>
        <v>83</v>
      </c>
      <c r="L271" s="503" t="str">
        <f t="shared" si="17"/>
        <v/>
      </c>
      <c r="M271" s="503" t="str">
        <f t="shared" si="18"/>
        <v/>
      </c>
      <c r="N271" s="481" t="b">
        <f t="shared" si="19"/>
        <v>0</v>
      </c>
      <c r="O271" s="486" t="s">
        <v>1890</v>
      </c>
      <c r="P271" s="525" t="str">
        <f t="array" ref="P271">IFERROR(IF(INDEX('Disaggregation Records'!$G$59:$G$92,MATCH(LEFT(L271,255),LEFT('Disaggregation Records'!$D$59:$D$92,255),0))=0,"",INDEX('Disaggregation Records'!$G$59:$G$92,MATCH(LEFT(L271,255),LEFT('Disaggregation Records'!$D$59:$D$92,255),0))),"")</f>
        <v/>
      </c>
      <c r="Q271" s="524" t="s">
        <v>943</v>
      </c>
      <c r="R271" s="49"/>
    </row>
    <row r="272" spans="1:18" ht="47.1" customHeight="1" x14ac:dyDescent="0.25">
      <c r="A272" s="409">
        <v>11</v>
      </c>
      <c r="B272" s="427" t="str">
        <f>IFERROR(VLOOKUP(A272,'Outcome Indicators - Section C'!$A$10:$S$27,19,FALSE),"")</f>
        <v/>
      </c>
      <c r="C272" s="522" t="str">
        <f t="array" ref="C272">IFERROR(IF(INDEX('Disaggregation Records'!$E$59:$E$92,MATCH(LEFT(L272,255),LEFT('Disaggregation Records'!$D$59:$D$92,255),0))=0,"",INDEX('Disaggregation Records'!$E$59:$E$92,MATCH(LEFT(L272,255),LEFT('Disaggregation Records'!$D$59:$D$92,255),0))),"")</f>
        <v/>
      </c>
      <c r="D272" s="522" t="str">
        <f t="array" ref="D272">IFERROR(IF(INDEX('Disaggregation Records'!$F$59:$F$92,MATCH(LEFT(L272,255),LEFT('Disaggregation Records'!$D$59:$D$92,255),0))=0,"",INDEX('Disaggregation Records'!$F$59:$F$92,MATCH(LEFT(L272,255),LEFT('Disaggregation Records'!$D$59:$D$92,255),0))),"")</f>
        <v/>
      </c>
      <c r="E272" s="412" t="str">
        <f t="array" ref="E272">IFERROR(IF(INDEX('Disaggregation Data'!$K$159:$K$310,MATCH(LEFT(M272,255),LEFT('Disaggregation Data'!$J$159:$J$310,255),0))=0,"",INDEX('Disaggregation Data'!$K$159:$K$310,MATCH(LEFT(M272,255),LEFT('Disaggregation Data'!J$159:$J$310,255),0))),"")</f>
        <v/>
      </c>
      <c r="F272" s="412" t="str">
        <f t="array" ref="F272">IFERROR(IF(INDEX('Disaggregation Data'!$L$159:$L$310,MATCH(LEFT(M272,255),LEFT('Disaggregation Data'!$J$159:$J$310,255),0))=0,"",INDEX('Disaggregation Data'!$L$159:$L$310,MATCH(LEFT(M272,255),LEFT('Disaggregation Data'!J$159:$J$310,255),0))),"")</f>
        <v/>
      </c>
      <c r="G272" s="412" t="str">
        <f t="array" ref="G272">IFERROR(IF(INDEX('Disaggregation Data'!$O$159:$O$310,MATCH(LEFT(M272,255),LEFT('Disaggregation Data'!$J$159:$J$310,255),0))=0,"",INDEX('Disaggregation Data'!$O$159:$O$310,MATCH(LEFT(M272,255),LEFT('Disaggregation Data'!J$159:$J$310,255),0))),"")</f>
        <v/>
      </c>
      <c r="H272" s="411" t="str">
        <f t="array" ref="H272">IFERROR(IF(INDEX('Disaggregation Data'!$P$159:$P$310,MATCH(LEFT(M272,255),LEFT('Disaggregation Data'!$J$159:$J$310,255),0))=0,"",INDEX('Disaggregation Data'!$P$159:$P$310,MATCH(LEFT(M272,255),LEFT('Disaggregation Data'!J$159:$J$310,255),0))),"")</f>
        <v/>
      </c>
      <c r="I272" s="411" t="str">
        <f t="array" ref="I272">IFERROR(IF(INDEX('Disaggregation Data'!$M$159:$M$310,MATCH(LEFT(M272,255),LEFT('Disaggregation Data'!$J$159:$J$310,255),0))=0,"",INDEX('Disaggregation Data'!$M$159:$M$310,MATCH(LEFT(M272,255),LEFT('Disaggregation Data'!J$159:$J$310,255),0))),"")</f>
        <v/>
      </c>
      <c r="J272" s="411" t="str">
        <f t="array" ref="J272">IFERROR(IF(INDEX('Disaggregation Data'!$N$159:$N$310,MATCH(LEFT(M272,255),LEFT('Disaggregation Data'!$J$159:$J$310,255),0))=0,"",INDEX('Disaggregation Data'!$N$159:$N$310,MATCH(LEFT(M272,255),LEFT('Disaggregation Data'!J$159:$J$310,255),0))),"")</f>
        <v/>
      </c>
      <c r="K272" s="503">
        <f t="shared" si="16"/>
        <v>84</v>
      </c>
      <c r="L272" s="503" t="str">
        <f t="shared" si="17"/>
        <v/>
      </c>
      <c r="M272" s="503" t="str">
        <f t="shared" si="18"/>
        <v/>
      </c>
      <c r="N272" s="481" t="b">
        <f t="shared" si="19"/>
        <v>0</v>
      </c>
      <c r="O272" s="486" t="s">
        <v>1891</v>
      </c>
      <c r="P272" s="525" t="str">
        <f t="array" ref="P272">IFERROR(IF(INDEX('Disaggregation Records'!$G$59:$G$92,MATCH(LEFT(L272,255),LEFT('Disaggregation Records'!$D$59:$D$92,255),0))=0,"",INDEX('Disaggregation Records'!$G$59:$G$92,MATCH(LEFT(L272,255),LEFT('Disaggregation Records'!$D$59:$D$92,255),0))),"")</f>
        <v/>
      </c>
      <c r="Q272" s="524" t="s">
        <v>943</v>
      </c>
      <c r="R272" s="49"/>
    </row>
    <row r="273" spans="1:18" ht="47.1" customHeight="1" x14ac:dyDescent="0.25">
      <c r="A273" s="409">
        <v>11</v>
      </c>
      <c r="B273" s="427" t="str">
        <f>IFERROR(VLOOKUP(A273,'Outcome Indicators - Section C'!$A$10:$S$27,19,FALSE),"")</f>
        <v/>
      </c>
      <c r="C273" s="522" t="str">
        <f t="array" ref="C273">IFERROR(IF(INDEX('Disaggregation Records'!$E$59:$E$92,MATCH(LEFT(L273,255),LEFT('Disaggregation Records'!$D$59:$D$92,255),0))=0,"",INDEX('Disaggregation Records'!$E$59:$E$92,MATCH(LEFT(L273,255),LEFT('Disaggregation Records'!$D$59:$D$92,255),0))),"")</f>
        <v/>
      </c>
      <c r="D273" s="522" t="str">
        <f t="array" ref="D273">IFERROR(IF(INDEX('Disaggregation Records'!$F$59:$F$92,MATCH(LEFT(L273,255),LEFT('Disaggregation Records'!$D$59:$D$92,255),0))=0,"",INDEX('Disaggregation Records'!$F$59:$F$92,MATCH(LEFT(L273,255),LEFT('Disaggregation Records'!$D$59:$D$92,255),0))),"")</f>
        <v/>
      </c>
      <c r="E273" s="412" t="str">
        <f t="array" ref="E273">IFERROR(IF(INDEX('Disaggregation Data'!$K$159:$K$310,MATCH(LEFT(M273,255),LEFT('Disaggregation Data'!$J$159:$J$310,255),0))=0,"",INDEX('Disaggregation Data'!$K$159:$K$310,MATCH(LEFT(M273,255),LEFT('Disaggregation Data'!J$159:$J$310,255),0))),"")</f>
        <v/>
      </c>
      <c r="F273" s="412" t="str">
        <f t="array" ref="F273">IFERROR(IF(INDEX('Disaggregation Data'!$L$159:$L$310,MATCH(LEFT(M273,255),LEFT('Disaggregation Data'!$J$159:$J$310,255),0))=0,"",INDEX('Disaggregation Data'!$L$159:$L$310,MATCH(LEFT(M273,255),LEFT('Disaggregation Data'!J$159:$J$310,255),0))),"")</f>
        <v/>
      </c>
      <c r="G273" s="412" t="str">
        <f t="array" ref="G273">IFERROR(IF(INDEX('Disaggregation Data'!$O$159:$O$310,MATCH(LEFT(M273,255),LEFT('Disaggregation Data'!$J$159:$J$310,255),0))=0,"",INDEX('Disaggregation Data'!$O$159:$O$310,MATCH(LEFT(M273,255),LEFT('Disaggregation Data'!J$159:$J$310,255),0))),"")</f>
        <v/>
      </c>
      <c r="H273" s="411" t="str">
        <f t="array" ref="H273">IFERROR(IF(INDEX('Disaggregation Data'!$P$159:$P$310,MATCH(LEFT(M273,255),LEFT('Disaggregation Data'!$J$159:$J$310,255),0))=0,"",INDEX('Disaggregation Data'!$P$159:$P$310,MATCH(LEFT(M273,255),LEFT('Disaggregation Data'!J$159:$J$310,255),0))),"")</f>
        <v/>
      </c>
      <c r="I273" s="411" t="str">
        <f t="array" ref="I273">IFERROR(IF(INDEX('Disaggregation Data'!$M$159:$M$310,MATCH(LEFT(M273,255),LEFT('Disaggregation Data'!$J$159:$J$310,255),0))=0,"",INDEX('Disaggregation Data'!$M$159:$M$310,MATCH(LEFT(M273,255),LEFT('Disaggregation Data'!J$159:$J$310,255),0))),"")</f>
        <v/>
      </c>
      <c r="J273" s="411" t="str">
        <f t="array" ref="J273">IFERROR(IF(INDEX('Disaggregation Data'!$N$159:$N$310,MATCH(LEFT(M273,255),LEFT('Disaggregation Data'!$J$159:$J$310,255),0))=0,"",INDEX('Disaggregation Data'!$N$159:$N$310,MATCH(LEFT(M273,255),LEFT('Disaggregation Data'!J$159:$J$310,255),0))),"")</f>
        <v/>
      </c>
      <c r="K273" s="503">
        <f t="shared" si="16"/>
        <v>85</v>
      </c>
      <c r="L273" s="503" t="str">
        <f t="shared" si="17"/>
        <v/>
      </c>
      <c r="M273" s="503" t="str">
        <f t="shared" si="18"/>
        <v/>
      </c>
      <c r="N273" s="481" t="b">
        <f t="shared" si="19"/>
        <v>0</v>
      </c>
      <c r="O273" s="486" t="s">
        <v>1892</v>
      </c>
      <c r="P273" s="525" t="str">
        <f t="array" ref="P273">IFERROR(IF(INDEX('Disaggregation Records'!$G$59:$G$92,MATCH(LEFT(L273,255),LEFT('Disaggregation Records'!$D$59:$D$92,255),0))=0,"",INDEX('Disaggregation Records'!$G$59:$G$92,MATCH(LEFT(L273,255),LEFT('Disaggregation Records'!$D$59:$D$92,255),0))),"")</f>
        <v/>
      </c>
      <c r="Q273" s="524" t="s">
        <v>943</v>
      </c>
      <c r="R273" s="49"/>
    </row>
    <row r="274" spans="1:18" ht="47.1" customHeight="1" x14ac:dyDescent="0.25">
      <c r="A274" s="409">
        <v>11</v>
      </c>
      <c r="B274" s="427" t="str">
        <f>IFERROR(VLOOKUP(A274,'Outcome Indicators - Section C'!$A$10:$S$27,19,FALSE),"")</f>
        <v/>
      </c>
      <c r="C274" s="522" t="str">
        <f t="array" ref="C274">IFERROR(IF(INDEX('Disaggregation Records'!$E$59:$E$92,MATCH(LEFT(L274,255),LEFT('Disaggregation Records'!$D$59:$D$92,255),0))=0,"",INDEX('Disaggregation Records'!$E$59:$E$92,MATCH(LEFT(L274,255),LEFT('Disaggregation Records'!$D$59:$D$92,255),0))),"")</f>
        <v/>
      </c>
      <c r="D274" s="522" t="str">
        <f t="array" ref="D274">IFERROR(IF(INDEX('Disaggregation Records'!$F$59:$F$92,MATCH(LEFT(L274,255),LEFT('Disaggregation Records'!$D$59:$D$92,255),0))=0,"",INDEX('Disaggregation Records'!$F$59:$F$92,MATCH(LEFT(L274,255),LEFT('Disaggregation Records'!$D$59:$D$92,255),0))),"")</f>
        <v/>
      </c>
      <c r="E274" s="412" t="str">
        <f t="array" ref="E274">IFERROR(IF(INDEX('Disaggregation Data'!$K$159:$K$310,MATCH(LEFT(M274,255),LEFT('Disaggregation Data'!$J$159:$J$310,255),0))=0,"",INDEX('Disaggregation Data'!$K$159:$K$310,MATCH(LEFT(M274,255),LEFT('Disaggregation Data'!J$159:$J$310,255),0))),"")</f>
        <v/>
      </c>
      <c r="F274" s="412" t="str">
        <f t="array" ref="F274">IFERROR(IF(INDEX('Disaggregation Data'!$L$159:$L$310,MATCH(LEFT(M274,255),LEFT('Disaggregation Data'!$J$159:$J$310,255),0))=0,"",INDEX('Disaggregation Data'!$L$159:$L$310,MATCH(LEFT(M274,255),LEFT('Disaggregation Data'!J$159:$J$310,255),0))),"")</f>
        <v/>
      </c>
      <c r="G274" s="412" t="str">
        <f t="array" ref="G274">IFERROR(IF(INDEX('Disaggregation Data'!$O$159:$O$310,MATCH(LEFT(M274,255),LEFT('Disaggregation Data'!$J$159:$J$310,255),0))=0,"",INDEX('Disaggregation Data'!$O$159:$O$310,MATCH(LEFT(M274,255),LEFT('Disaggregation Data'!J$159:$J$310,255),0))),"")</f>
        <v/>
      </c>
      <c r="H274" s="411" t="str">
        <f t="array" ref="H274">IFERROR(IF(INDEX('Disaggregation Data'!$P$159:$P$310,MATCH(LEFT(M274,255),LEFT('Disaggregation Data'!$J$159:$J$310,255),0))=0,"",INDEX('Disaggregation Data'!$P$159:$P$310,MATCH(LEFT(M274,255),LEFT('Disaggregation Data'!J$159:$J$310,255),0))),"")</f>
        <v/>
      </c>
      <c r="I274" s="411" t="str">
        <f t="array" ref="I274">IFERROR(IF(INDEX('Disaggregation Data'!$M$159:$M$310,MATCH(LEFT(M274,255),LEFT('Disaggregation Data'!$J$159:$J$310,255),0))=0,"",INDEX('Disaggregation Data'!$M$159:$M$310,MATCH(LEFT(M274,255),LEFT('Disaggregation Data'!J$159:$J$310,255),0))),"")</f>
        <v/>
      </c>
      <c r="J274" s="411" t="str">
        <f t="array" ref="J274">IFERROR(IF(INDEX('Disaggregation Data'!$N$159:$N$310,MATCH(LEFT(M274,255),LEFT('Disaggregation Data'!$J$159:$J$310,255),0))=0,"",INDEX('Disaggregation Data'!$N$159:$N$310,MATCH(LEFT(M274,255),LEFT('Disaggregation Data'!J$159:$J$310,255),0))),"")</f>
        <v/>
      </c>
      <c r="K274" s="503">
        <f t="shared" si="16"/>
        <v>86</v>
      </c>
      <c r="L274" s="503" t="str">
        <f t="shared" si="17"/>
        <v/>
      </c>
      <c r="M274" s="503" t="str">
        <f t="shared" si="18"/>
        <v/>
      </c>
      <c r="N274" s="481" t="b">
        <f t="shared" si="19"/>
        <v>0</v>
      </c>
      <c r="O274" s="486" t="s">
        <v>1893</v>
      </c>
      <c r="P274" s="525" t="str">
        <f t="array" ref="P274">IFERROR(IF(INDEX('Disaggregation Records'!$G$59:$G$92,MATCH(LEFT(L274,255),LEFT('Disaggregation Records'!$D$59:$D$92,255),0))=0,"",INDEX('Disaggregation Records'!$G$59:$G$92,MATCH(LEFT(L274,255),LEFT('Disaggregation Records'!$D$59:$D$92,255),0))),"")</f>
        <v/>
      </c>
      <c r="Q274" s="524" t="s">
        <v>943</v>
      </c>
      <c r="R274" s="49"/>
    </row>
    <row r="275" spans="1:18" ht="47.1" customHeight="1" x14ac:dyDescent="0.25">
      <c r="A275" s="409">
        <v>11</v>
      </c>
      <c r="B275" s="427" t="str">
        <f>IFERROR(VLOOKUP(A275,'Outcome Indicators - Section C'!$A$10:$S$27,19,FALSE),"")</f>
        <v/>
      </c>
      <c r="C275" s="522" t="str">
        <f t="array" ref="C275">IFERROR(IF(INDEX('Disaggregation Records'!$E$59:$E$92,MATCH(LEFT(L275,255),LEFT('Disaggregation Records'!$D$59:$D$92,255),0))=0,"",INDEX('Disaggregation Records'!$E$59:$E$92,MATCH(LEFT(L275,255),LEFT('Disaggregation Records'!$D$59:$D$92,255),0))),"")</f>
        <v/>
      </c>
      <c r="D275" s="522" t="str">
        <f t="array" ref="D275">IFERROR(IF(INDEX('Disaggregation Records'!$F$59:$F$92,MATCH(LEFT(L275,255),LEFT('Disaggregation Records'!$D$59:$D$92,255),0))=0,"",INDEX('Disaggregation Records'!$F$59:$F$92,MATCH(LEFT(L275,255),LEFT('Disaggregation Records'!$D$59:$D$92,255),0))),"")</f>
        <v/>
      </c>
      <c r="E275" s="412" t="str">
        <f t="array" ref="E275">IFERROR(IF(INDEX('Disaggregation Data'!$K$159:$K$310,MATCH(LEFT(M275,255),LEFT('Disaggregation Data'!$J$159:$J$310,255),0))=0,"",INDEX('Disaggregation Data'!$K$159:$K$310,MATCH(LEFT(M275,255),LEFT('Disaggregation Data'!J$159:$J$310,255),0))),"")</f>
        <v/>
      </c>
      <c r="F275" s="412" t="str">
        <f t="array" ref="F275">IFERROR(IF(INDEX('Disaggregation Data'!$L$159:$L$310,MATCH(LEFT(M275,255),LEFT('Disaggregation Data'!$J$159:$J$310,255),0))=0,"",INDEX('Disaggregation Data'!$L$159:$L$310,MATCH(LEFT(M275,255),LEFT('Disaggregation Data'!J$159:$J$310,255),0))),"")</f>
        <v/>
      </c>
      <c r="G275" s="412" t="str">
        <f t="array" ref="G275">IFERROR(IF(INDEX('Disaggregation Data'!$O$159:$O$310,MATCH(LEFT(M275,255),LEFT('Disaggregation Data'!$J$159:$J$310,255),0))=0,"",INDEX('Disaggregation Data'!$O$159:$O$310,MATCH(LEFT(M275,255),LEFT('Disaggregation Data'!J$159:$J$310,255),0))),"")</f>
        <v/>
      </c>
      <c r="H275" s="411" t="str">
        <f t="array" ref="H275">IFERROR(IF(INDEX('Disaggregation Data'!$P$159:$P$310,MATCH(LEFT(M275,255),LEFT('Disaggregation Data'!$J$159:$J$310,255),0))=0,"",INDEX('Disaggregation Data'!$P$159:$P$310,MATCH(LEFT(M275,255),LEFT('Disaggregation Data'!J$159:$J$310,255),0))),"")</f>
        <v/>
      </c>
      <c r="I275" s="411" t="str">
        <f t="array" ref="I275">IFERROR(IF(INDEX('Disaggregation Data'!$M$159:$M$310,MATCH(LEFT(M275,255),LEFT('Disaggregation Data'!$J$159:$J$310,255),0))=0,"",INDEX('Disaggregation Data'!$M$159:$M$310,MATCH(LEFT(M275,255),LEFT('Disaggregation Data'!J$159:$J$310,255),0))),"")</f>
        <v/>
      </c>
      <c r="J275" s="411" t="str">
        <f t="array" ref="J275">IFERROR(IF(INDEX('Disaggregation Data'!$N$159:$N$310,MATCH(LEFT(M275,255),LEFT('Disaggregation Data'!$J$159:$J$310,255),0))=0,"",INDEX('Disaggregation Data'!$N$159:$N$310,MATCH(LEFT(M275,255),LEFT('Disaggregation Data'!J$159:$J$310,255),0))),"")</f>
        <v/>
      </c>
      <c r="K275" s="503">
        <f t="shared" si="16"/>
        <v>87</v>
      </c>
      <c r="L275" s="503" t="str">
        <f t="shared" si="17"/>
        <v/>
      </c>
      <c r="M275" s="503" t="str">
        <f t="shared" si="18"/>
        <v/>
      </c>
      <c r="N275" s="481" t="b">
        <f t="shared" si="19"/>
        <v>0</v>
      </c>
      <c r="O275" s="486" t="s">
        <v>1894</v>
      </c>
      <c r="P275" s="525" t="str">
        <f t="array" ref="P275">IFERROR(IF(INDEX('Disaggregation Records'!$G$59:$G$92,MATCH(LEFT(L275,255),LEFT('Disaggregation Records'!$D$59:$D$92,255),0))=0,"",INDEX('Disaggregation Records'!$G$59:$G$92,MATCH(LEFT(L275,255),LEFT('Disaggregation Records'!$D$59:$D$92,255),0))),"")</f>
        <v/>
      </c>
      <c r="Q275" s="524" t="s">
        <v>943</v>
      </c>
      <c r="R275" s="49"/>
    </row>
    <row r="276" spans="1:18" ht="47.1" customHeight="1" x14ac:dyDescent="0.25">
      <c r="A276" s="409">
        <v>11</v>
      </c>
      <c r="B276" s="427" t="str">
        <f>IFERROR(VLOOKUP(A276,'Outcome Indicators - Section C'!$A$10:$S$27,19,FALSE),"")</f>
        <v/>
      </c>
      <c r="C276" s="522" t="str">
        <f t="array" ref="C276">IFERROR(IF(INDEX('Disaggregation Records'!$E$59:$E$92,MATCH(LEFT(L276,255),LEFT('Disaggregation Records'!$D$59:$D$92,255),0))=0,"",INDEX('Disaggregation Records'!$E$59:$E$92,MATCH(LEFT(L276,255),LEFT('Disaggregation Records'!$D$59:$D$92,255),0))),"")</f>
        <v/>
      </c>
      <c r="D276" s="522" t="str">
        <f t="array" ref="D276">IFERROR(IF(INDEX('Disaggregation Records'!$F$59:$F$92,MATCH(LEFT(L276,255),LEFT('Disaggregation Records'!$D$59:$D$92,255),0))=0,"",INDEX('Disaggregation Records'!$F$59:$F$92,MATCH(LEFT(L276,255),LEFT('Disaggregation Records'!$D$59:$D$92,255),0))),"")</f>
        <v/>
      </c>
      <c r="E276" s="412" t="str">
        <f t="array" ref="E276">IFERROR(IF(INDEX('Disaggregation Data'!$K$159:$K$310,MATCH(LEFT(M276,255),LEFT('Disaggregation Data'!$J$159:$J$310,255),0))=0,"",INDEX('Disaggregation Data'!$K$159:$K$310,MATCH(LEFT(M276,255),LEFT('Disaggregation Data'!J$159:$J$310,255),0))),"")</f>
        <v/>
      </c>
      <c r="F276" s="412" t="str">
        <f t="array" ref="F276">IFERROR(IF(INDEX('Disaggregation Data'!$L$159:$L$310,MATCH(LEFT(M276,255),LEFT('Disaggregation Data'!$J$159:$J$310,255),0))=0,"",INDEX('Disaggregation Data'!$L$159:$L$310,MATCH(LEFT(M276,255),LEFT('Disaggregation Data'!J$159:$J$310,255),0))),"")</f>
        <v/>
      </c>
      <c r="G276" s="412" t="str">
        <f t="array" ref="G276">IFERROR(IF(INDEX('Disaggregation Data'!$O$159:$O$310,MATCH(LEFT(M276,255),LEFT('Disaggregation Data'!$J$159:$J$310,255),0))=0,"",INDEX('Disaggregation Data'!$O$159:$O$310,MATCH(LEFT(M276,255),LEFT('Disaggregation Data'!J$159:$J$310,255),0))),"")</f>
        <v/>
      </c>
      <c r="H276" s="411" t="str">
        <f t="array" ref="H276">IFERROR(IF(INDEX('Disaggregation Data'!$P$159:$P$310,MATCH(LEFT(M276,255),LEFT('Disaggregation Data'!$J$159:$J$310,255),0))=0,"",INDEX('Disaggregation Data'!$P$159:$P$310,MATCH(LEFT(M276,255),LEFT('Disaggregation Data'!J$159:$J$310,255),0))),"")</f>
        <v/>
      </c>
      <c r="I276" s="411" t="str">
        <f t="array" ref="I276">IFERROR(IF(INDEX('Disaggregation Data'!$M$159:$M$310,MATCH(LEFT(M276,255),LEFT('Disaggregation Data'!$J$159:$J$310,255),0))=0,"",INDEX('Disaggregation Data'!$M$159:$M$310,MATCH(LEFT(M276,255),LEFT('Disaggregation Data'!J$159:$J$310,255),0))),"")</f>
        <v/>
      </c>
      <c r="J276" s="411" t="str">
        <f t="array" ref="J276">IFERROR(IF(INDEX('Disaggregation Data'!$N$159:$N$310,MATCH(LEFT(M276,255),LEFT('Disaggregation Data'!$J$159:$J$310,255),0))=0,"",INDEX('Disaggregation Data'!$N$159:$N$310,MATCH(LEFT(M276,255),LEFT('Disaggregation Data'!J$159:$J$310,255),0))),"")</f>
        <v/>
      </c>
      <c r="K276" s="503">
        <f t="shared" si="16"/>
        <v>88</v>
      </c>
      <c r="L276" s="503" t="str">
        <f t="shared" si="17"/>
        <v/>
      </c>
      <c r="M276" s="503" t="str">
        <f t="shared" si="18"/>
        <v/>
      </c>
      <c r="N276" s="481" t="b">
        <f t="shared" si="19"/>
        <v>0</v>
      </c>
      <c r="O276" s="486" t="s">
        <v>1895</v>
      </c>
      <c r="P276" s="525" t="str">
        <f t="array" ref="P276">IFERROR(IF(INDEX('Disaggregation Records'!$G$59:$G$92,MATCH(LEFT(L276,255),LEFT('Disaggregation Records'!$D$59:$D$92,255),0))=0,"",INDEX('Disaggregation Records'!$G$59:$G$92,MATCH(LEFT(L276,255),LEFT('Disaggregation Records'!$D$59:$D$92,255),0))),"")</f>
        <v/>
      </c>
      <c r="Q276" s="524" t="s">
        <v>943</v>
      </c>
      <c r="R276" s="49"/>
    </row>
    <row r="277" spans="1:18" ht="47.1" customHeight="1" x14ac:dyDescent="0.25">
      <c r="A277" s="409">
        <v>11</v>
      </c>
      <c r="B277" s="427" t="str">
        <f>IFERROR(VLOOKUP(A277,'Outcome Indicators - Section C'!$A$10:$S$27,19,FALSE),"")</f>
        <v/>
      </c>
      <c r="C277" s="522" t="str">
        <f t="array" ref="C277">IFERROR(IF(INDEX('Disaggregation Records'!$E$59:$E$92,MATCH(LEFT(L277,255),LEFT('Disaggregation Records'!$D$59:$D$92,255),0))=0,"",INDEX('Disaggregation Records'!$E$59:$E$92,MATCH(LEFT(L277,255),LEFT('Disaggregation Records'!$D$59:$D$92,255),0))),"")</f>
        <v/>
      </c>
      <c r="D277" s="522" t="str">
        <f t="array" ref="D277">IFERROR(IF(INDEX('Disaggregation Records'!$F$59:$F$92,MATCH(LEFT(L277,255),LEFT('Disaggregation Records'!$D$59:$D$92,255),0))=0,"",INDEX('Disaggregation Records'!$F$59:$F$92,MATCH(LEFT(L277,255),LEFT('Disaggregation Records'!$D$59:$D$92,255),0))),"")</f>
        <v/>
      </c>
      <c r="E277" s="412" t="str">
        <f t="array" ref="E277">IFERROR(IF(INDEX('Disaggregation Data'!$K$159:$K$310,MATCH(LEFT(M277,255),LEFT('Disaggregation Data'!$J$159:$J$310,255),0))=0,"",INDEX('Disaggregation Data'!$K$159:$K$310,MATCH(LEFT(M277,255),LEFT('Disaggregation Data'!J$159:$J$310,255),0))),"")</f>
        <v/>
      </c>
      <c r="F277" s="412" t="str">
        <f t="array" ref="F277">IFERROR(IF(INDEX('Disaggregation Data'!$L$159:$L$310,MATCH(LEFT(M277,255),LEFT('Disaggregation Data'!$J$159:$J$310,255),0))=0,"",INDEX('Disaggregation Data'!$L$159:$L$310,MATCH(LEFT(M277,255),LEFT('Disaggregation Data'!J$159:$J$310,255),0))),"")</f>
        <v/>
      </c>
      <c r="G277" s="412" t="str">
        <f t="array" ref="G277">IFERROR(IF(INDEX('Disaggregation Data'!$O$159:$O$310,MATCH(LEFT(M277,255),LEFT('Disaggregation Data'!$J$159:$J$310,255),0))=0,"",INDEX('Disaggregation Data'!$O$159:$O$310,MATCH(LEFT(M277,255),LEFT('Disaggregation Data'!J$159:$J$310,255),0))),"")</f>
        <v/>
      </c>
      <c r="H277" s="411" t="str">
        <f t="array" ref="H277">IFERROR(IF(INDEX('Disaggregation Data'!$P$159:$P$310,MATCH(LEFT(M277,255),LEFT('Disaggregation Data'!$J$159:$J$310,255),0))=0,"",INDEX('Disaggregation Data'!$P$159:$P$310,MATCH(LEFT(M277,255),LEFT('Disaggregation Data'!J$159:$J$310,255),0))),"")</f>
        <v/>
      </c>
      <c r="I277" s="411" t="str">
        <f t="array" ref="I277">IFERROR(IF(INDEX('Disaggregation Data'!$M$159:$M$310,MATCH(LEFT(M277,255),LEFT('Disaggregation Data'!$J$159:$J$310,255),0))=0,"",INDEX('Disaggregation Data'!$M$159:$M$310,MATCH(LEFT(M277,255),LEFT('Disaggregation Data'!J$159:$J$310,255),0))),"")</f>
        <v/>
      </c>
      <c r="J277" s="411" t="str">
        <f t="array" ref="J277">IFERROR(IF(INDEX('Disaggregation Data'!$N$159:$N$310,MATCH(LEFT(M277,255),LEFT('Disaggregation Data'!$J$159:$J$310,255),0))=0,"",INDEX('Disaggregation Data'!$N$159:$N$310,MATCH(LEFT(M277,255),LEFT('Disaggregation Data'!J$159:$J$310,255),0))),"")</f>
        <v/>
      </c>
      <c r="K277" s="503">
        <f t="shared" si="16"/>
        <v>89</v>
      </c>
      <c r="L277" s="503" t="str">
        <f t="shared" si="17"/>
        <v/>
      </c>
      <c r="M277" s="503" t="str">
        <f t="shared" si="18"/>
        <v/>
      </c>
      <c r="N277" s="481" t="b">
        <f t="shared" si="19"/>
        <v>0</v>
      </c>
      <c r="O277" s="486" t="s">
        <v>1896</v>
      </c>
      <c r="P277" s="525" t="str">
        <f t="array" ref="P277">IFERROR(IF(INDEX('Disaggregation Records'!$G$59:$G$92,MATCH(LEFT(L277,255),LEFT('Disaggregation Records'!$D$59:$D$92,255),0))=0,"",INDEX('Disaggregation Records'!$G$59:$G$92,MATCH(LEFT(L277,255),LEFT('Disaggregation Records'!$D$59:$D$92,255),0))),"")</f>
        <v/>
      </c>
      <c r="Q277" s="524" t="s">
        <v>943</v>
      </c>
      <c r="R277" s="49"/>
    </row>
    <row r="278" spans="1:18" ht="47.1" customHeight="1" x14ac:dyDescent="0.25">
      <c r="A278" s="409">
        <v>12</v>
      </c>
      <c r="B278" s="427" t="str">
        <f>IFERROR(VLOOKUP(A278,'Outcome Indicators - Section C'!$A$10:$S$27,19,FALSE),"")</f>
        <v/>
      </c>
      <c r="C278" s="522" t="str">
        <f t="array" ref="C278">IFERROR(IF(INDEX('Disaggregation Records'!$E$59:$E$92,MATCH(LEFT(L278,255),LEFT('Disaggregation Records'!$D$59:$D$92,255),0))=0,"",INDEX('Disaggregation Records'!$E$59:$E$92,MATCH(LEFT(L278,255),LEFT('Disaggregation Records'!$D$59:$D$92,255),0))),"")</f>
        <v/>
      </c>
      <c r="D278" s="522" t="str">
        <f t="array" ref="D278">IFERROR(IF(INDEX('Disaggregation Records'!$F$59:$F$92,MATCH(LEFT(L278,255),LEFT('Disaggregation Records'!$D$59:$D$92,255),0))=0,"",INDEX('Disaggregation Records'!$F$59:$F$92,MATCH(LEFT(L278,255),LEFT('Disaggregation Records'!$D$59:$D$92,255),0))),"")</f>
        <v/>
      </c>
      <c r="E278" s="412" t="str">
        <f t="array" ref="E278">IFERROR(IF(INDEX('Disaggregation Data'!$K$159:$K$310,MATCH(LEFT(M278,255),LEFT('Disaggregation Data'!$J$159:$J$310,255),0))=0,"",INDEX('Disaggregation Data'!$K$159:$K$310,MATCH(LEFT(M278,255),LEFT('Disaggregation Data'!J$159:$J$310,255),0))),"")</f>
        <v/>
      </c>
      <c r="F278" s="412" t="str">
        <f t="array" ref="F278">IFERROR(IF(INDEX('Disaggregation Data'!$L$159:$L$310,MATCH(LEFT(M278,255),LEFT('Disaggregation Data'!$J$159:$J$310,255),0))=0,"",INDEX('Disaggregation Data'!$L$159:$L$310,MATCH(LEFT(M278,255),LEFT('Disaggregation Data'!J$159:$J$310,255),0))),"")</f>
        <v/>
      </c>
      <c r="G278" s="412" t="str">
        <f t="array" ref="G278">IFERROR(IF(INDEX('Disaggregation Data'!$O$159:$O$310,MATCH(LEFT(M278,255),LEFT('Disaggregation Data'!$J$159:$J$310,255),0))=0,"",INDEX('Disaggregation Data'!$O$159:$O$310,MATCH(LEFT(M278,255),LEFT('Disaggregation Data'!J$159:$J$310,255),0))),"")</f>
        <v/>
      </c>
      <c r="H278" s="411" t="str">
        <f t="array" ref="H278">IFERROR(IF(INDEX('Disaggregation Data'!$P$159:$P$310,MATCH(LEFT(M278,255),LEFT('Disaggregation Data'!$J$159:$J$310,255),0))=0,"",INDEX('Disaggregation Data'!$P$159:$P$310,MATCH(LEFT(M278,255),LEFT('Disaggregation Data'!J$159:$J$310,255),0))),"")</f>
        <v/>
      </c>
      <c r="I278" s="411" t="str">
        <f t="array" ref="I278">IFERROR(IF(INDEX('Disaggregation Data'!$M$159:$M$310,MATCH(LEFT(M278,255),LEFT('Disaggregation Data'!$J$159:$J$310,255),0))=0,"",INDEX('Disaggregation Data'!$M$159:$M$310,MATCH(LEFT(M278,255),LEFT('Disaggregation Data'!J$159:$J$310,255),0))),"")</f>
        <v/>
      </c>
      <c r="J278" s="411" t="str">
        <f t="array" ref="J278">IFERROR(IF(INDEX('Disaggregation Data'!$N$159:$N$310,MATCH(LEFT(M278,255),LEFT('Disaggregation Data'!$J$159:$J$310,255),0))=0,"",INDEX('Disaggregation Data'!$N$159:$N$310,MATCH(LEFT(M278,255),LEFT('Disaggregation Data'!J$159:$J$310,255),0))),"")</f>
        <v/>
      </c>
      <c r="K278" s="503">
        <f t="shared" si="16"/>
        <v>90</v>
      </c>
      <c r="L278" s="503" t="str">
        <f t="shared" si="17"/>
        <v/>
      </c>
      <c r="M278" s="503" t="str">
        <f t="shared" si="18"/>
        <v/>
      </c>
      <c r="N278" s="481" t="b">
        <f t="shared" si="19"/>
        <v>0</v>
      </c>
      <c r="O278" s="486" t="s">
        <v>1897</v>
      </c>
      <c r="P278" s="525" t="str">
        <f t="array" ref="P278">IFERROR(IF(INDEX('Disaggregation Records'!$G$59:$G$92,MATCH(LEFT(L278,255),LEFT('Disaggregation Records'!$D$59:$D$92,255),0))=0,"",INDEX('Disaggregation Records'!$G$59:$G$92,MATCH(LEFT(L278,255),LEFT('Disaggregation Records'!$D$59:$D$92,255),0))),"")</f>
        <v/>
      </c>
      <c r="Q278" s="524" t="s">
        <v>944</v>
      </c>
      <c r="R278" s="49"/>
    </row>
    <row r="279" spans="1:18" ht="47.1" customHeight="1" x14ac:dyDescent="0.25">
      <c r="A279" s="409">
        <v>12</v>
      </c>
      <c r="B279" s="427" t="str">
        <f>IFERROR(VLOOKUP(A279,'Outcome Indicators - Section C'!$A$10:$S$27,19,FALSE),"")</f>
        <v/>
      </c>
      <c r="C279" s="522" t="str">
        <f t="array" ref="C279">IFERROR(IF(INDEX('Disaggregation Records'!$E$59:$E$92,MATCH(LEFT(L279,255),LEFT('Disaggregation Records'!$D$59:$D$92,255),0))=0,"",INDEX('Disaggregation Records'!$E$59:$E$92,MATCH(LEFT(L279,255),LEFT('Disaggregation Records'!$D$59:$D$92,255),0))),"")</f>
        <v/>
      </c>
      <c r="D279" s="522" t="str">
        <f t="array" ref="D279">IFERROR(IF(INDEX('Disaggregation Records'!$F$59:$F$92,MATCH(LEFT(L279,255),LEFT('Disaggregation Records'!$D$59:$D$92,255),0))=0,"",INDEX('Disaggregation Records'!$F$59:$F$92,MATCH(LEFT(L279,255),LEFT('Disaggregation Records'!$D$59:$D$92,255),0))),"")</f>
        <v/>
      </c>
      <c r="E279" s="412" t="str">
        <f t="array" ref="E279">IFERROR(IF(INDEX('Disaggregation Data'!$K$159:$K$310,MATCH(LEFT(M279,255),LEFT('Disaggregation Data'!$J$159:$J$310,255),0))=0,"",INDEX('Disaggregation Data'!$K$159:$K$310,MATCH(LEFT(M279,255),LEFT('Disaggregation Data'!J$159:$J$310,255),0))),"")</f>
        <v/>
      </c>
      <c r="F279" s="412" t="str">
        <f t="array" ref="F279">IFERROR(IF(INDEX('Disaggregation Data'!$L$159:$L$310,MATCH(LEFT(M279,255),LEFT('Disaggregation Data'!$J$159:$J$310,255),0))=0,"",INDEX('Disaggregation Data'!$L$159:$L$310,MATCH(LEFT(M279,255),LEFT('Disaggregation Data'!J$159:$J$310,255),0))),"")</f>
        <v/>
      </c>
      <c r="G279" s="412" t="str">
        <f t="array" ref="G279">IFERROR(IF(INDEX('Disaggregation Data'!$O$159:$O$310,MATCH(LEFT(M279,255),LEFT('Disaggregation Data'!$J$159:$J$310,255),0))=0,"",INDEX('Disaggregation Data'!$O$159:$O$310,MATCH(LEFT(M279,255),LEFT('Disaggregation Data'!J$159:$J$310,255),0))),"")</f>
        <v/>
      </c>
      <c r="H279" s="411" t="str">
        <f t="array" ref="H279">IFERROR(IF(INDEX('Disaggregation Data'!$P$159:$P$310,MATCH(LEFT(M279,255),LEFT('Disaggregation Data'!$J$159:$J$310,255),0))=0,"",INDEX('Disaggregation Data'!$P$159:$P$310,MATCH(LEFT(M279,255),LEFT('Disaggregation Data'!J$159:$J$310,255),0))),"")</f>
        <v/>
      </c>
      <c r="I279" s="411" t="str">
        <f t="array" ref="I279">IFERROR(IF(INDEX('Disaggregation Data'!$M$159:$M$310,MATCH(LEFT(M279,255),LEFT('Disaggregation Data'!$J$159:$J$310,255),0))=0,"",INDEX('Disaggregation Data'!$M$159:$M$310,MATCH(LEFT(M279,255),LEFT('Disaggregation Data'!J$159:$J$310,255),0))),"")</f>
        <v/>
      </c>
      <c r="J279" s="411" t="str">
        <f t="array" ref="J279">IFERROR(IF(INDEX('Disaggregation Data'!$N$159:$N$310,MATCH(LEFT(M279,255),LEFT('Disaggregation Data'!$J$159:$J$310,255),0))=0,"",INDEX('Disaggregation Data'!$N$159:$N$310,MATCH(LEFT(M279,255),LEFT('Disaggregation Data'!J$159:$J$310,255),0))),"")</f>
        <v/>
      </c>
      <c r="K279" s="503">
        <f t="shared" si="16"/>
        <v>91</v>
      </c>
      <c r="L279" s="503" t="str">
        <f t="shared" si="17"/>
        <v/>
      </c>
      <c r="M279" s="503" t="str">
        <f t="shared" si="18"/>
        <v/>
      </c>
      <c r="N279" s="481" t="b">
        <f t="shared" si="19"/>
        <v>0</v>
      </c>
      <c r="O279" s="486" t="s">
        <v>1898</v>
      </c>
      <c r="P279" s="525" t="str">
        <f t="array" ref="P279">IFERROR(IF(INDEX('Disaggregation Records'!$G$59:$G$92,MATCH(LEFT(L279,255),LEFT('Disaggregation Records'!$D$59:$D$92,255),0))=0,"",INDEX('Disaggregation Records'!$G$59:$G$92,MATCH(LEFT(L279,255),LEFT('Disaggregation Records'!$D$59:$D$92,255),0))),"")</f>
        <v/>
      </c>
      <c r="Q279" s="524" t="s">
        <v>944</v>
      </c>
      <c r="R279" s="49"/>
    </row>
    <row r="280" spans="1:18" ht="47.1" customHeight="1" x14ac:dyDescent="0.25">
      <c r="A280" s="409">
        <v>12</v>
      </c>
      <c r="B280" s="427" t="str">
        <f>IFERROR(VLOOKUP(A280,'Outcome Indicators - Section C'!$A$10:$S$27,19,FALSE),"")</f>
        <v/>
      </c>
      <c r="C280" s="522" t="str">
        <f t="array" ref="C280">IFERROR(IF(INDEX('Disaggregation Records'!$E$59:$E$92,MATCH(LEFT(L280,255),LEFT('Disaggregation Records'!$D$59:$D$92,255),0))=0,"",INDEX('Disaggregation Records'!$E$59:$E$92,MATCH(LEFT(L280,255),LEFT('Disaggregation Records'!$D$59:$D$92,255),0))),"")</f>
        <v/>
      </c>
      <c r="D280" s="522" t="str">
        <f t="array" ref="D280">IFERROR(IF(INDEX('Disaggregation Records'!$F$59:$F$92,MATCH(LEFT(L280,255),LEFT('Disaggregation Records'!$D$59:$D$92,255),0))=0,"",INDEX('Disaggregation Records'!$F$59:$F$92,MATCH(LEFT(L280,255),LEFT('Disaggregation Records'!$D$59:$D$92,255),0))),"")</f>
        <v/>
      </c>
      <c r="E280" s="412" t="str">
        <f t="array" ref="E280">IFERROR(IF(INDEX('Disaggregation Data'!$K$159:$K$310,MATCH(LEFT(M280,255),LEFT('Disaggregation Data'!$J$159:$J$310,255),0))=0,"",INDEX('Disaggregation Data'!$K$159:$K$310,MATCH(LEFT(M280,255),LEFT('Disaggregation Data'!J$159:$J$310,255),0))),"")</f>
        <v/>
      </c>
      <c r="F280" s="412" t="str">
        <f t="array" ref="F280">IFERROR(IF(INDEX('Disaggregation Data'!$L$159:$L$310,MATCH(LEFT(M280,255),LEFT('Disaggregation Data'!$J$159:$J$310,255),0))=0,"",INDEX('Disaggregation Data'!$L$159:$L$310,MATCH(LEFT(M280,255),LEFT('Disaggregation Data'!J$159:$J$310,255),0))),"")</f>
        <v/>
      </c>
      <c r="G280" s="412" t="str">
        <f t="array" ref="G280">IFERROR(IF(INDEX('Disaggregation Data'!$O$159:$O$310,MATCH(LEFT(M280,255),LEFT('Disaggregation Data'!$J$159:$J$310,255),0))=0,"",INDEX('Disaggregation Data'!$O$159:$O$310,MATCH(LEFT(M280,255),LEFT('Disaggregation Data'!J$159:$J$310,255),0))),"")</f>
        <v/>
      </c>
      <c r="H280" s="411" t="str">
        <f t="array" ref="H280">IFERROR(IF(INDEX('Disaggregation Data'!$P$159:$P$310,MATCH(LEFT(M280,255),LEFT('Disaggregation Data'!$J$159:$J$310,255),0))=0,"",INDEX('Disaggregation Data'!$P$159:$P$310,MATCH(LEFT(M280,255),LEFT('Disaggregation Data'!J$159:$J$310,255),0))),"")</f>
        <v/>
      </c>
      <c r="I280" s="411" t="str">
        <f t="array" ref="I280">IFERROR(IF(INDEX('Disaggregation Data'!$M$159:$M$310,MATCH(LEFT(M280,255),LEFT('Disaggregation Data'!$J$159:$J$310,255),0))=0,"",INDEX('Disaggregation Data'!$M$159:$M$310,MATCH(LEFT(M280,255),LEFT('Disaggregation Data'!J$159:$J$310,255),0))),"")</f>
        <v/>
      </c>
      <c r="J280" s="411" t="str">
        <f t="array" ref="J280">IFERROR(IF(INDEX('Disaggregation Data'!$N$159:$N$310,MATCH(LEFT(M280,255),LEFT('Disaggregation Data'!$J$159:$J$310,255),0))=0,"",INDEX('Disaggregation Data'!$N$159:$N$310,MATCH(LEFT(M280,255),LEFT('Disaggregation Data'!J$159:$J$310,255),0))),"")</f>
        <v/>
      </c>
      <c r="K280" s="503">
        <f t="shared" si="16"/>
        <v>92</v>
      </c>
      <c r="L280" s="503" t="str">
        <f t="shared" si="17"/>
        <v/>
      </c>
      <c r="M280" s="503" t="str">
        <f t="shared" si="18"/>
        <v/>
      </c>
      <c r="N280" s="481" t="b">
        <f t="shared" si="19"/>
        <v>0</v>
      </c>
      <c r="O280" s="486" t="s">
        <v>1899</v>
      </c>
      <c r="P280" s="525" t="str">
        <f t="array" ref="P280">IFERROR(IF(INDEX('Disaggregation Records'!$G$59:$G$92,MATCH(LEFT(L280,255),LEFT('Disaggregation Records'!$D$59:$D$92,255),0))=0,"",INDEX('Disaggregation Records'!$G$59:$G$92,MATCH(LEFT(L280,255),LEFT('Disaggregation Records'!$D$59:$D$92,255),0))),"")</f>
        <v/>
      </c>
      <c r="Q280" s="524" t="s">
        <v>944</v>
      </c>
      <c r="R280" s="49"/>
    </row>
    <row r="281" spans="1:18" ht="47.1" customHeight="1" x14ac:dyDescent="0.25">
      <c r="A281" s="409">
        <v>12</v>
      </c>
      <c r="B281" s="427" t="str">
        <f>IFERROR(VLOOKUP(A281,'Outcome Indicators - Section C'!$A$10:$S$27,19,FALSE),"")</f>
        <v/>
      </c>
      <c r="C281" s="522" t="str">
        <f t="array" ref="C281">IFERROR(IF(INDEX('Disaggregation Records'!$E$59:$E$92,MATCH(LEFT(L281,255),LEFT('Disaggregation Records'!$D$59:$D$92,255),0))=0,"",INDEX('Disaggregation Records'!$E$59:$E$92,MATCH(LEFT(L281,255),LEFT('Disaggregation Records'!$D$59:$D$92,255),0))),"")</f>
        <v/>
      </c>
      <c r="D281" s="522" t="str">
        <f t="array" ref="D281">IFERROR(IF(INDEX('Disaggregation Records'!$F$59:$F$92,MATCH(LEFT(L281,255),LEFT('Disaggregation Records'!$D$59:$D$92,255),0))=0,"",INDEX('Disaggregation Records'!$F$59:$F$92,MATCH(LEFT(L281,255),LEFT('Disaggregation Records'!$D$59:$D$92,255),0))),"")</f>
        <v/>
      </c>
      <c r="E281" s="412" t="str">
        <f t="array" ref="E281">IFERROR(IF(INDEX('Disaggregation Data'!$K$159:$K$310,MATCH(LEFT(M281,255),LEFT('Disaggregation Data'!$J$159:$J$310,255),0))=0,"",INDEX('Disaggregation Data'!$K$159:$K$310,MATCH(LEFT(M281,255),LEFT('Disaggregation Data'!J$159:$J$310,255),0))),"")</f>
        <v/>
      </c>
      <c r="F281" s="412" t="str">
        <f t="array" ref="F281">IFERROR(IF(INDEX('Disaggregation Data'!$L$159:$L$310,MATCH(LEFT(M281,255),LEFT('Disaggregation Data'!$J$159:$J$310,255),0))=0,"",INDEX('Disaggregation Data'!$L$159:$L$310,MATCH(LEFT(M281,255),LEFT('Disaggregation Data'!J$159:$J$310,255),0))),"")</f>
        <v/>
      </c>
      <c r="G281" s="412" t="str">
        <f t="array" ref="G281">IFERROR(IF(INDEX('Disaggregation Data'!$O$159:$O$310,MATCH(LEFT(M281,255),LEFT('Disaggregation Data'!$J$159:$J$310,255),0))=0,"",INDEX('Disaggregation Data'!$O$159:$O$310,MATCH(LEFT(M281,255),LEFT('Disaggregation Data'!J$159:$J$310,255),0))),"")</f>
        <v/>
      </c>
      <c r="H281" s="411" t="str">
        <f t="array" ref="H281">IFERROR(IF(INDEX('Disaggregation Data'!$P$159:$P$310,MATCH(LEFT(M281,255),LEFT('Disaggregation Data'!$J$159:$J$310,255),0))=0,"",INDEX('Disaggregation Data'!$P$159:$P$310,MATCH(LEFT(M281,255),LEFT('Disaggregation Data'!J$159:$J$310,255),0))),"")</f>
        <v/>
      </c>
      <c r="I281" s="411" t="str">
        <f t="array" ref="I281">IFERROR(IF(INDEX('Disaggregation Data'!$M$159:$M$310,MATCH(LEFT(M281,255),LEFT('Disaggregation Data'!$J$159:$J$310,255),0))=0,"",INDEX('Disaggregation Data'!$M$159:$M$310,MATCH(LEFT(M281,255),LEFT('Disaggregation Data'!J$159:$J$310,255),0))),"")</f>
        <v/>
      </c>
      <c r="J281" s="411" t="str">
        <f t="array" ref="J281">IFERROR(IF(INDEX('Disaggregation Data'!$N$159:$N$310,MATCH(LEFT(M281,255),LEFT('Disaggregation Data'!$J$159:$J$310,255),0))=0,"",INDEX('Disaggregation Data'!$N$159:$N$310,MATCH(LEFT(M281,255),LEFT('Disaggregation Data'!J$159:$J$310,255),0))),"")</f>
        <v/>
      </c>
      <c r="K281" s="503">
        <f t="shared" si="16"/>
        <v>93</v>
      </c>
      <c r="L281" s="503" t="str">
        <f t="shared" si="17"/>
        <v/>
      </c>
      <c r="M281" s="503" t="str">
        <f t="shared" si="18"/>
        <v/>
      </c>
      <c r="N281" s="481" t="b">
        <f t="shared" si="19"/>
        <v>0</v>
      </c>
      <c r="O281" s="486" t="s">
        <v>1900</v>
      </c>
      <c r="P281" s="525" t="str">
        <f t="array" ref="P281">IFERROR(IF(INDEX('Disaggregation Records'!$G$59:$G$92,MATCH(LEFT(L281,255),LEFT('Disaggregation Records'!$D$59:$D$92,255),0))=0,"",INDEX('Disaggregation Records'!$G$59:$G$92,MATCH(LEFT(L281,255),LEFT('Disaggregation Records'!$D$59:$D$92,255),0))),"")</f>
        <v/>
      </c>
      <c r="Q281" s="524" t="s">
        <v>944</v>
      </c>
      <c r="R281" s="49"/>
    </row>
    <row r="282" spans="1:18" ht="47.1" customHeight="1" x14ac:dyDescent="0.25">
      <c r="A282" s="409">
        <v>12</v>
      </c>
      <c r="B282" s="427" t="str">
        <f>IFERROR(VLOOKUP(A282,'Outcome Indicators - Section C'!$A$10:$S$27,19,FALSE),"")</f>
        <v/>
      </c>
      <c r="C282" s="522" t="str">
        <f t="array" ref="C282">IFERROR(IF(INDEX('Disaggregation Records'!$E$59:$E$92,MATCH(LEFT(L282,255),LEFT('Disaggregation Records'!$D$59:$D$92,255),0))=0,"",INDEX('Disaggregation Records'!$E$59:$E$92,MATCH(LEFT(L282,255),LEFT('Disaggregation Records'!$D$59:$D$92,255),0))),"")</f>
        <v/>
      </c>
      <c r="D282" s="522" t="str">
        <f t="array" ref="D282">IFERROR(IF(INDEX('Disaggregation Records'!$F$59:$F$92,MATCH(LEFT(L282,255),LEFT('Disaggregation Records'!$D$59:$D$92,255),0))=0,"",INDEX('Disaggregation Records'!$F$59:$F$92,MATCH(LEFT(L282,255),LEFT('Disaggregation Records'!$D$59:$D$92,255),0))),"")</f>
        <v/>
      </c>
      <c r="E282" s="412" t="str">
        <f t="array" ref="E282">IFERROR(IF(INDEX('Disaggregation Data'!$K$159:$K$310,MATCH(LEFT(M282,255),LEFT('Disaggregation Data'!$J$159:$J$310,255),0))=0,"",INDEX('Disaggregation Data'!$K$159:$K$310,MATCH(LEFT(M282,255),LEFT('Disaggregation Data'!J$159:$J$310,255),0))),"")</f>
        <v/>
      </c>
      <c r="F282" s="412" t="str">
        <f t="array" ref="F282">IFERROR(IF(INDEX('Disaggregation Data'!$L$159:$L$310,MATCH(LEFT(M282,255),LEFT('Disaggregation Data'!$J$159:$J$310,255),0))=0,"",INDEX('Disaggregation Data'!$L$159:$L$310,MATCH(LEFT(M282,255),LEFT('Disaggregation Data'!J$159:$J$310,255),0))),"")</f>
        <v/>
      </c>
      <c r="G282" s="412" t="str">
        <f t="array" ref="G282">IFERROR(IF(INDEX('Disaggregation Data'!$O$159:$O$310,MATCH(LEFT(M282,255),LEFT('Disaggregation Data'!$J$159:$J$310,255),0))=0,"",INDEX('Disaggregation Data'!$O$159:$O$310,MATCH(LEFT(M282,255),LEFT('Disaggregation Data'!J$159:$J$310,255),0))),"")</f>
        <v/>
      </c>
      <c r="H282" s="411" t="str">
        <f t="array" ref="H282">IFERROR(IF(INDEX('Disaggregation Data'!$P$159:$P$310,MATCH(LEFT(M282,255),LEFT('Disaggregation Data'!$J$159:$J$310,255),0))=0,"",INDEX('Disaggregation Data'!$P$159:$P$310,MATCH(LEFT(M282,255),LEFT('Disaggregation Data'!J$159:$J$310,255),0))),"")</f>
        <v/>
      </c>
      <c r="I282" s="411" t="str">
        <f t="array" ref="I282">IFERROR(IF(INDEX('Disaggregation Data'!$M$159:$M$310,MATCH(LEFT(M282,255),LEFT('Disaggregation Data'!$J$159:$J$310,255),0))=0,"",INDEX('Disaggregation Data'!$M$159:$M$310,MATCH(LEFT(M282,255),LEFT('Disaggregation Data'!J$159:$J$310,255),0))),"")</f>
        <v/>
      </c>
      <c r="J282" s="411" t="str">
        <f t="array" ref="J282">IFERROR(IF(INDEX('Disaggregation Data'!$N$159:$N$310,MATCH(LEFT(M282,255),LEFT('Disaggregation Data'!$J$159:$J$310,255),0))=0,"",INDEX('Disaggregation Data'!$N$159:$N$310,MATCH(LEFT(M282,255),LEFT('Disaggregation Data'!J$159:$J$310,255),0))),"")</f>
        <v/>
      </c>
      <c r="K282" s="503">
        <f t="shared" si="16"/>
        <v>94</v>
      </c>
      <c r="L282" s="503" t="str">
        <f t="shared" si="17"/>
        <v/>
      </c>
      <c r="M282" s="503" t="str">
        <f t="shared" si="18"/>
        <v/>
      </c>
      <c r="N282" s="481" t="b">
        <f t="shared" si="19"/>
        <v>0</v>
      </c>
      <c r="O282" s="486" t="s">
        <v>1901</v>
      </c>
      <c r="P282" s="525" t="str">
        <f t="array" ref="P282">IFERROR(IF(INDEX('Disaggregation Records'!$G$59:$G$92,MATCH(LEFT(L282,255),LEFT('Disaggregation Records'!$D$59:$D$92,255),0))=0,"",INDEX('Disaggregation Records'!$G$59:$G$92,MATCH(LEFT(L282,255),LEFT('Disaggregation Records'!$D$59:$D$92,255),0))),"")</f>
        <v/>
      </c>
      <c r="Q282" s="524" t="s">
        <v>944</v>
      </c>
      <c r="R282" s="49"/>
    </row>
    <row r="283" spans="1:18" ht="47.1" customHeight="1" x14ac:dyDescent="0.25">
      <c r="A283" s="409">
        <v>12</v>
      </c>
      <c r="B283" s="427" t="str">
        <f>IFERROR(VLOOKUP(A283,'Outcome Indicators - Section C'!$A$10:$S$27,19,FALSE),"")</f>
        <v/>
      </c>
      <c r="C283" s="522" t="str">
        <f t="array" ref="C283">IFERROR(IF(INDEX('Disaggregation Records'!$E$59:$E$92,MATCH(LEFT(L283,255),LEFT('Disaggregation Records'!$D$59:$D$92,255),0))=0,"",INDEX('Disaggregation Records'!$E$59:$E$92,MATCH(LEFT(L283,255),LEFT('Disaggregation Records'!$D$59:$D$92,255),0))),"")</f>
        <v/>
      </c>
      <c r="D283" s="522" t="str">
        <f t="array" ref="D283">IFERROR(IF(INDEX('Disaggregation Records'!$F$59:$F$92,MATCH(LEFT(L283,255),LEFT('Disaggregation Records'!$D$59:$D$92,255),0))=0,"",INDEX('Disaggregation Records'!$F$59:$F$92,MATCH(LEFT(L283,255),LEFT('Disaggregation Records'!$D$59:$D$92,255),0))),"")</f>
        <v/>
      </c>
      <c r="E283" s="412" t="str">
        <f t="array" ref="E283">IFERROR(IF(INDEX('Disaggregation Data'!$K$159:$K$310,MATCH(LEFT(M283,255),LEFT('Disaggregation Data'!$J$159:$J$310,255),0))=0,"",INDEX('Disaggregation Data'!$K$159:$K$310,MATCH(LEFT(M283,255),LEFT('Disaggregation Data'!J$159:$J$310,255),0))),"")</f>
        <v/>
      </c>
      <c r="F283" s="412" t="str">
        <f t="array" ref="F283">IFERROR(IF(INDEX('Disaggregation Data'!$L$159:$L$310,MATCH(LEFT(M283,255),LEFT('Disaggregation Data'!$J$159:$J$310,255),0))=0,"",INDEX('Disaggregation Data'!$L$159:$L$310,MATCH(LEFT(M283,255),LEFT('Disaggregation Data'!J$159:$J$310,255),0))),"")</f>
        <v/>
      </c>
      <c r="G283" s="412" t="str">
        <f t="array" ref="G283">IFERROR(IF(INDEX('Disaggregation Data'!$O$159:$O$310,MATCH(LEFT(M283,255),LEFT('Disaggregation Data'!$J$159:$J$310,255),0))=0,"",INDEX('Disaggregation Data'!$O$159:$O$310,MATCH(LEFT(M283,255),LEFT('Disaggregation Data'!J$159:$J$310,255),0))),"")</f>
        <v/>
      </c>
      <c r="H283" s="411" t="str">
        <f t="array" ref="H283">IFERROR(IF(INDEX('Disaggregation Data'!$P$159:$P$310,MATCH(LEFT(M283,255),LEFT('Disaggregation Data'!$J$159:$J$310,255),0))=0,"",INDEX('Disaggregation Data'!$P$159:$P$310,MATCH(LEFT(M283,255),LEFT('Disaggregation Data'!J$159:$J$310,255),0))),"")</f>
        <v/>
      </c>
      <c r="I283" s="411" t="str">
        <f t="array" ref="I283">IFERROR(IF(INDEX('Disaggregation Data'!$M$159:$M$310,MATCH(LEFT(M283,255),LEFT('Disaggregation Data'!$J$159:$J$310,255),0))=0,"",INDEX('Disaggregation Data'!$M$159:$M$310,MATCH(LEFT(M283,255),LEFT('Disaggregation Data'!J$159:$J$310,255),0))),"")</f>
        <v/>
      </c>
      <c r="J283" s="411" t="str">
        <f t="array" ref="J283">IFERROR(IF(INDEX('Disaggregation Data'!$N$159:$N$310,MATCH(LEFT(M283,255),LEFT('Disaggregation Data'!$J$159:$J$310,255),0))=0,"",INDEX('Disaggregation Data'!$N$159:$N$310,MATCH(LEFT(M283,255),LEFT('Disaggregation Data'!J$159:$J$310,255),0))),"")</f>
        <v/>
      </c>
      <c r="K283" s="503">
        <f t="shared" si="16"/>
        <v>95</v>
      </c>
      <c r="L283" s="503" t="str">
        <f t="shared" si="17"/>
        <v/>
      </c>
      <c r="M283" s="503" t="str">
        <f t="shared" si="18"/>
        <v/>
      </c>
      <c r="N283" s="481" t="b">
        <f t="shared" si="19"/>
        <v>0</v>
      </c>
      <c r="O283" s="486" t="s">
        <v>1902</v>
      </c>
      <c r="P283" s="525" t="str">
        <f t="array" ref="P283">IFERROR(IF(INDEX('Disaggregation Records'!$G$59:$G$92,MATCH(LEFT(L283,255),LEFT('Disaggregation Records'!$D$59:$D$92,255),0))=0,"",INDEX('Disaggregation Records'!$G$59:$G$92,MATCH(LEFT(L283,255),LEFT('Disaggregation Records'!$D$59:$D$92,255),0))),"")</f>
        <v/>
      </c>
      <c r="Q283" s="524" t="s">
        <v>944</v>
      </c>
      <c r="R283" s="49"/>
    </row>
    <row r="284" spans="1:18" ht="47.1" customHeight="1" x14ac:dyDescent="0.25">
      <c r="A284" s="409">
        <v>12</v>
      </c>
      <c r="B284" s="427" t="str">
        <f>IFERROR(VLOOKUP(A284,'Outcome Indicators - Section C'!$A$10:$S$27,19,FALSE),"")</f>
        <v/>
      </c>
      <c r="C284" s="522" t="str">
        <f t="array" ref="C284">IFERROR(IF(INDEX('Disaggregation Records'!$E$59:$E$92,MATCH(LEFT(L284,255),LEFT('Disaggregation Records'!$D$59:$D$92,255),0))=0,"",INDEX('Disaggregation Records'!$E$59:$E$92,MATCH(LEFT(L284,255),LEFT('Disaggregation Records'!$D$59:$D$92,255),0))),"")</f>
        <v/>
      </c>
      <c r="D284" s="522" t="str">
        <f t="array" ref="D284">IFERROR(IF(INDEX('Disaggregation Records'!$F$59:$F$92,MATCH(LEFT(L284,255),LEFT('Disaggregation Records'!$D$59:$D$92,255),0))=0,"",INDEX('Disaggregation Records'!$F$59:$F$92,MATCH(LEFT(L284,255),LEFT('Disaggregation Records'!$D$59:$D$92,255),0))),"")</f>
        <v/>
      </c>
      <c r="E284" s="412" t="str">
        <f t="array" ref="E284">IFERROR(IF(INDEX('Disaggregation Data'!$K$159:$K$310,MATCH(LEFT(M284,255),LEFT('Disaggregation Data'!$J$159:$J$310,255),0))=0,"",INDEX('Disaggregation Data'!$K$159:$K$310,MATCH(LEFT(M284,255),LEFT('Disaggregation Data'!J$159:$J$310,255),0))),"")</f>
        <v/>
      </c>
      <c r="F284" s="412" t="str">
        <f t="array" ref="F284">IFERROR(IF(INDEX('Disaggregation Data'!$L$159:$L$310,MATCH(LEFT(M284,255),LEFT('Disaggregation Data'!$J$159:$J$310,255),0))=0,"",INDEX('Disaggregation Data'!$L$159:$L$310,MATCH(LEFT(M284,255),LEFT('Disaggregation Data'!J$159:$J$310,255),0))),"")</f>
        <v/>
      </c>
      <c r="G284" s="412" t="str">
        <f t="array" ref="G284">IFERROR(IF(INDEX('Disaggregation Data'!$O$159:$O$310,MATCH(LEFT(M284,255),LEFT('Disaggregation Data'!$J$159:$J$310,255),0))=0,"",INDEX('Disaggregation Data'!$O$159:$O$310,MATCH(LEFT(M284,255),LEFT('Disaggregation Data'!J$159:$J$310,255),0))),"")</f>
        <v/>
      </c>
      <c r="H284" s="411" t="str">
        <f t="array" ref="H284">IFERROR(IF(INDEX('Disaggregation Data'!$P$159:$P$310,MATCH(LEFT(M284,255),LEFT('Disaggregation Data'!$J$159:$J$310,255),0))=0,"",INDEX('Disaggregation Data'!$P$159:$P$310,MATCH(LEFT(M284,255),LEFT('Disaggregation Data'!J$159:$J$310,255),0))),"")</f>
        <v/>
      </c>
      <c r="I284" s="411" t="str">
        <f t="array" ref="I284">IFERROR(IF(INDEX('Disaggregation Data'!$M$159:$M$310,MATCH(LEFT(M284,255),LEFT('Disaggregation Data'!$J$159:$J$310,255),0))=0,"",INDEX('Disaggregation Data'!$M$159:$M$310,MATCH(LEFT(M284,255),LEFT('Disaggregation Data'!J$159:$J$310,255),0))),"")</f>
        <v/>
      </c>
      <c r="J284" s="411" t="str">
        <f t="array" ref="J284">IFERROR(IF(INDEX('Disaggregation Data'!$N$159:$N$310,MATCH(LEFT(M284,255),LEFT('Disaggregation Data'!$J$159:$J$310,255),0))=0,"",INDEX('Disaggregation Data'!$N$159:$N$310,MATCH(LEFT(M284,255),LEFT('Disaggregation Data'!J$159:$J$310,255),0))),"")</f>
        <v/>
      </c>
      <c r="K284" s="503">
        <f t="shared" si="16"/>
        <v>96</v>
      </c>
      <c r="L284" s="503" t="str">
        <f t="shared" si="17"/>
        <v/>
      </c>
      <c r="M284" s="503" t="str">
        <f t="shared" si="18"/>
        <v/>
      </c>
      <c r="N284" s="481" t="b">
        <f t="shared" si="19"/>
        <v>0</v>
      </c>
      <c r="O284" s="486" t="s">
        <v>1903</v>
      </c>
      <c r="P284" s="525" t="str">
        <f t="array" ref="P284">IFERROR(IF(INDEX('Disaggregation Records'!$G$59:$G$92,MATCH(LEFT(L284,255),LEFT('Disaggregation Records'!$D$59:$D$92,255),0))=0,"",INDEX('Disaggregation Records'!$G$59:$G$92,MATCH(LEFT(L284,255),LEFT('Disaggregation Records'!$D$59:$D$92,255),0))),"")</f>
        <v/>
      </c>
      <c r="Q284" s="524" t="s">
        <v>944</v>
      </c>
      <c r="R284" s="49"/>
    </row>
    <row r="285" spans="1:18" ht="47.1" customHeight="1" x14ac:dyDescent="0.25">
      <c r="A285" s="409">
        <v>12</v>
      </c>
      <c r="B285" s="427" t="str">
        <f>IFERROR(VLOOKUP(A285,'Outcome Indicators - Section C'!$A$10:$S$27,19,FALSE),"")</f>
        <v/>
      </c>
      <c r="C285" s="522" t="str">
        <f t="array" ref="C285">IFERROR(IF(INDEX('Disaggregation Records'!$E$59:$E$92,MATCH(LEFT(L285,255),LEFT('Disaggregation Records'!$D$59:$D$92,255),0))=0,"",INDEX('Disaggregation Records'!$E$59:$E$92,MATCH(LEFT(L285,255),LEFT('Disaggregation Records'!$D$59:$D$92,255),0))),"")</f>
        <v/>
      </c>
      <c r="D285" s="522" t="str">
        <f t="array" ref="D285">IFERROR(IF(INDEX('Disaggregation Records'!$F$59:$F$92,MATCH(LEFT(L285,255),LEFT('Disaggregation Records'!$D$59:$D$92,255),0))=0,"",INDEX('Disaggregation Records'!$F$59:$F$92,MATCH(LEFT(L285,255),LEFT('Disaggregation Records'!$D$59:$D$92,255),0))),"")</f>
        <v/>
      </c>
      <c r="E285" s="412" t="str">
        <f t="array" ref="E285">IFERROR(IF(INDEX('Disaggregation Data'!$K$159:$K$310,MATCH(LEFT(M285,255),LEFT('Disaggregation Data'!$J$159:$J$310,255),0))=0,"",INDEX('Disaggregation Data'!$K$159:$K$310,MATCH(LEFT(M285,255),LEFT('Disaggregation Data'!J$159:$J$310,255),0))),"")</f>
        <v/>
      </c>
      <c r="F285" s="412" t="str">
        <f t="array" ref="F285">IFERROR(IF(INDEX('Disaggregation Data'!$L$159:$L$310,MATCH(LEFT(M285,255),LEFT('Disaggregation Data'!$J$159:$J$310,255),0))=0,"",INDEX('Disaggregation Data'!$L$159:$L$310,MATCH(LEFT(M285,255),LEFT('Disaggregation Data'!J$159:$J$310,255),0))),"")</f>
        <v/>
      </c>
      <c r="G285" s="412" t="str">
        <f t="array" ref="G285">IFERROR(IF(INDEX('Disaggregation Data'!$O$159:$O$310,MATCH(LEFT(M285,255),LEFT('Disaggregation Data'!$J$159:$J$310,255),0))=0,"",INDEX('Disaggregation Data'!$O$159:$O$310,MATCH(LEFT(M285,255),LEFT('Disaggregation Data'!J$159:$J$310,255),0))),"")</f>
        <v/>
      </c>
      <c r="H285" s="411" t="str">
        <f t="array" ref="H285">IFERROR(IF(INDEX('Disaggregation Data'!$P$159:$P$310,MATCH(LEFT(M285,255),LEFT('Disaggregation Data'!$J$159:$J$310,255),0))=0,"",INDEX('Disaggregation Data'!$P$159:$P$310,MATCH(LEFT(M285,255),LEFT('Disaggregation Data'!J$159:$J$310,255),0))),"")</f>
        <v/>
      </c>
      <c r="I285" s="411" t="str">
        <f t="array" ref="I285">IFERROR(IF(INDEX('Disaggregation Data'!$M$159:$M$310,MATCH(LEFT(M285,255),LEFT('Disaggregation Data'!$J$159:$J$310,255),0))=0,"",INDEX('Disaggregation Data'!$M$159:$M$310,MATCH(LEFT(M285,255),LEFT('Disaggregation Data'!J$159:$J$310,255),0))),"")</f>
        <v/>
      </c>
      <c r="J285" s="411" t="str">
        <f t="array" ref="J285">IFERROR(IF(INDEX('Disaggregation Data'!$N$159:$N$310,MATCH(LEFT(M285,255),LEFT('Disaggregation Data'!$J$159:$J$310,255),0))=0,"",INDEX('Disaggregation Data'!$N$159:$N$310,MATCH(LEFT(M285,255),LEFT('Disaggregation Data'!J$159:$J$310,255),0))),"")</f>
        <v/>
      </c>
      <c r="K285" s="503">
        <f t="shared" si="16"/>
        <v>97</v>
      </c>
      <c r="L285" s="503" t="str">
        <f t="shared" si="17"/>
        <v/>
      </c>
      <c r="M285" s="503" t="str">
        <f t="shared" si="18"/>
        <v/>
      </c>
      <c r="N285" s="481" t="b">
        <f t="shared" si="19"/>
        <v>0</v>
      </c>
      <c r="O285" s="486" t="s">
        <v>1904</v>
      </c>
      <c r="P285" s="525" t="str">
        <f t="array" ref="P285">IFERROR(IF(INDEX('Disaggregation Records'!$G$59:$G$92,MATCH(LEFT(L285,255),LEFT('Disaggregation Records'!$D$59:$D$92,255),0))=0,"",INDEX('Disaggregation Records'!$G$59:$G$92,MATCH(LEFT(L285,255),LEFT('Disaggregation Records'!$D$59:$D$92,255),0))),"")</f>
        <v/>
      </c>
      <c r="Q285" s="524" t="s">
        <v>944</v>
      </c>
      <c r="R285" s="49"/>
    </row>
    <row r="286" spans="1:18" ht="47.1" customHeight="1" x14ac:dyDescent="0.25">
      <c r="A286" s="409">
        <v>12</v>
      </c>
      <c r="B286" s="427" t="str">
        <f>IFERROR(VLOOKUP(A286,'Outcome Indicators - Section C'!$A$10:$S$27,19,FALSE),"")</f>
        <v/>
      </c>
      <c r="C286" s="522" t="str">
        <f t="array" ref="C286">IFERROR(IF(INDEX('Disaggregation Records'!$E$59:$E$92,MATCH(LEFT(L286,255),LEFT('Disaggregation Records'!$D$59:$D$92,255),0))=0,"",INDEX('Disaggregation Records'!$E$59:$E$92,MATCH(LEFT(L286,255),LEFT('Disaggregation Records'!$D$59:$D$92,255),0))),"")</f>
        <v/>
      </c>
      <c r="D286" s="522" t="str">
        <f t="array" ref="D286">IFERROR(IF(INDEX('Disaggregation Records'!$F$59:$F$92,MATCH(LEFT(L286,255),LEFT('Disaggregation Records'!$D$59:$D$92,255),0))=0,"",INDEX('Disaggregation Records'!$F$59:$F$92,MATCH(LEFT(L286,255),LEFT('Disaggregation Records'!$D$59:$D$92,255),0))),"")</f>
        <v/>
      </c>
      <c r="E286" s="412" t="str">
        <f t="array" ref="E286">IFERROR(IF(INDEX('Disaggregation Data'!$K$159:$K$310,MATCH(LEFT(M286,255),LEFT('Disaggregation Data'!$J$159:$J$310,255),0))=0,"",INDEX('Disaggregation Data'!$K$159:$K$310,MATCH(LEFT(M286,255),LEFT('Disaggregation Data'!J$159:$J$310,255),0))),"")</f>
        <v/>
      </c>
      <c r="F286" s="412" t="str">
        <f t="array" ref="F286">IFERROR(IF(INDEX('Disaggregation Data'!$L$159:$L$310,MATCH(LEFT(M286,255),LEFT('Disaggregation Data'!$J$159:$J$310,255),0))=0,"",INDEX('Disaggregation Data'!$L$159:$L$310,MATCH(LEFT(M286,255),LEFT('Disaggregation Data'!J$159:$J$310,255),0))),"")</f>
        <v/>
      </c>
      <c r="G286" s="412" t="str">
        <f t="array" ref="G286">IFERROR(IF(INDEX('Disaggregation Data'!$O$159:$O$310,MATCH(LEFT(M286,255),LEFT('Disaggregation Data'!$J$159:$J$310,255),0))=0,"",INDEX('Disaggregation Data'!$O$159:$O$310,MATCH(LEFT(M286,255),LEFT('Disaggregation Data'!J$159:$J$310,255),0))),"")</f>
        <v/>
      </c>
      <c r="H286" s="411" t="str">
        <f t="array" ref="H286">IFERROR(IF(INDEX('Disaggregation Data'!$P$159:$P$310,MATCH(LEFT(M286,255),LEFT('Disaggregation Data'!$J$159:$J$310,255),0))=0,"",INDEX('Disaggregation Data'!$P$159:$P$310,MATCH(LEFT(M286,255),LEFT('Disaggregation Data'!J$159:$J$310,255),0))),"")</f>
        <v/>
      </c>
      <c r="I286" s="411" t="str">
        <f t="array" ref="I286">IFERROR(IF(INDEX('Disaggregation Data'!$M$159:$M$310,MATCH(LEFT(M286,255),LEFT('Disaggregation Data'!$J$159:$J$310,255),0))=0,"",INDEX('Disaggregation Data'!$M$159:$M$310,MATCH(LEFT(M286,255),LEFT('Disaggregation Data'!J$159:$J$310,255),0))),"")</f>
        <v/>
      </c>
      <c r="J286" s="411" t="str">
        <f t="array" ref="J286">IFERROR(IF(INDEX('Disaggregation Data'!$N$159:$N$310,MATCH(LEFT(M286,255),LEFT('Disaggregation Data'!$J$159:$J$310,255),0))=0,"",INDEX('Disaggregation Data'!$N$159:$N$310,MATCH(LEFT(M286,255),LEFT('Disaggregation Data'!J$159:$J$310,255),0))),"")</f>
        <v/>
      </c>
      <c r="K286" s="503">
        <f t="shared" si="16"/>
        <v>98</v>
      </c>
      <c r="L286" s="503" t="str">
        <f t="shared" si="17"/>
        <v/>
      </c>
      <c r="M286" s="503" t="str">
        <f t="shared" si="18"/>
        <v/>
      </c>
      <c r="N286" s="481" t="b">
        <f t="shared" si="19"/>
        <v>0</v>
      </c>
      <c r="O286" s="486" t="s">
        <v>1905</v>
      </c>
      <c r="P286" s="525" t="str">
        <f t="array" ref="P286">IFERROR(IF(INDEX('Disaggregation Records'!$G$59:$G$92,MATCH(LEFT(L286,255),LEFT('Disaggregation Records'!$D$59:$D$92,255),0))=0,"",INDEX('Disaggregation Records'!$G$59:$G$92,MATCH(LEFT(L286,255),LEFT('Disaggregation Records'!$D$59:$D$92,255),0))),"")</f>
        <v/>
      </c>
      <c r="Q286" s="524" t="s">
        <v>944</v>
      </c>
      <c r="R286" s="49"/>
    </row>
    <row r="287" spans="1:18" ht="47.1" customHeight="1" x14ac:dyDescent="0.25">
      <c r="A287" s="409">
        <v>12</v>
      </c>
      <c r="B287" s="427" t="str">
        <f>IFERROR(VLOOKUP(A287,'Outcome Indicators - Section C'!$A$10:$S$27,19,FALSE),"")</f>
        <v/>
      </c>
      <c r="C287" s="522" t="str">
        <f t="array" ref="C287">IFERROR(IF(INDEX('Disaggregation Records'!$E$59:$E$92,MATCH(LEFT(L287,255),LEFT('Disaggregation Records'!$D$59:$D$92,255),0))=0,"",INDEX('Disaggregation Records'!$E$59:$E$92,MATCH(LEFT(L287,255),LEFT('Disaggregation Records'!$D$59:$D$92,255),0))),"")</f>
        <v/>
      </c>
      <c r="D287" s="522" t="str">
        <f t="array" ref="D287">IFERROR(IF(INDEX('Disaggregation Records'!$F$59:$F$92,MATCH(LEFT(L287,255),LEFT('Disaggregation Records'!$D$59:$D$92,255),0))=0,"",INDEX('Disaggregation Records'!$F$59:$F$92,MATCH(LEFT(L287,255),LEFT('Disaggregation Records'!$D$59:$D$92,255),0))),"")</f>
        <v/>
      </c>
      <c r="E287" s="412" t="str">
        <f t="array" ref="E287">IFERROR(IF(INDEX('Disaggregation Data'!$K$159:$K$310,MATCH(LEFT(M287,255),LEFT('Disaggregation Data'!$J$159:$J$310,255),0))=0,"",INDEX('Disaggregation Data'!$K$159:$K$310,MATCH(LEFT(M287,255),LEFT('Disaggregation Data'!J$159:$J$310,255),0))),"")</f>
        <v/>
      </c>
      <c r="F287" s="412" t="str">
        <f t="array" ref="F287">IFERROR(IF(INDEX('Disaggregation Data'!$L$159:$L$310,MATCH(LEFT(M287,255),LEFT('Disaggregation Data'!$J$159:$J$310,255),0))=0,"",INDEX('Disaggregation Data'!$L$159:$L$310,MATCH(LEFT(M287,255),LEFT('Disaggregation Data'!J$159:$J$310,255),0))),"")</f>
        <v/>
      </c>
      <c r="G287" s="412" t="str">
        <f t="array" ref="G287">IFERROR(IF(INDEX('Disaggregation Data'!$O$159:$O$310,MATCH(LEFT(M287,255),LEFT('Disaggregation Data'!$J$159:$J$310,255),0))=0,"",INDEX('Disaggregation Data'!$O$159:$O$310,MATCH(LEFT(M287,255),LEFT('Disaggregation Data'!J$159:$J$310,255),0))),"")</f>
        <v/>
      </c>
      <c r="H287" s="411" t="str">
        <f t="array" ref="H287">IFERROR(IF(INDEX('Disaggregation Data'!$P$159:$P$310,MATCH(LEFT(M287,255),LEFT('Disaggregation Data'!$J$159:$J$310,255),0))=0,"",INDEX('Disaggregation Data'!$P$159:$P$310,MATCH(LEFT(M287,255),LEFT('Disaggregation Data'!J$159:$J$310,255),0))),"")</f>
        <v/>
      </c>
      <c r="I287" s="411" t="str">
        <f t="array" ref="I287">IFERROR(IF(INDEX('Disaggregation Data'!$M$159:$M$310,MATCH(LEFT(M287,255),LEFT('Disaggregation Data'!$J$159:$J$310,255),0))=0,"",INDEX('Disaggregation Data'!$M$159:$M$310,MATCH(LEFT(M287,255),LEFT('Disaggregation Data'!J$159:$J$310,255),0))),"")</f>
        <v/>
      </c>
      <c r="J287" s="411" t="str">
        <f t="array" ref="J287">IFERROR(IF(INDEX('Disaggregation Data'!$N$159:$N$310,MATCH(LEFT(M287,255),LEFT('Disaggregation Data'!$J$159:$J$310,255),0))=0,"",INDEX('Disaggregation Data'!$N$159:$N$310,MATCH(LEFT(M287,255),LEFT('Disaggregation Data'!J$159:$J$310,255),0))),"")</f>
        <v/>
      </c>
      <c r="K287" s="503">
        <f t="shared" si="16"/>
        <v>99</v>
      </c>
      <c r="L287" s="503" t="str">
        <f t="shared" si="17"/>
        <v/>
      </c>
      <c r="M287" s="503" t="str">
        <f t="shared" si="18"/>
        <v/>
      </c>
      <c r="N287" s="481" t="b">
        <f t="shared" si="19"/>
        <v>0</v>
      </c>
      <c r="O287" s="486" t="s">
        <v>1906</v>
      </c>
      <c r="P287" s="525" t="str">
        <f t="array" ref="P287">IFERROR(IF(INDEX('Disaggregation Records'!$G$59:$G$92,MATCH(LEFT(L287,255),LEFT('Disaggregation Records'!$D$59:$D$92,255),0))=0,"",INDEX('Disaggregation Records'!$G$59:$G$92,MATCH(LEFT(L287,255),LEFT('Disaggregation Records'!$D$59:$D$92,255),0))),"")</f>
        <v/>
      </c>
      <c r="Q287" s="524" t="s">
        <v>944</v>
      </c>
      <c r="R287" s="49"/>
    </row>
    <row r="288" spans="1:18" ht="47.1" customHeight="1" x14ac:dyDescent="0.25">
      <c r="A288" s="409">
        <v>13</v>
      </c>
      <c r="B288" s="427" t="str">
        <f>IFERROR(VLOOKUP(A288,'Outcome Indicators - Section C'!$A$10:$S$27,19,FALSE),"")</f>
        <v/>
      </c>
      <c r="C288" s="522" t="str">
        <f t="array" ref="C288">IFERROR(IF(INDEX('Disaggregation Records'!$E$59:$E$92,MATCH(LEFT(L288,255),LEFT('Disaggregation Records'!$D$59:$D$92,255),0))=0,"",INDEX('Disaggregation Records'!$E$59:$E$92,MATCH(LEFT(L288,255),LEFT('Disaggregation Records'!$D$59:$D$92,255),0))),"")</f>
        <v/>
      </c>
      <c r="D288" s="522" t="str">
        <f t="array" ref="D288">IFERROR(IF(INDEX('Disaggregation Records'!$F$59:$F$92,MATCH(LEFT(L288,255),LEFT('Disaggregation Records'!$D$59:$D$92,255),0))=0,"",INDEX('Disaggregation Records'!$F$59:$F$92,MATCH(LEFT(L288,255),LEFT('Disaggregation Records'!$D$59:$D$92,255),0))),"")</f>
        <v/>
      </c>
      <c r="E288" s="412" t="str">
        <f t="array" ref="E288">IFERROR(IF(INDEX('Disaggregation Data'!$K$159:$K$310,MATCH(LEFT(M288,255),LEFT('Disaggregation Data'!$J$159:$J$310,255),0))=0,"",INDEX('Disaggregation Data'!$K$159:$K$310,MATCH(LEFT(M288,255),LEFT('Disaggregation Data'!J$159:$J$310,255),0))),"")</f>
        <v/>
      </c>
      <c r="F288" s="412" t="str">
        <f t="array" ref="F288">IFERROR(IF(INDEX('Disaggregation Data'!$L$159:$L$310,MATCH(LEFT(M288,255),LEFT('Disaggregation Data'!$J$159:$J$310,255),0))=0,"",INDEX('Disaggregation Data'!$L$159:$L$310,MATCH(LEFT(M288,255),LEFT('Disaggregation Data'!J$159:$J$310,255),0))),"")</f>
        <v/>
      </c>
      <c r="G288" s="412" t="str">
        <f t="array" ref="G288">IFERROR(IF(INDEX('Disaggregation Data'!$O$159:$O$310,MATCH(LEFT(M288,255),LEFT('Disaggregation Data'!$J$159:$J$310,255),0))=0,"",INDEX('Disaggregation Data'!$O$159:$O$310,MATCH(LEFT(M288,255),LEFT('Disaggregation Data'!J$159:$J$310,255),0))),"")</f>
        <v/>
      </c>
      <c r="H288" s="411" t="str">
        <f t="array" ref="H288">IFERROR(IF(INDEX('Disaggregation Data'!$P$159:$P$310,MATCH(LEFT(M288,255),LEFT('Disaggregation Data'!$J$159:$J$310,255),0))=0,"",INDEX('Disaggregation Data'!$P$159:$P$310,MATCH(LEFT(M288,255),LEFT('Disaggregation Data'!J$159:$J$310,255),0))),"")</f>
        <v/>
      </c>
      <c r="I288" s="411" t="str">
        <f t="array" ref="I288">IFERROR(IF(INDEX('Disaggregation Data'!$M$159:$M$310,MATCH(LEFT(M288,255),LEFT('Disaggregation Data'!$J$159:$J$310,255),0))=0,"",INDEX('Disaggregation Data'!$M$159:$M$310,MATCH(LEFT(M288,255),LEFT('Disaggregation Data'!J$159:$J$310,255),0))),"")</f>
        <v/>
      </c>
      <c r="J288" s="411" t="str">
        <f t="array" ref="J288">IFERROR(IF(INDEX('Disaggregation Data'!$N$159:$N$310,MATCH(LEFT(M288,255),LEFT('Disaggregation Data'!$J$159:$J$310,255),0))=0,"",INDEX('Disaggregation Data'!$N$159:$N$310,MATCH(LEFT(M288,255),LEFT('Disaggregation Data'!J$159:$J$310,255),0))),"")</f>
        <v/>
      </c>
      <c r="K288" s="503">
        <f t="shared" si="16"/>
        <v>100</v>
      </c>
      <c r="L288" s="503" t="str">
        <f t="shared" si="17"/>
        <v/>
      </c>
      <c r="M288" s="503" t="str">
        <f t="shared" si="18"/>
        <v/>
      </c>
      <c r="N288" s="481" t="b">
        <f t="shared" si="19"/>
        <v>0</v>
      </c>
      <c r="O288" s="486" t="s">
        <v>1907</v>
      </c>
      <c r="P288" s="525" t="str">
        <f t="array" ref="P288">IFERROR(IF(INDEX('Disaggregation Records'!$G$59:$G$92,MATCH(LEFT(L288,255),LEFT('Disaggregation Records'!$D$59:$D$92,255),0))=0,"",INDEX('Disaggregation Records'!$G$59:$G$92,MATCH(LEFT(L288,255),LEFT('Disaggregation Records'!$D$59:$D$92,255),0))),"")</f>
        <v/>
      </c>
      <c r="Q288" s="524" t="s">
        <v>945</v>
      </c>
      <c r="R288" s="49"/>
    </row>
    <row r="289" spans="1:18" ht="47.1" customHeight="1" x14ac:dyDescent="0.25">
      <c r="A289" s="409">
        <v>13</v>
      </c>
      <c r="B289" s="427" t="str">
        <f>IFERROR(VLOOKUP(A289,'Outcome Indicators - Section C'!$A$10:$S$27,19,FALSE),"")</f>
        <v/>
      </c>
      <c r="C289" s="522" t="str">
        <f t="array" ref="C289">IFERROR(IF(INDEX('Disaggregation Records'!$E$59:$E$92,MATCH(LEFT(L289,255),LEFT('Disaggregation Records'!$D$59:$D$92,255),0))=0,"",INDEX('Disaggregation Records'!$E$59:$E$92,MATCH(LEFT(L289,255),LEFT('Disaggregation Records'!$D$59:$D$92,255),0))),"")</f>
        <v/>
      </c>
      <c r="D289" s="522" t="str">
        <f t="array" ref="D289">IFERROR(IF(INDEX('Disaggregation Records'!$F$59:$F$92,MATCH(LEFT(L289,255),LEFT('Disaggregation Records'!$D$59:$D$92,255),0))=0,"",INDEX('Disaggregation Records'!$F$59:$F$92,MATCH(LEFT(L289,255),LEFT('Disaggregation Records'!$D$59:$D$92,255),0))),"")</f>
        <v/>
      </c>
      <c r="E289" s="412" t="str">
        <f t="array" ref="E289">IFERROR(IF(INDEX('Disaggregation Data'!$K$159:$K$310,MATCH(LEFT(M289,255),LEFT('Disaggregation Data'!$J$159:$J$310,255),0))=0,"",INDEX('Disaggregation Data'!$K$159:$K$310,MATCH(LEFT(M289,255),LEFT('Disaggregation Data'!J$159:$J$310,255),0))),"")</f>
        <v/>
      </c>
      <c r="F289" s="412" t="str">
        <f t="array" ref="F289">IFERROR(IF(INDEX('Disaggregation Data'!$L$159:$L$310,MATCH(LEFT(M289,255),LEFT('Disaggregation Data'!$J$159:$J$310,255),0))=0,"",INDEX('Disaggregation Data'!$L$159:$L$310,MATCH(LEFT(M289,255),LEFT('Disaggregation Data'!J$159:$J$310,255),0))),"")</f>
        <v/>
      </c>
      <c r="G289" s="412" t="str">
        <f t="array" ref="G289">IFERROR(IF(INDEX('Disaggregation Data'!$O$159:$O$310,MATCH(LEFT(M289,255),LEFT('Disaggregation Data'!$J$159:$J$310,255),0))=0,"",INDEX('Disaggregation Data'!$O$159:$O$310,MATCH(LEFT(M289,255),LEFT('Disaggregation Data'!J$159:$J$310,255),0))),"")</f>
        <v/>
      </c>
      <c r="H289" s="411" t="str">
        <f t="array" ref="H289">IFERROR(IF(INDEX('Disaggregation Data'!$P$159:$P$310,MATCH(LEFT(M289,255),LEFT('Disaggregation Data'!$J$159:$J$310,255),0))=0,"",INDEX('Disaggregation Data'!$P$159:$P$310,MATCH(LEFT(M289,255),LEFT('Disaggregation Data'!J$159:$J$310,255),0))),"")</f>
        <v/>
      </c>
      <c r="I289" s="411" t="str">
        <f t="array" ref="I289">IFERROR(IF(INDEX('Disaggregation Data'!$M$159:$M$310,MATCH(LEFT(M289,255),LEFT('Disaggregation Data'!$J$159:$J$310,255),0))=0,"",INDEX('Disaggregation Data'!$M$159:$M$310,MATCH(LEFT(M289,255),LEFT('Disaggregation Data'!J$159:$J$310,255),0))),"")</f>
        <v/>
      </c>
      <c r="J289" s="411" t="str">
        <f t="array" ref="J289">IFERROR(IF(INDEX('Disaggregation Data'!$N$159:$N$310,MATCH(LEFT(M289,255),LEFT('Disaggregation Data'!$J$159:$J$310,255),0))=0,"",INDEX('Disaggregation Data'!$N$159:$N$310,MATCH(LEFT(M289,255),LEFT('Disaggregation Data'!J$159:$J$310,255),0))),"")</f>
        <v/>
      </c>
      <c r="K289" s="503">
        <f t="shared" si="16"/>
        <v>101</v>
      </c>
      <c r="L289" s="503" t="str">
        <f t="shared" si="17"/>
        <v/>
      </c>
      <c r="M289" s="503" t="str">
        <f t="shared" si="18"/>
        <v/>
      </c>
      <c r="N289" s="481" t="b">
        <f t="shared" si="19"/>
        <v>0</v>
      </c>
      <c r="O289" s="486" t="s">
        <v>1908</v>
      </c>
      <c r="P289" s="525" t="str">
        <f t="array" ref="P289">IFERROR(IF(INDEX('Disaggregation Records'!$G$59:$G$92,MATCH(LEFT(L289,255),LEFT('Disaggregation Records'!$D$59:$D$92,255),0))=0,"",INDEX('Disaggregation Records'!$G$59:$G$92,MATCH(LEFT(L289,255),LEFT('Disaggregation Records'!$D$59:$D$92,255),0))),"")</f>
        <v/>
      </c>
      <c r="Q289" s="524" t="s">
        <v>945</v>
      </c>
      <c r="R289" s="49"/>
    </row>
    <row r="290" spans="1:18" ht="47.1" customHeight="1" x14ac:dyDescent="0.25">
      <c r="A290" s="409">
        <v>13</v>
      </c>
      <c r="B290" s="427" t="str">
        <f>IFERROR(VLOOKUP(A290,'Outcome Indicators - Section C'!$A$10:$S$27,19,FALSE),"")</f>
        <v/>
      </c>
      <c r="C290" s="522" t="str">
        <f t="array" ref="C290">IFERROR(IF(INDEX('Disaggregation Records'!$E$59:$E$92,MATCH(LEFT(L290,255),LEFT('Disaggregation Records'!$D$59:$D$92,255),0))=0,"",INDEX('Disaggregation Records'!$E$59:$E$92,MATCH(LEFT(L290,255),LEFT('Disaggregation Records'!$D$59:$D$92,255),0))),"")</f>
        <v/>
      </c>
      <c r="D290" s="522" t="str">
        <f t="array" ref="D290">IFERROR(IF(INDEX('Disaggregation Records'!$F$59:$F$92,MATCH(LEFT(L290,255),LEFT('Disaggregation Records'!$D$59:$D$92,255),0))=0,"",INDEX('Disaggregation Records'!$F$59:$F$92,MATCH(LEFT(L290,255),LEFT('Disaggregation Records'!$D$59:$D$92,255),0))),"")</f>
        <v/>
      </c>
      <c r="E290" s="412" t="str">
        <f t="array" ref="E290">IFERROR(IF(INDEX('Disaggregation Data'!$K$159:$K$310,MATCH(LEFT(M290,255),LEFT('Disaggregation Data'!$J$159:$J$310,255),0))=0,"",INDEX('Disaggregation Data'!$K$159:$K$310,MATCH(LEFT(M290,255),LEFT('Disaggregation Data'!J$159:$J$310,255),0))),"")</f>
        <v/>
      </c>
      <c r="F290" s="412" t="str">
        <f t="array" ref="F290">IFERROR(IF(INDEX('Disaggregation Data'!$L$159:$L$310,MATCH(LEFT(M290,255),LEFT('Disaggregation Data'!$J$159:$J$310,255),0))=0,"",INDEX('Disaggregation Data'!$L$159:$L$310,MATCH(LEFT(M290,255),LEFT('Disaggregation Data'!J$159:$J$310,255),0))),"")</f>
        <v/>
      </c>
      <c r="G290" s="412" t="str">
        <f t="array" ref="G290">IFERROR(IF(INDEX('Disaggregation Data'!$O$159:$O$310,MATCH(LEFT(M290,255),LEFT('Disaggregation Data'!$J$159:$J$310,255),0))=0,"",INDEX('Disaggregation Data'!$O$159:$O$310,MATCH(LEFT(M290,255),LEFT('Disaggregation Data'!J$159:$J$310,255),0))),"")</f>
        <v/>
      </c>
      <c r="H290" s="411" t="str">
        <f t="array" ref="H290">IFERROR(IF(INDEX('Disaggregation Data'!$P$159:$P$310,MATCH(LEFT(M290,255),LEFT('Disaggregation Data'!$J$159:$J$310,255),0))=0,"",INDEX('Disaggregation Data'!$P$159:$P$310,MATCH(LEFT(M290,255),LEFT('Disaggregation Data'!J$159:$J$310,255),0))),"")</f>
        <v/>
      </c>
      <c r="I290" s="411" t="str">
        <f t="array" ref="I290">IFERROR(IF(INDEX('Disaggregation Data'!$M$159:$M$310,MATCH(LEFT(M290,255),LEFT('Disaggregation Data'!$J$159:$J$310,255),0))=0,"",INDEX('Disaggregation Data'!$M$159:$M$310,MATCH(LEFT(M290,255),LEFT('Disaggregation Data'!J$159:$J$310,255),0))),"")</f>
        <v/>
      </c>
      <c r="J290" s="411" t="str">
        <f t="array" ref="J290">IFERROR(IF(INDEX('Disaggregation Data'!$N$159:$N$310,MATCH(LEFT(M290,255),LEFT('Disaggregation Data'!$J$159:$J$310,255),0))=0,"",INDEX('Disaggregation Data'!$N$159:$N$310,MATCH(LEFT(M290,255),LEFT('Disaggregation Data'!J$159:$J$310,255),0))),"")</f>
        <v/>
      </c>
      <c r="K290" s="503">
        <f t="shared" si="16"/>
        <v>102</v>
      </c>
      <c r="L290" s="503" t="str">
        <f t="shared" si="17"/>
        <v/>
      </c>
      <c r="M290" s="503" t="str">
        <f t="shared" si="18"/>
        <v/>
      </c>
      <c r="N290" s="481" t="b">
        <f t="shared" si="19"/>
        <v>0</v>
      </c>
      <c r="O290" s="486" t="s">
        <v>1909</v>
      </c>
      <c r="P290" s="525" t="str">
        <f t="array" ref="P290">IFERROR(IF(INDEX('Disaggregation Records'!$G$59:$G$92,MATCH(LEFT(L290,255),LEFT('Disaggregation Records'!$D$59:$D$92,255),0))=0,"",INDEX('Disaggregation Records'!$G$59:$G$92,MATCH(LEFT(L290,255),LEFT('Disaggregation Records'!$D$59:$D$92,255),0))),"")</f>
        <v/>
      </c>
      <c r="Q290" s="524" t="s">
        <v>945</v>
      </c>
      <c r="R290" s="49"/>
    </row>
    <row r="291" spans="1:18" ht="47.1" customHeight="1" x14ac:dyDescent="0.25">
      <c r="A291" s="409">
        <v>13</v>
      </c>
      <c r="B291" s="427" t="str">
        <f>IFERROR(VLOOKUP(A291,'Outcome Indicators - Section C'!$A$10:$S$27,19,FALSE),"")</f>
        <v/>
      </c>
      <c r="C291" s="522" t="str">
        <f t="array" ref="C291">IFERROR(IF(INDEX('Disaggregation Records'!$E$59:$E$92,MATCH(LEFT(L291,255),LEFT('Disaggregation Records'!$D$59:$D$92,255),0))=0,"",INDEX('Disaggregation Records'!$E$59:$E$92,MATCH(LEFT(L291,255),LEFT('Disaggregation Records'!$D$59:$D$92,255),0))),"")</f>
        <v/>
      </c>
      <c r="D291" s="522" t="str">
        <f t="array" ref="D291">IFERROR(IF(INDEX('Disaggregation Records'!$F$59:$F$92,MATCH(LEFT(L291,255),LEFT('Disaggregation Records'!$D$59:$D$92,255),0))=0,"",INDEX('Disaggregation Records'!$F$59:$F$92,MATCH(LEFT(L291,255),LEFT('Disaggregation Records'!$D$59:$D$92,255),0))),"")</f>
        <v/>
      </c>
      <c r="E291" s="412" t="str">
        <f t="array" ref="E291">IFERROR(IF(INDEX('Disaggregation Data'!$K$159:$K$310,MATCH(LEFT(M291,255),LEFT('Disaggregation Data'!$J$159:$J$310,255),0))=0,"",INDEX('Disaggregation Data'!$K$159:$K$310,MATCH(LEFT(M291,255),LEFT('Disaggregation Data'!J$159:$J$310,255),0))),"")</f>
        <v/>
      </c>
      <c r="F291" s="412" t="str">
        <f t="array" ref="F291">IFERROR(IF(INDEX('Disaggregation Data'!$L$159:$L$310,MATCH(LEFT(M291,255),LEFT('Disaggregation Data'!$J$159:$J$310,255),0))=0,"",INDEX('Disaggregation Data'!$L$159:$L$310,MATCH(LEFT(M291,255),LEFT('Disaggregation Data'!J$159:$J$310,255),0))),"")</f>
        <v/>
      </c>
      <c r="G291" s="412" t="str">
        <f t="array" ref="G291">IFERROR(IF(INDEX('Disaggregation Data'!$O$159:$O$310,MATCH(LEFT(M291,255),LEFT('Disaggregation Data'!$J$159:$J$310,255),0))=0,"",INDEX('Disaggregation Data'!$O$159:$O$310,MATCH(LEFT(M291,255),LEFT('Disaggregation Data'!J$159:$J$310,255),0))),"")</f>
        <v/>
      </c>
      <c r="H291" s="411" t="str">
        <f t="array" ref="H291">IFERROR(IF(INDEX('Disaggregation Data'!$P$159:$P$310,MATCH(LEFT(M291,255),LEFT('Disaggregation Data'!$J$159:$J$310,255),0))=0,"",INDEX('Disaggregation Data'!$P$159:$P$310,MATCH(LEFT(M291,255),LEFT('Disaggregation Data'!J$159:$J$310,255),0))),"")</f>
        <v/>
      </c>
      <c r="I291" s="411" t="str">
        <f t="array" ref="I291">IFERROR(IF(INDEX('Disaggregation Data'!$M$159:$M$310,MATCH(LEFT(M291,255),LEFT('Disaggregation Data'!$J$159:$J$310,255),0))=0,"",INDEX('Disaggregation Data'!$M$159:$M$310,MATCH(LEFT(M291,255),LEFT('Disaggregation Data'!J$159:$J$310,255),0))),"")</f>
        <v/>
      </c>
      <c r="J291" s="411" t="str">
        <f t="array" ref="J291">IFERROR(IF(INDEX('Disaggregation Data'!$N$159:$N$310,MATCH(LEFT(M291,255),LEFT('Disaggregation Data'!$J$159:$J$310,255),0))=0,"",INDEX('Disaggregation Data'!$N$159:$N$310,MATCH(LEFT(M291,255),LEFT('Disaggregation Data'!J$159:$J$310,255),0))),"")</f>
        <v/>
      </c>
      <c r="K291" s="503">
        <f t="shared" si="16"/>
        <v>103</v>
      </c>
      <c r="L291" s="503" t="str">
        <f t="shared" si="17"/>
        <v/>
      </c>
      <c r="M291" s="503" t="str">
        <f t="shared" si="18"/>
        <v/>
      </c>
      <c r="N291" s="481" t="b">
        <f t="shared" si="19"/>
        <v>0</v>
      </c>
      <c r="O291" s="486" t="s">
        <v>1910</v>
      </c>
      <c r="P291" s="525" t="str">
        <f t="array" ref="P291">IFERROR(IF(INDEX('Disaggregation Records'!$G$59:$G$92,MATCH(LEFT(L291,255),LEFT('Disaggregation Records'!$D$59:$D$92,255),0))=0,"",INDEX('Disaggregation Records'!$G$59:$G$92,MATCH(LEFT(L291,255),LEFT('Disaggregation Records'!$D$59:$D$92,255),0))),"")</f>
        <v/>
      </c>
      <c r="Q291" s="524" t="s">
        <v>945</v>
      </c>
      <c r="R291" s="49"/>
    </row>
    <row r="292" spans="1:18" ht="47.1" customHeight="1" x14ac:dyDescent="0.25">
      <c r="A292" s="409">
        <v>13</v>
      </c>
      <c r="B292" s="427" t="str">
        <f>IFERROR(VLOOKUP(A292,'Outcome Indicators - Section C'!$A$10:$S$27,19,FALSE),"")</f>
        <v/>
      </c>
      <c r="C292" s="522" t="str">
        <f t="array" ref="C292">IFERROR(IF(INDEX('Disaggregation Records'!$E$59:$E$92,MATCH(LEFT(L292,255),LEFT('Disaggregation Records'!$D$59:$D$92,255),0))=0,"",INDEX('Disaggregation Records'!$E$59:$E$92,MATCH(LEFT(L292,255),LEFT('Disaggregation Records'!$D$59:$D$92,255),0))),"")</f>
        <v/>
      </c>
      <c r="D292" s="522" t="str">
        <f t="array" ref="D292">IFERROR(IF(INDEX('Disaggregation Records'!$F$59:$F$92,MATCH(LEFT(L292,255),LEFT('Disaggregation Records'!$D$59:$D$92,255),0))=0,"",INDEX('Disaggregation Records'!$F$59:$F$92,MATCH(LEFT(L292,255),LEFT('Disaggregation Records'!$D$59:$D$92,255),0))),"")</f>
        <v/>
      </c>
      <c r="E292" s="412" t="str">
        <f t="array" ref="E292">IFERROR(IF(INDEX('Disaggregation Data'!$K$159:$K$310,MATCH(LEFT(M292,255),LEFT('Disaggregation Data'!$J$159:$J$310,255),0))=0,"",INDEX('Disaggregation Data'!$K$159:$K$310,MATCH(LEFT(M292,255),LEFT('Disaggregation Data'!J$159:$J$310,255),0))),"")</f>
        <v/>
      </c>
      <c r="F292" s="412" t="str">
        <f t="array" ref="F292">IFERROR(IF(INDEX('Disaggregation Data'!$L$159:$L$310,MATCH(LEFT(M292,255),LEFT('Disaggregation Data'!$J$159:$J$310,255),0))=0,"",INDEX('Disaggregation Data'!$L$159:$L$310,MATCH(LEFT(M292,255),LEFT('Disaggregation Data'!J$159:$J$310,255),0))),"")</f>
        <v/>
      </c>
      <c r="G292" s="412" t="str">
        <f t="array" ref="G292">IFERROR(IF(INDEX('Disaggregation Data'!$O$159:$O$310,MATCH(LEFT(M292,255),LEFT('Disaggregation Data'!$J$159:$J$310,255),0))=0,"",INDEX('Disaggregation Data'!$O$159:$O$310,MATCH(LEFT(M292,255),LEFT('Disaggregation Data'!J$159:$J$310,255),0))),"")</f>
        <v/>
      </c>
      <c r="H292" s="411" t="str">
        <f t="array" ref="H292">IFERROR(IF(INDEX('Disaggregation Data'!$P$159:$P$310,MATCH(LEFT(M292,255),LEFT('Disaggregation Data'!$J$159:$J$310,255),0))=0,"",INDEX('Disaggregation Data'!$P$159:$P$310,MATCH(LEFT(M292,255),LEFT('Disaggregation Data'!J$159:$J$310,255),0))),"")</f>
        <v/>
      </c>
      <c r="I292" s="411" t="str">
        <f t="array" ref="I292">IFERROR(IF(INDEX('Disaggregation Data'!$M$159:$M$310,MATCH(LEFT(M292,255),LEFT('Disaggregation Data'!$J$159:$J$310,255),0))=0,"",INDEX('Disaggregation Data'!$M$159:$M$310,MATCH(LEFT(M292,255),LEFT('Disaggregation Data'!J$159:$J$310,255),0))),"")</f>
        <v/>
      </c>
      <c r="J292" s="411" t="str">
        <f t="array" ref="J292">IFERROR(IF(INDEX('Disaggregation Data'!$N$159:$N$310,MATCH(LEFT(M292,255),LEFT('Disaggregation Data'!$J$159:$J$310,255),0))=0,"",INDEX('Disaggregation Data'!$N$159:$N$310,MATCH(LEFT(M292,255),LEFT('Disaggregation Data'!J$159:$J$310,255),0))),"")</f>
        <v/>
      </c>
      <c r="K292" s="503">
        <f t="shared" si="16"/>
        <v>104</v>
      </c>
      <c r="L292" s="503" t="str">
        <f t="shared" si="17"/>
        <v/>
      </c>
      <c r="M292" s="503" t="str">
        <f t="shared" si="18"/>
        <v/>
      </c>
      <c r="N292" s="481" t="b">
        <f t="shared" si="19"/>
        <v>0</v>
      </c>
      <c r="O292" s="486" t="s">
        <v>1911</v>
      </c>
      <c r="P292" s="525" t="str">
        <f t="array" ref="P292">IFERROR(IF(INDEX('Disaggregation Records'!$G$59:$G$92,MATCH(LEFT(L292,255),LEFT('Disaggregation Records'!$D$59:$D$92,255),0))=0,"",INDEX('Disaggregation Records'!$G$59:$G$92,MATCH(LEFT(L292,255),LEFT('Disaggregation Records'!$D$59:$D$92,255),0))),"")</f>
        <v/>
      </c>
      <c r="Q292" s="524" t="s">
        <v>945</v>
      </c>
      <c r="R292" s="49"/>
    </row>
    <row r="293" spans="1:18" ht="47.1" customHeight="1" x14ac:dyDescent="0.25">
      <c r="A293" s="409">
        <v>13</v>
      </c>
      <c r="B293" s="427" t="str">
        <f>IFERROR(VLOOKUP(A293,'Outcome Indicators - Section C'!$A$10:$S$27,19,FALSE),"")</f>
        <v/>
      </c>
      <c r="C293" s="522" t="str">
        <f t="array" ref="C293">IFERROR(IF(INDEX('Disaggregation Records'!$E$59:$E$92,MATCH(LEFT(L293,255),LEFT('Disaggregation Records'!$D$59:$D$92,255),0))=0,"",INDEX('Disaggregation Records'!$E$59:$E$92,MATCH(LEFT(L293,255),LEFT('Disaggregation Records'!$D$59:$D$92,255),0))),"")</f>
        <v/>
      </c>
      <c r="D293" s="522" t="str">
        <f t="array" ref="D293">IFERROR(IF(INDEX('Disaggregation Records'!$F$59:$F$92,MATCH(LEFT(L293,255),LEFT('Disaggregation Records'!$D$59:$D$92,255),0))=0,"",INDEX('Disaggregation Records'!$F$59:$F$92,MATCH(LEFT(L293,255),LEFT('Disaggregation Records'!$D$59:$D$92,255),0))),"")</f>
        <v/>
      </c>
      <c r="E293" s="412" t="str">
        <f t="array" ref="E293">IFERROR(IF(INDEX('Disaggregation Data'!$K$159:$K$310,MATCH(LEFT(M293,255),LEFT('Disaggregation Data'!$J$159:$J$310,255),0))=0,"",INDEX('Disaggregation Data'!$K$159:$K$310,MATCH(LEFT(M293,255),LEFT('Disaggregation Data'!J$159:$J$310,255),0))),"")</f>
        <v/>
      </c>
      <c r="F293" s="412" t="str">
        <f t="array" ref="F293">IFERROR(IF(INDEX('Disaggregation Data'!$L$159:$L$310,MATCH(LEFT(M293,255),LEFT('Disaggregation Data'!$J$159:$J$310,255),0))=0,"",INDEX('Disaggregation Data'!$L$159:$L$310,MATCH(LEFT(M293,255),LEFT('Disaggregation Data'!J$159:$J$310,255),0))),"")</f>
        <v/>
      </c>
      <c r="G293" s="412" t="str">
        <f t="array" ref="G293">IFERROR(IF(INDEX('Disaggregation Data'!$O$159:$O$310,MATCH(LEFT(M293,255),LEFT('Disaggregation Data'!$J$159:$J$310,255),0))=0,"",INDEX('Disaggregation Data'!$O$159:$O$310,MATCH(LEFT(M293,255),LEFT('Disaggregation Data'!J$159:$J$310,255),0))),"")</f>
        <v/>
      </c>
      <c r="H293" s="411" t="str">
        <f t="array" ref="H293">IFERROR(IF(INDEX('Disaggregation Data'!$P$159:$P$310,MATCH(LEFT(M293,255),LEFT('Disaggregation Data'!$J$159:$J$310,255),0))=0,"",INDEX('Disaggregation Data'!$P$159:$P$310,MATCH(LEFT(M293,255),LEFT('Disaggregation Data'!J$159:$J$310,255),0))),"")</f>
        <v/>
      </c>
      <c r="I293" s="411" t="str">
        <f t="array" ref="I293">IFERROR(IF(INDEX('Disaggregation Data'!$M$159:$M$310,MATCH(LEFT(M293,255),LEFT('Disaggregation Data'!$J$159:$J$310,255),0))=0,"",INDEX('Disaggregation Data'!$M$159:$M$310,MATCH(LEFT(M293,255),LEFT('Disaggregation Data'!J$159:$J$310,255),0))),"")</f>
        <v/>
      </c>
      <c r="J293" s="411" t="str">
        <f t="array" ref="J293">IFERROR(IF(INDEX('Disaggregation Data'!$N$159:$N$310,MATCH(LEFT(M293,255),LEFT('Disaggregation Data'!$J$159:$J$310,255),0))=0,"",INDEX('Disaggregation Data'!$N$159:$N$310,MATCH(LEFT(M293,255),LEFT('Disaggregation Data'!J$159:$J$310,255),0))),"")</f>
        <v/>
      </c>
      <c r="K293" s="503">
        <f t="shared" si="16"/>
        <v>105</v>
      </c>
      <c r="L293" s="503" t="str">
        <f t="shared" si="17"/>
        <v/>
      </c>
      <c r="M293" s="503" t="str">
        <f t="shared" si="18"/>
        <v/>
      </c>
      <c r="N293" s="481" t="b">
        <f t="shared" si="19"/>
        <v>0</v>
      </c>
      <c r="O293" s="486" t="s">
        <v>1912</v>
      </c>
      <c r="P293" s="525" t="str">
        <f t="array" ref="P293">IFERROR(IF(INDEX('Disaggregation Records'!$G$59:$G$92,MATCH(LEFT(L293,255),LEFT('Disaggregation Records'!$D$59:$D$92,255),0))=0,"",INDEX('Disaggregation Records'!$G$59:$G$92,MATCH(LEFT(L293,255),LEFT('Disaggregation Records'!$D$59:$D$92,255),0))),"")</f>
        <v/>
      </c>
      <c r="Q293" s="524" t="s">
        <v>945</v>
      </c>
      <c r="R293" s="49"/>
    </row>
    <row r="294" spans="1:18" ht="47.1" customHeight="1" x14ac:dyDescent="0.25">
      <c r="A294" s="409">
        <v>13</v>
      </c>
      <c r="B294" s="427" t="str">
        <f>IFERROR(VLOOKUP(A294,'Outcome Indicators - Section C'!$A$10:$S$27,19,FALSE),"")</f>
        <v/>
      </c>
      <c r="C294" s="522" t="str">
        <f t="array" ref="C294">IFERROR(IF(INDEX('Disaggregation Records'!$E$59:$E$92,MATCH(LEFT(L294,255),LEFT('Disaggregation Records'!$D$59:$D$92,255),0))=0,"",INDEX('Disaggregation Records'!$E$59:$E$92,MATCH(LEFT(L294,255),LEFT('Disaggregation Records'!$D$59:$D$92,255),0))),"")</f>
        <v/>
      </c>
      <c r="D294" s="522" t="str">
        <f t="array" ref="D294">IFERROR(IF(INDEX('Disaggregation Records'!$F$59:$F$92,MATCH(LEFT(L294,255),LEFT('Disaggregation Records'!$D$59:$D$92,255),0))=0,"",INDEX('Disaggregation Records'!$F$59:$F$92,MATCH(LEFT(L294,255),LEFT('Disaggregation Records'!$D$59:$D$92,255),0))),"")</f>
        <v/>
      </c>
      <c r="E294" s="412" t="str">
        <f t="array" ref="E294">IFERROR(IF(INDEX('Disaggregation Data'!$K$159:$K$310,MATCH(LEFT(M294,255),LEFT('Disaggregation Data'!$J$159:$J$310,255),0))=0,"",INDEX('Disaggregation Data'!$K$159:$K$310,MATCH(LEFT(M294,255),LEFT('Disaggregation Data'!J$159:$J$310,255),0))),"")</f>
        <v/>
      </c>
      <c r="F294" s="412" t="str">
        <f t="array" ref="F294">IFERROR(IF(INDEX('Disaggregation Data'!$L$159:$L$310,MATCH(LEFT(M294,255),LEFT('Disaggregation Data'!$J$159:$J$310,255),0))=0,"",INDEX('Disaggregation Data'!$L$159:$L$310,MATCH(LEFT(M294,255),LEFT('Disaggregation Data'!J$159:$J$310,255),0))),"")</f>
        <v/>
      </c>
      <c r="G294" s="412" t="str">
        <f t="array" ref="G294">IFERROR(IF(INDEX('Disaggregation Data'!$O$159:$O$310,MATCH(LEFT(M294,255),LEFT('Disaggregation Data'!$J$159:$J$310,255),0))=0,"",INDEX('Disaggregation Data'!$O$159:$O$310,MATCH(LEFT(M294,255),LEFT('Disaggregation Data'!J$159:$J$310,255),0))),"")</f>
        <v/>
      </c>
      <c r="H294" s="411" t="str">
        <f t="array" ref="H294">IFERROR(IF(INDEX('Disaggregation Data'!$P$159:$P$310,MATCH(LEFT(M294,255),LEFT('Disaggregation Data'!$J$159:$J$310,255),0))=0,"",INDEX('Disaggregation Data'!$P$159:$P$310,MATCH(LEFT(M294,255),LEFT('Disaggregation Data'!J$159:$J$310,255),0))),"")</f>
        <v/>
      </c>
      <c r="I294" s="411" t="str">
        <f t="array" ref="I294">IFERROR(IF(INDEX('Disaggregation Data'!$M$159:$M$310,MATCH(LEFT(M294,255),LEFT('Disaggregation Data'!$J$159:$J$310,255),0))=0,"",INDEX('Disaggregation Data'!$M$159:$M$310,MATCH(LEFT(M294,255),LEFT('Disaggregation Data'!J$159:$J$310,255),0))),"")</f>
        <v/>
      </c>
      <c r="J294" s="411" t="str">
        <f t="array" ref="J294">IFERROR(IF(INDEX('Disaggregation Data'!$N$159:$N$310,MATCH(LEFT(M294,255),LEFT('Disaggregation Data'!$J$159:$J$310,255),0))=0,"",INDEX('Disaggregation Data'!$N$159:$N$310,MATCH(LEFT(M294,255),LEFT('Disaggregation Data'!J$159:$J$310,255),0))),"")</f>
        <v/>
      </c>
      <c r="K294" s="503">
        <f t="shared" si="16"/>
        <v>106</v>
      </c>
      <c r="L294" s="503" t="str">
        <f t="shared" si="17"/>
        <v/>
      </c>
      <c r="M294" s="503" t="str">
        <f t="shared" si="18"/>
        <v/>
      </c>
      <c r="N294" s="481" t="b">
        <f t="shared" si="19"/>
        <v>0</v>
      </c>
      <c r="O294" s="486" t="s">
        <v>1913</v>
      </c>
      <c r="P294" s="525" t="str">
        <f t="array" ref="P294">IFERROR(IF(INDEX('Disaggregation Records'!$G$59:$G$92,MATCH(LEFT(L294,255),LEFT('Disaggregation Records'!$D$59:$D$92,255),0))=0,"",INDEX('Disaggregation Records'!$G$59:$G$92,MATCH(LEFT(L294,255),LEFT('Disaggregation Records'!$D$59:$D$92,255),0))),"")</f>
        <v/>
      </c>
      <c r="Q294" s="524" t="s">
        <v>945</v>
      </c>
      <c r="R294" s="49"/>
    </row>
    <row r="295" spans="1:18" ht="47.1" customHeight="1" x14ac:dyDescent="0.25">
      <c r="A295" s="409">
        <v>13</v>
      </c>
      <c r="B295" s="427" t="str">
        <f>IFERROR(VLOOKUP(A295,'Outcome Indicators - Section C'!$A$10:$S$27,19,FALSE),"")</f>
        <v/>
      </c>
      <c r="C295" s="522" t="str">
        <f t="array" ref="C295">IFERROR(IF(INDEX('Disaggregation Records'!$E$59:$E$92,MATCH(LEFT(L295,255),LEFT('Disaggregation Records'!$D$59:$D$92,255),0))=0,"",INDEX('Disaggregation Records'!$E$59:$E$92,MATCH(LEFT(L295,255),LEFT('Disaggregation Records'!$D$59:$D$92,255),0))),"")</f>
        <v/>
      </c>
      <c r="D295" s="522" t="str">
        <f t="array" ref="D295">IFERROR(IF(INDEX('Disaggregation Records'!$F$59:$F$92,MATCH(LEFT(L295,255),LEFT('Disaggregation Records'!$D$59:$D$92,255),0))=0,"",INDEX('Disaggregation Records'!$F$59:$F$92,MATCH(LEFT(L295,255),LEFT('Disaggregation Records'!$D$59:$D$92,255),0))),"")</f>
        <v/>
      </c>
      <c r="E295" s="412" t="str">
        <f t="array" ref="E295">IFERROR(IF(INDEX('Disaggregation Data'!$K$159:$K$310,MATCH(LEFT(M295,255),LEFT('Disaggregation Data'!$J$159:$J$310,255),0))=0,"",INDEX('Disaggregation Data'!$K$159:$K$310,MATCH(LEFT(M295,255),LEFT('Disaggregation Data'!J$159:$J$310,255),0))),"")</f>
        <v/>
      </c>
      <c r="F295" s="412" t="str">
        <f t="array" ref="F295">IFERROR(IF(INDEX('Disaggregation Data'!$L$159:$L$310,MATCH(LEFT(M295,255),LEFT('Disaggregation Data'!$J$159:$J$310,255),0))=0,"",INDEX('Disaggregation Data'!$L$159:$L$310,MATCH(LEFT(M295,255),LEFT('Disaggregation Data'!J$159:$J$310,255),0))),"")</f>
        <v/>
      </c>
      <c r="G295" s="412" t="str">
        <f t="array" ref="G295">IFERROR(IF(INDEX('Disaggregation Data'!$O$159:$O$310,MATCH(LEFT(M295,255),LEFT('Disaggregation Data'!$J$159:$J$310,255),0))=0,"",INDEX('Disaggregation Data'!$O$159:$O$310,MATCH(LEFT(M295,255),LEFT('Disaggregation Data'!J$159:$J$310,255),0))),"")</f>
        <v/>
      </c>
      <c r="H295" s="411" t="str">
        <f t="array" ref="H295">IFERROR(IF(INDEX('Disaggregation Data'!$P$159:$P$310,MATCH(LEFT(M295,255),LEFT('Disaggregation Data'!$J$159:$J$310,255),0))=0,"",INDEX('Disaggregation Data'!$P$159:$P$310,MATCH(LEFT(M295,255),LEFT('Disaggregation Data'!J$159:$J$310,255),0))),"")</f>
        <v/>
      </c>
      <c r="I295" s="411" t="str">
        <f t="array" ref="I295">IFERROR(IF(INDEX('Disaggregation Data'!$M$159:$M$310,MATCH(LEFT(M295,255),LEFT('Disaggregation Data'!$J$159:$J$310,255),0))=0,"",INDEX('Disaggregation Data'!$M$159:$M$310,MATCH(LEFT(M295,255),LEFT('Disaggregation Data'!J$159:$J$310,255),0))),"")</f>
        <v/>
      </c>
      <c r="J295" s="411" t="str">
        <f t="array" ref="J295">IFERROR(IF(INDEX('Disaggregation Data'!$N$159:$N$310,MATCH(LEFT(M295,255),LEFT('Disaggregation Data'!$J$159:$J$310,255),0))=0,"",INDEX('Disaggregation Data'!$N$159:$N$310,MATCH(LEFT(M295,255),LEFT('Disaggregation Data'!J$159:$J$310,255),0))),"")</f>
        <v/>
      </c>
      <c r="K295" s="503">
        <f t="shared" si="16"/>
        <v>107</v>
      </c>
      <c r="L295" s="503" t="str">
        <f t="shared" si="17"/>
        <v/>
      </c>
      <c r="M295" s="503" t="str">
        <f t="shared" si="18"/>
        <v/>
      </c>
      <c r="N295" s="481" t="b">
        <f t="shared" si="19"/>
        <v>0</v>
      </c>
      <c r="O295" s="486" t="s">
        <v>1914</v>
      </c>
      <c r="P295" s="525" t="str">
        <f t="array" ref="P295">IFERROR(IF(INDEX('Disaggregation Records'!$G$59:$G$92,MATCH(LEFT(L295,255),LEFT('Disaggregation Records'!$D$59:$D$92,255),0))=0,"",INDEX('Disaggregation Records'!$G$59:$G$92,MATCH(LEFT(L295,255),LEFT('Disaggregation Records'!$D$59:$D$92,255),0))),"")</f>
        <v/>
      </c>
      <c r="Q295" s="524" t="s">
        <v>945</v>
      </c>
      <c r="R295" s="49"/>
    </row>
    <row r="296" spans="1:18" ht="47.1" customHeight="1" x14ac:dyDescent="0.25">
      <c r="A296" s="409">
        <v>13</v>
      </c>
      <c r="B296" s="427" t="str">
        <f>IFERROR(VLOOKUP(A296,'Outcome Indicators - Section C'!$A$10:$S$27,19,FALSE),"")</f>
        <v/>
      </c>
      <c r="C296" s="522" t="str">
        <f t="array" ref="C296">IFERROR(IF(INDEX('Disaggregation Records'!$E$59:$E$92,MATCH(LEFT(L296,255),LEFT('Disaggregation Records'!$D$59:$D$92,255),0))=0,"",INDEX('Disaggregation Records'!$E$59:$E$92,MATCH(LEFT(L296,255),LEFT('Disaggregation Records'!$D$59:$D$92,255),0))),"")</f>
        <v/>
      </c>
      <c r="D296" s="522" t="str">
        <f t="array" ref="D296">IFERROR(IF(INDEX('Disaggregation Records'!$F$59:$F$92,MATCH(LEFT(L296,255),LEFT('Disaggregation Records'!$D$59:$D$92,255),0))=0,"",INDEX('Disaggregation Records'!$F$59:$F$92,MATCH(LEFT(L296,255),LEFT('Disaggregation Records'!$D$59:$D$92,255),0))),"")</f>
        <v/>
      </c>
      <c r="E296" s="412" t="str">
        <f t="array" ref="E296">IFERROR(IF(INDEX('Disaggregation Data'!$K$159:$K$310,MATCH(LEFT(M296,255),LEFT('Disaggregation Data'!$J$159:$J$310,255),0))=0,"",INDEX('Disaggregation Data'!$K$159:$K$310,MATCH(LEFT(M296,255),LEFT('Disaggregation Data'!J$159:$J$310,255),0))),"")</f>
        <v/>
      </c>
      <c r="F296" s="412" t="str">
        <f t="array" ref="F296">IFERROR(IF(INDEX('Disaggregation Data'!$L$159:$L$310,MATCH(LEFT(M296,255),LEFT('Disaggregation Data'!$J$159:$J$310,255),0))=0,"",INDEX('Disaggregation Data'!$L$159:$L$310,MATCH(LEFT(M296,255),LEFT('Disaggregation Data'!J$159:$J$310,255),0))),"")</f>
        <v/>
      </c>
      <c r="G296" s="412" t="str">
        <f t="array" ref="G296">IFERROR(IF(INDEX('Disaggregation Data'!$O$159:$O$310,MATCH(LEFT(M296,255),LEFT('Disaggregation Data'!$J$159:$J$310,255),0))=0,"",INDEX('Disaggregation Data'!$O$159:$O$310,MATCH(LEFT(M296,255),LEFT('Disaggregation Data'!J$159:$J$310,255),0))),"")</f>
        <v/>
      </c>
      <c r="H296" s="411" t="str">
        <f t="array" ref="H296">IFERROR(IF(INDEX('Disaggregation Data'!$P$159:$P$310,MATCH(LEFT(M296,255),LEFT('Disaggregation Data'!$J$159:$J$310,255),0))=0,"",INDEX('Disaggregation Data'!$P$159:$P$310,MATCH(LEFT(M296,255),LEFT('Disaggregation Data'!J$159:$J$310,255),0))),"")</f>
        <v/>
      </c>
      <c r="I296" s="411" t="str">
        <f t="array" ref="I296">IFERROR(IF(INDEX('Disaggregation Data'!$M$159:$M$310,MATCH(LEFT(M296,255),LEFT('Disaggregation Data'!$J$159:$J$310,255),0))=0,"",INDEX('Disaggregation Data'!$M$159:$M$310,MATCH(LEFT(M296,255),LEFT('Disaggregation Data'!J$159:$J$310,255),0))),"")</f>
        <v/>
      </c>
      <c r="J296" s="411" t="str">
        <f t="array" ref="J296">IFERROR(IF(INDEX('Disaggregation Data'!$N$159:$N$310,MATCH(LEFT(M296,255),LEFT('Disaggregation Data'!$J$159:$J$310,255),0))=0,"",INDEX('Disaggregation Data'!$N$159:$N$310,MATCH(LEFT(M296,255),LEFT('Disaggregation Data'!J$159:$J$310,255),0))),"")</f>
        <v/>
      </c>
      <c r="K296" s="503">
        <f t="shared" ref="K296:K317" si="20">IF(B296=B295,K295+1,0)</f>
        <v>108</v>
      </c>
      <c r="L296" s="503" t="str">
        <f t="shared" ref="L296:L317" si="21">IF(B296&lt;&gt;"",B296&amp;"-"&amp;K296,"")</f>
        <v/>
      </c>
      <c r="M296" s="503" t="str">
        <f t="shared" ref="M296:M317" si="22">IF(B296&lt;&gt;"",B296&amp;C296&amp;D296,"")</f>
        <v/>
      </c>
      <c r="N296" s="481" t="b">
        <f t="shared" ref="N296:N317" si="23">IFERROR(IF(B296&lt;&gt;"",TRUE,FALSE),"")</f>
        <v>0</v>
      </c>
      <c r="O296" s="486" t="s">
        <v>1915</v>
      </c>
      <c r="P296" s="525" t="str">
        <f t="array" ref="P296">IFERROR(IF(INDEX('Disaggregation Records'!$G$59:$G$92,MATCH(LEFT(L296,255),LEFT('Disaggregation Records'!$D$59:$D$92,255),0))=0,"",INDEX('Disaggregation Records'!$G$59:$G$92,MATCH(LEFT(L296,255),LEFT('Disaggregation Records'!$D$59:$D$92,255),0))),"")</f>
        <v/>
      </c>
      <c r="Q296" s="524" t="s">
        <v>945</v>
      </c>
      <c r="R296" s="49"/>
    </row>
    <row r="297" spans="1:18" ht="47.1" customHeight="1" x14ac:dyDescent="0.25">
      <c r="A297" s="409">
        <v>13</v>
      </c>
      <c r="B297" s="427" t="str">
        <f>IFERROR(VLOOKUP(A297,'Outcome Indicators - Section C'!$A$10:$S$27,19,FALSE),"")</f>
        <v/>
      </c>
      <c r="C297" s="522" t="str">
        <f t="array" ref="C297">IFERROR(IF(INDEX('Disaggregation Records'!$E$59:$E$92,MATCH(LEFT(L297,255),LEFT('Disaggregation Records'!$D$59:$D$92,255),0))=0,"",INDEX('Disaggregation Records'!$E$59:$E$92,MATCH(LEFT(L297,255),LEFT('Disaggregation Records'!$D$59:$D$92,255),0))),"")</f>
        <v/>
      </c>
      <c r="D297" s="522" t="str">
        <f t="array" ref="D297">IFERROR(IF(INDEX('Disaggregation Records'!$F$59:$F$92,MATCH(LEFT(L297,255),LEFT('Disaggregation Records'!$D$59:$D$92,255),0))=0,"",INDEX('Disaggregation Records'!$F$59:$F$92,MATCH(LEFT(L297,255),LEFT('Disaggregation Records'!$D$59:$D$92,255),0))),"")</f>
        <v/>
      </c>
      <c r="E297" s="412" t="str">
        <f t="array" ref="E297">IFERROR(IF(INDEX('Disaggregation Data'!$K$159:$K$310,MATCH(LEFT(M297,255),LEFT('Disaggregation Data'!$J$159:$J$310,255),0))=0,"",INDEX('Disaggregation Data'!$K$159:$K$310,MATCH(LEFT(M297,255),LEFT('Disaggregation Data'!J$159:$J$310,255),0))),"")</f>
        <v/>
      </c>
      <c r="F297" s="412" t="str">
        <f t="array" ref="F297">IFERROR(IF(INDEX('Disaggregation Data'!$L$159:$L$310,MATCH(LEFT(M297,255),LEFT('Disaggregation Data'!$J$159:$J$310,255),0))=0,"",INDEX('Disaggregation Data'!$L$159:$L$310,MATCH(LEFT(M297,255),LEFT('Disaggregation Data'!J$159:$J$310,255),0))),"")</f>
        <v/>
      </c>
      <c r="G297" s="412" t="str">
        <f t="array" ref="G297">IFERROR(IF(INDEX('Disaggregation Data'!$O$159:$O$310,MATCH(LEFT(M297,255),LEFT('Disaggregation Data'!$J$159:$J$310,255),0))=0,"",INDEX('Disaggregation Data'!$O$159:$O$310,MATCH(LEFT(M297,255),LEFT('Disaggregation Data'!J$159:$J$310,255),0))),"")</f>
        <v/>
      </c>
      <c r="H297" s="411" t="str">
        <f t="array" ref="H297">IFERROR(IF(INDEX('Disaggregation Data'!$P$159:$P$310,MATCH(LEFT(M297,255),LEFT('Disaggregation Data'!$J$159:$J$310,255),0))=0,"",INDEX('Disaggregation Data'!$P$159:$P$310,MATCH(LEFT(M297,255),LEFT('Disaggregation Data'!J$159:$J$310,255),0))),"")</f>
        <v/>
      </c>
      <c r="I297" s="411" t="str">
        <f t="array" ref="I297">IFERROR(IF(INDEX('Disaggregation Data'!$M$159:$M$310,MATCH(LEFT(M297,255),LEFT('Disaggregation Data'!$J$159:$J$310,255),0))=0,"",INDEX('Disaggregation Data'!$M$159:$M$310,MATCH(LEFT(M297,255),LEFT('Disaggregation Data'!J$159:$J$310,255),0))),"")</f>
        <v/>
      </c>
      <c r="J297" s="411" t="str">
        <f t="array" ref="J297">IFERROR(IF(INDEX('Disaggregation Data'!$N$159:$N$310,MATCH(LEFT(M297,255),LEFT('Disaggregation Data'!$J$159:$J$310,255),0))=0,"",INDEX('Disaggregation Data'!$N$159:$N$310,MATCH(LEFT(M297,255),LEFT('Disaggregation Data'!J$159:$J$310,255),0))),"")</f>
        <v/>
      </c>
      <c r="K297" s="503">
        <f t="shared" si="20"/>
        <v>109</v>
      </c>
      <c r="L297" s="503" t="str">
        <f t="shared" si="21"/>
        <v/>
      </c>
      <c r="M297" s="503" t="str">
        <f t="shared" si="22"/>
        <v/>
      </c>
      <c r="N297" s="481" t="b">
        <f t="shared" si="23"/>
        <v>0</v>
      </c>
      <c r="O297" s="486" t="s">
        <v>1916</v>
      </c>
      <c r="P297" s="525" t="str">
        <f t="array" ref="P297">IFERROR(IF(INDEX('Disaggregation Records'!$G$59:$G$92,MATCH(LEFT(L297,255),LEFT('Disaggregation Records'!$D$59:$D$92,255),0))=0,"",INDEX('Disaggregation Records'!$G$59:$G$92,MATCH(LEFT(L297,255),LEFT('Disaggregation Records'!$D$59:$D$92,255),0))),"")</f>
        <v/>
      </c>
      <c r="Q297" s="524" t="s">
        <v>945</v>
      </c>
      <c r="R297" s="49"/>
    </row>
    <row r="298" spans="1:18" ht="47.1" customHeight="1" x14ac:dyDescent="0.25">
      <c r="A298" s="409">
        <v>14</v>
      </c>
      <c r="B298" s="427" t="str">
        <f>IFERROR(VLOOKUP(A298,'Outcome Indicators - Section C'!$A$10:$S$27,19,FALSE),"")</f>
        <v/>
      </c>
      <c r="C298" s="522" t="str">
        <f t="array" ref="C298">IFERROR(IF(INDEX('Disaggregation Records'!$E$59:$E$92,MATCH(LEFT(L298,255),LEFT('Disaggregation Records'!$D$59:$D$92,255),0))=0,"",INDEX('Disaggregation Records'!$E$59:$E$92,MATCH(LEFT(L298,255),LEFT('Disaggregation Records'!$D$59:$D$92,255),0))),"")</f>
        <v/>
      </c>
      <c r="D298" s="522" t="str">
        <f t="array" ref="D298">IFERROR(IF(INDEX('Disaggregation Records'!$F$59:$F$92,MATCH(LEFT(L298,255),LEFT('Disaggregation Records'!$D$59:$D$92,255),0))=0,"",INDEX('Disaggregation Records'!$F$59:$F$92,MATCH(LEFT(L298,255),LEFT('Disaggregation Records'!$D$59:$D$92,255),0))),"")</f>
        <v/>
      </c>
      <c r="E298" s="412" t="str">
        <f t="array" ref="E298">IFERROR(IF(INDEX('Disaggregation Data'!$K$159:$K$310,MATCH(LEFT(M298,255),LEFT('Disaggregation Data'!$J$159:$J$310,255),0))=0,"",INDEX('Disaggregation Data'!$K$159:$K$310,MATCH(LEFT(M298,255),LEFT('Disaggregation Data'!J$159:$J$310,255),0))),"")</f>
        <v/>
      </c>
      <c r="F298" s="412" t="str">
        <f t="array" ref="F298">IFERROR(IF(INDEX('Disaggregation Data'!$L$159:$L$310,MATCH(LEFT(M298,255),LEFT('Disaggregation Data'!$J$159:$J$310,255),0))=0,"",INDEX('Disaggregation Data'!$L$159:$L$310,MATCH(LEFT(M298,255),LEFT('Disaggregation Data'!J$159:$J$310,255),0))),"")</f>
        <v/>
      </c>
      <c r="G298" s="412" t="str">
        <f t="array" ref="G298">IFERROR(IF(INDEX('Disaggregation Data'!$O$159:$O$310,MATCH(LEFT(M298,255),LEFT('Disaggregation Data'!$J$159:$J$310,255),0))=0,"",INDEX('Disaggregation Data'!$O$159:$O$310,MATCH(LEFT(M298,255),LEFT('Disaggregation Data'!J$159:$J$310,255),0))),"")</f>
        <v/>
      </c>
      <c r="H298" s="411" t="str">
        <f t="array" ref="H298">IFERROR(IF(INDEX('Disaggregation Data'!$P$159:$P$310,MATCH(LEFT(M298,255),LEFT('Disaggregation Data'!$J$159:$J$310,255),0))=0,"",INDEX('Disaggregation Data'!$P$159:$P$310,MATCH(LEFT(M298,255),LEFT('Disaggregation Data'!J$159:$J$310,255),0))),"")</f>
        <v/>
      </c>
      <c r="I298" s="411" t="str">
        <f t="array" ref="I298">IFERROR(IF(INDEX('Disaggregation Data'!$M$159:$M$310,MATCH(LEFT(M298,255),LEFT('Disaggregation Data'!$J$159:$J$310,255),0))=0,"",INDEX('Disaggregation Data'!$M$159:$M$310,MATCH(LEFT(M298,255),LEFT('Disaggregation Data'!J$159:$J$310,255),0))),"")</f>
        <v/>
      </c>
      <c r="J298" s="411" t="str">
        <f t="array" ref="J298">IFERROR(IF(INDEX('Disaggregation Data'!$N$159:$N$310,MATCH(LEFT(M298,255),LEFT('Disaggregation Data'!$J$159:$J$310,255),0))=0,"",INDEX('Disaggregation Data'!$N$159:$N$310,MATCH(LEFT(M298,255),LEFT('Disaggregation Data'!J$159:$J$310,255),0))),"")</f>
        <v/>
      </c>
      <c r="K298" s="503">
        <f t="shared" si="20"/>
        <v>110</v>
      </c>
      <c r="L298" s="503" t="str">
        <f t="shared" si="21"/>
        <v/>
      </c>
      <c r="M298" s="503" t="str">
        <f t="shared" si="22"/>
        <v/>
      </c>
      <c r="N298" s="481" t="b">
        <f t="shared" si="23"/>
        <v>0</v>
      </c>
      <c r="O298" s="486" t="s">
        <v>1917</v>
      </c>
      <c r="P298" s="525" t="str">
        <f t="array" ref="P298">IFERROR(IF(INDEX('Disaggregation Records'!$G$59:$G$92,MATCH(LEFT(L298,255),LEFT('Disaggregation Records'!$D$59:$D$92,255),0))=0,"",INDEX('Disaggregation Records'!$G$59:$G$92,MATCH(LEFT(L298,255),LEFT('Disaggregation Records'!$D$59:$D$92,255),0))),"")</f>
        <v/>
      </c>
      <c r="Q298" s="524" t="s">
        <v>946</v>
      </c>
      <c r="R298" s="49"/>
    </row>
    <row r="299" spans="1:18" ht="47.1" customHeight="1" x14ac:dyDescent="0.25">
      <c r="A299" s="409">
        <v>14</v>
      </c>
      <c r="B299" s="427" t="str">
        <f>IFERROR(VLOOKUP(A299,'Outcome Indicators - Section C'!$A$10:$S$27,19,FALSE),"")</f>
        <v/>
      </c>
      <c r="C299" s="522" t="str">
        <f t="array" ref="C299">IFERROR(IF(INDEX('Disaggregation Records'!$E$59:$E$92,MATCH(LEFT(L299,255),LEFT('Disaggregation Records'!$D$59:$D$92,255),0))=0,"",INDEX('Disaggregation Records'!$E$59:$E$92,MATCH(LEFT(L299,255),LEFT('Disaggregation Records'!$D$59:$D$92,255),0))),"")</f>
        <v/>
      </c>
      <c r="D299" s="522" t="str">
        <f t="array" ref="D299">IFERROR(IF(INDEX('Disaggregation Records'!$F$59:$F$92,MATCH(LEFT(L299,255),LEFT('Disaggregation Records'!$D$59:$D$92,255),0))=0,"",INDEX('Disaggregation Records'!$F$59:$F$92,MATCH(LEFT(L299,255),LEFT('Disaggregation Records'!$D$59:$D$92,255),0))),"")</f>
        <v/>
      </c>
      <c r="E299" s="412" t="str">
        <f t="array" ref="E299">IFERROR(IF(INDEX('Disaggregation Data'!$K$159:$K$310,MATCH(LEFT(M299,255),LEFT('Disaggregation Data'!$J$159:$J$310,255),0))=0,"",INDEX('Disaggregation Data'!$K$159:$K$310,MATCH(LEFT(M299,255),LEFT('Disaggregation Data'!J$159:$J$310,255),0))),"")</f>
        <v/>
      </c>
      <c r="F299" s="412" t="str">
        <f t="array" ref="F299">IFERROR(IF(INDEX('Disaggregation Data'!$L$159:$L$310,MATCH(LEFT(M299,255),LEFT('Disaggregation Data'!$J$159:$J$310,255),0))=0,"",INDEX('Disaggregation Data'!$L$159:$L$310,MATCH(LEFT(M299,255),LEFT('Disaggregation Data'!J$159:$J$310,255),0))),"")</f>
        <v/>
      </c>
      <c r="G299" s="412" t="str">
        <f t="array" ref="G299">IFERROR(IF(INDEX('Disaggregation Data'!$O$159:$O$310,MATCH(LEFT(M299,255),LEFT('Disaggregation Data'!$J$159:$J$310,255),0))=0,"",INDEX('Disaggregation Data'!$O$159:$O$310,MATCH(LEFT(M299,255),LEFT('Disaggregation Data'!J$159:$J$310,255),0))),"")</f>
        <v/>
      </c>
      <c r="H299" s="411" t="str">
        <f t="array" ref="H299">IFERROR(IF(INDEX('Disaggregation Data'!$P$159:$P$310,MATCH(LEFT(M299,255),LEFT('Disaggregation Data'!$J$159:$J$310,255),0))=0,"",INDEX('Disaggregation Data'!$P$159:$P$310,MATCH(LEFT(M299,255),LEFT('Disaggregation Data'!J$159:$J$310,255),0))),"")</f>
        <v/>
      </c>
      <c r="I299" s="411" t="str">
        <f t="array" ref="I299">IFERROR(IF(INDEX('Disaggregation Data'!$M$159:$M$310,MATCH(LEFT(M299,255),LEFT('Disaggregation Data'!$J$159:$J$310,255),0))=0,"",INDEX('Disaggregation Data'!$M$159:$M$310,MATCH(LEFT(M299,255),LEFT('Disaggregation Data'!J$159:$J$310,255),0))),"")</f>
        <v/>
      </c>
      <c r="J299" s="411" t="str">
        <f t="array" ref="J299">IFERROR(IF(INDEX('Disaggregation Data'!$N$159:$N$310,MATCH(LEFT(M299,255),LEFT('Disaggregation Data'!$J$159:$J$310,255),0))=0,"",INDEX('Disaggregation Data'!$N$159:$N$310,MATCH(LEFT(M299,255),LEFT('Disaggregation Data'!J$159:$J$310,255),0))),"")</f>
        <v/>
      </c>
      <c r="K299" s="503">
        <f t="shared" si="20"/>
        <v>111</v>
      </c>
      <c r="L299" s="503" t="str">
        <f t="shared" si="21"/>
        <v/>
      </c>
      <c r="M299" s="503" t="str">
        <f t="shared" si="22"/>
        <v/>
      </c>
      <c r="N299" s="481" t="b">
        <f t="shared" si="23"/>
        <v>0</v>
      </c>
      <c r="O299" s="486" t="s">
        <v>1918</v>
      </c>
      <c r="P299" s="525" t="str">
        <f t="array" ref="P299">IFERROR(IF(INDEX('Disaggregation Records'!$G$59:$G$92,MATCH(LEFT(L299,255),LEFT('Disaggregation Records'!$D$59:$D$92,255),0))=0,"",INDEX('Disaggregation Records'!$G$59:$G$92,MATCH(LEFT(L299,255),LEFT('Disaggregation Records'!$D$59:$D$92,255),0))),"")</f>
        <v/>
      </c>
      <c r="Q299" s="524" t="s">
        <v>946</v>
      </c>
      <c r="R299" s="49"/>
    </row>
    <row r="300" spans="1:18" ht="47.1" customHeight="1" x14ac:dyDescent="0.25">
      <c r="A300" s="409">
        <v>14</v>
      </c>
      <c r="B300" s="427" t="str">
        <f>IFERROR(VLOOKUP(A300,'Outcome Indicators - Section C'!$A$10:$S$27,19,FALSE),"")</f>
        <v/>
      </c>
      <c r="C300" s="522" t="str">
        <f t="array" ref="C300">IFERROR(IF(INDEX('Disaggregation Records'!$E$59:$E$92,MATCH(LEFT(L300,255),LEFT('Disaggregation Records'!$D$59:$D$92,255),0))=0,"",INDEX('Disaggregation Records'!$E$59:$E$92,MATCH(LEFT(L300,255),LEFT('Disaggregation Records'!$D$59:$D$92,255),0))),"")</f>
        <v/>
      </c>
      <c r="D300" s="522" t="str">
        <f t="array" ref="D300">IFERROR(IF(INDEX('Disaggregation Records'!$F$59:$F$92,MATCH(LEFT(L300,255),LEFT('Disaggregation Records'!$D$59:$D$92,255),0))=0,"",INDEX('Disaggregation Records'!$F$59:$F$92,MATCH(LEFT(L300,255),LEFT('Disaggregation Records'!$D$59:$D$92,255),0))),"")</f>
        <v/>
      </c>
      <c r="E300" s="412" t="str">
        <f t="array" ref="E300">IFERROR(IF(INDEX('Disaggregation Data'!$K$159:$K$310,MATCH(LEFT(M300,255),LEFT('Disaggregation Data'!$J$159:$J$310,255),0))=0,"",INDEX('Disaggregation Data'!$K$159:$K$310,MATCH(LEFT(M300,255),LEFT('Disaggregation Data'!J$159:$J$310,255),0))),"")</f>
        <v/>
      </c>
      <c r="F300" s="412" t="str">
        <f t="array" ref="F300">IFERROR(IF(INDEX('Disaggregation Data'!$L$159:$L$310,MATCH(LEFT(M300,255),LEFT('Disaggregation Data'!$J$159:$J$310,255),0))=0,"",INDEX('Disaggregation Data'!$L$159:$L$310,MATCH(LEFT(M300,255),LEFT('Disaggregation Data'!J$159:$J$310,255),0))),"")</f>
        <v/>
      </c>
      <c r="G300" s="412" t="str">
        <f t="array" ref="G300">IFERROR(IF(INDEX('Disaggregation Data'!$O$159:$O$310,MATCH(LEFT(M300,255),LEFT('Disaggregation Data'!$J$159:$J$310,255),0))=0,"",INDEX('Disaggregation Data'!$O$159:$O$310,MATCH(LEFT(M300,255),LEFT('Disaggregation Data'!J$159:$J$310,255),0))),"")</f>
        <v/>
      </c>
      <c r="H300" s="411" t="str">
        <f t="array" ref="H300">IFERROR(IF(INDEX('Disaggregation Data'!$P$159:$P$310,MATCH(LEFT(M300,255),LEFT('Disaggregation Data'!$J$159:$J$310,255),0))=0,"",INDEX('Disaggregation Data'!$P$159:$P$310,MATCH(LEFT(M300,255),LEFT('Disaggregation Data'!J$159:$J$310,255),0))),"")</f>
        <v/>
      </c>
      <c r="I300" s="411" t="str">
        <f t="array" ref="I300">IFERROR(IF(INDEX('Disaggregation Data'!$M$159:$M$310,MATCH(LEFT(M300,255),LEFT('Disaggregation Data'!$J$159:$J$310,255),0))=0,"",INDEX('Disaggregation Data'!$M$159:$M$310,MATCH(LEFT(M300,255),LEFT('Disaggregation Data'!J$159:$J$310,255),0))),"")</f>
        <v/>
      </c>
      <c r="J300" s="411" t="str">
        <f t="array" ref="J300">IFERROR(IF(INDEX('Disaggregation Data'!$N$159:$N$310,MATCH(LEFT(M300,255),LEFT('Disaggregation Data'!$J$159:$J$310,255),0))=0,"",INDEX('Disaggregation Data'!$N$159:$N$310,MATCH(LEFT(M300,255),LEFT('Disaggregation Data'!J$159:$J$310,255),0))),"")</f>
        <v/>
      </c>
      <c r="K300" s="503">
        <f t="shared" si="20"/>
        <v>112</v>
      </c>
      <c r="L300" s="503" t="str">
        <f t="shared" si="21"/>
        <v/>
      </c>
      <c r="M300" s="503" t="str">
        <f t="shared" si="22"/>
        <v/>
      </c>
      <c r="N300" s="481" t="b">
        <f t="shared" si="23"/>
        <v>0</v>
      </c>
      <c r="O300" s="486" t="s">
        <v>1919</v>
      </c>
      <c r="P300" s="525" t="str">
        <f t="array" ref="P300">IFERROR(IF(INDEX('Disaggregation Records'!$G$59:$G$92,MATCH(LEFT(L300,255),LEFT('Disaggregation Records'!$D$59:$D$92,255),0))=0,"",INDEX('Disaggregation Records'!$G$59:$G$92,MATCH(LEFT(L300,255),LEFT('Disaggregation Records'!$D$59:$D$92,255),0))),"")</f>
        <v/>
      </c>
      <c r="Q300" s="524" t="s">
        <v>946</v>
      </c>
      <c r="R300" s="49"/>
    </row>
    <row r="301" spans="1:18" ht="47.1" customHeight="1" x14ac:dyDescent="0.25">
      <c r="A301" s="409">
        <v>14</v>
      </c>
      <c r="B301" s="427" t="str">
        <f>IFERROR(VLOOKUP(A301,'Outcome Indicators - Section C'!$A$10:$S$27,19,FALSE),"")</f>
        <v/>
      </c>
      <c r="C301" s="522" t="str">
        <f t="array" ref="C301">IFERROR(IF(INDEX('Disaggregation Records'!$E$59:$E$92,MATCH(LEFT(L301,255),LEFT('Disaggregation Records'!$D$59:$D$92,255),0))=0,"",INDEX('Disaggregation Records'!$E$59:$E$92,MATCH(LEFT(L301,255),LEFT('Disaggregation Records'!$D$59:$D$92,255),0))),"")</f>
        <v/>
      </c>
      <c r="D301" s="522" t="str">
        <f t="array" ref="D301">IFERROR(IF(INDEX('Disaggregation Records'!$F$59:$F$92,MATCH(LEFT(L301,255),LEFT('Disaggregation Records'!$D$59:$D$92,255),0))=0,"",INDEX('Disaggregation Records'!$F$59:$F$92,MATCH(LEFT(L301,255),LEFT('Disaggregation Records'!$D$59:$D$92,255),0))),"")</f>
        <v/>
      </c>
      <c r="E301" s="412" t="str">
        <f t="array" ref="E301">IFERROR(IF(INDEX('Disaggregation Data'!$K$159:$K$310,MATCH(LEFT(M301,255),LEFT('Disaggregation Data'!$J$159:$J$310,255),0))=0,"",INDEX('Disaggregation Data'!$K$159:$K$310,MATCH(LEFT(M301,255),LEFT('Disaggregation Data'!J$159:$J$310,255),0))),"")</f>
        <v/>
      </c>
      <c r="F301" s="412" t="str">
        <f t="array" ref="F301">IFERROR(IF(INDEX('Disaggregation Data'!$L$159:$L$310,MATCH(LEFT(M301,255),LEFT('Disaggregation Data'!$J$159:$J$310,255),0))=0,"",INDEX('Disaggregation Data'!$L$159:$L$310,MATCH(LEFT(M301,255),LEFT('Disaggregation Data'!J$159:$J$310,255),0))),"")</f>
        <v/>
      </c>
      <c r="G301" s="412" t="str">
        <f t="array" ref="G301">IFERROR(IF(INDEX('Disaggregation Data'!$O$159:$O$310,MATCH(LEFT(M301,255),LEFT('Disaggregation Data'!$J$159:$J$310,255),0))=0,"",INDEX('Disaggregation Data'!$O$159:$O$310,MATCH(LEFT(M301,255),LEFT('Disaggregation Data'!J$159:$J$310,255),0))),"")</f>
        <v/>
      </c>
      <c r="H301" s="411" t="str">
        <f t="array" ref="H301">IFERROR(IF(INDEX('Disaggregation Data'!$P$159:$P$310,MATCH(LEFT(M301,255),LEFT('Disaggregation Data'!$J$159:$J$310,255),0))=0,"",INDEX('Disaggregation Data'!$P$159:$P$310,MATCH(LEFT(M301,255),LEFT('Disaggregation Data'!J$159:$J$310,255),0))),"")</f>
        <v/>
      </c>
      <c r="I301" s="411" t="str">
        <f t="array" ref="I301">IFERROR(IF(INDEX('Disaggregation Data'!$M$159:$M$310,MATCH(LEFT(M301,255),LEFT('Disaggregation Data'!$J$159:$J$310,255),0))=0,"",INDEX('Disaggregation Data'!$M$159:$M$310,MATCH(LEFT(M301,255),LEFT('Disaggregation Data'!J$159:$J$310,255),0))),"")</f>
        <v/>
      </c>
      <c r="J301" s="411" t="str">
        <f t="array" ref="J301">IFERROR(IF(INDEX('Disaggregation Data'!$N$159:$N$310,MATCH(LEFT(M301,255),LEFT('Disaggregation Data'!$J$159:$J$310,255),0))=0,"",INDEX('Disaggregation Data'!$N$159:$N$310,MATCH(LEFT(M301,255),LEFT('Disaggregation Data'!J$159:$J$310,255),0))),"")</f>
        <v/>
      </c>
      <c r="K301" s="503">
        <f t="shared" si="20"/>
        <v>113</v>
      </c>
      <c r="L301" s="503" t="str">
        <f t="shared" si="21"/>
        <v/>
      </c>
      <c r="M301" s="503" t="str">
        <f t="shared" si="22"/>
        <v/>
      </c>
      <c r="N301" s="481" t="b">
        <f t="shared" si="23"/>
        <v>0</v>
      </c>
      <c r="O301" s="486" t="s">
        <v>1920</v>
      </c>
      <c r="P301" s="525" t="str">
        <f t="array" ref="P301">IFERROR(IF(INDEX('Disaggregation Records'!$G$59:$G$92,MATCH(LEFT(L301,255),LEFT('Disaggregation Records'!$D$59:$D$92,255),0))=0,"",INDEX('Disaggregation Records'!$G$59:$G$92,MATCH(LEFT(L301,255),LEFT('Disaggregation Records'!$D$59:$D$92,255),0))),"")</f>
        <v/>
      </c>
      <c r="Q301" s="524" t="s">
        <v>946</v>
      </c>
      <c r="R301" s="49"/>
    </row>
    <row r="302" spans="1:18" ht="47.1" customHeight="1" x14ac:dyDescent="0.25">
      <c r="A302" s="409">
        <v>14</v>
      </c>
      <c r="B302" s="427" t="str">
        <f>IFERROR(VLOOKUP(A302,'Outcome Indicators - Section C'!$A$10:$S$27,19,FALSE),"")</f>
        <v/>
      </c>
      <c r="C302" s="522" t="str">
        <f t="array" ref="C302">IFERROR(IF(INDEX('Disaggregation Records'!$E$59:$E$92,MATCH(LEFT(L302,255),LEFT('Disaggregation Records'!$D$59:$D$92,255),0))=0,"",INDEX('Disaggregation Records'!$E$59:$E$92,MATCH(LEFT(L302,255),LEFT('Disaggregation Records'!$D$59:$D$92,255),0))),"")</f>
        <v/>
      </c>
      <c r="D302" s="522" t="str">
        <f t="array" ref="D302">IFERROR(IF(INDEX('Disaggregation Records'!$F$59:$F$92,MATCH(LEFT(L302,255),LEFT('Disaggregation Records'!$D$59:$D$92,255),0))=0,"",INDEX('Disaggregation Records'!$F$59:$F$92,MATCH(LEFT(L302,255),LEFT('Disaggregation Records'!$D$59:$D$92,255),0))),"")</f>
        <v/>
      </c>
      <c r="E302" s="412" t="str">
        <f t="array" ref="E302">IFERROR(IF(INDEX('Disaggregation Data'!$K$159:$K$310,MATCH(LEFT(M302,255),LEFT('Disaggregation Data'!$J$159:$J$310,255),0))=0,"",INDEX('Disaggregation Data'!$K$159:$K$310,MATCH(LEFT(M302,255),LEFT('Disaggregation Data'!J$159:$J$310,255),0))),"")</f>
        <v/>
      </c>
      <c r="F302" s="412" t="str">
        <f t="array" ref="F302">IFERROR(IF(INDEX('Disaggregation Data'!$L$159:$L$310,MATCH(LEFT(M302,255),LEFT('Disaggregation Data'!$J$159:$J$310,255),0))=0,"",INDEX('Disaggregation Data'!$L$159:$L$310,MATCH(LEFT(M302,255),LEFT('Disaggregation Data'!J$159:$J$310,255),0))),"")</f>
        <v/>
      </c>
      <c r="G302" s="412" t="str">
        <f t="array" ref="G302">IFERROR(IF(INDEX('Disaggregation Data'!$O$159:$O$310,MATCH(LEFT(M302,255),LEFT('Disaggregation Data'!$J$159:$J$310,255),0))=0,"",INDEX('Disaggregation Data'!$O$159:$O$310,MATCH(LEFT(M302,255),LEFT('Disaggregation Data'!J$159:$J$310,255),0))),"")</f>
        <v/>
      </c>
      <c r="H302" s="411" t="str">
        <f t="array" ref="H302">IFERROR(IF(INDEX('Disaggregation Data'!$P$159:$P$310,MATCH(LEFT(M302,255),LEFT('Disaggregation Data'!$J$159:$J$310,255),0))=0,"",INDEX('Disaggregation Data'!$P$159:$P$310,MATCH(LEFT(M302,255),LEFT('Disaggregation Data'!J$159:$J$310,255),0))),"")</f>
        <v/>
      </c>
      <c r="I302" s="411" t="str">
        <f t="array" ref="I302">IFERROR(IF(INDEX('Disaggregation Data'!$M$159:$M$310,MATCH(LEFT(M302,255),LEFT('Disaggregation Data'!$J$159:$J$310,255),0))=0,"",INDEX('Disaggregation Data'!$M$159:$M$310,MATCH(LEFT(M302,255),LEFT('Disaggregation Data'!J$159:$J$310,255),0))),"")</f>
        <v/>
      </c>
      <c r="J302" s="411" t="str">
        <f t="array" ref="J302">IFERROR(IF(INDEX('Disaggregation Data'!$N$159:$N$310,MATCH(LEFT(M302,255),LEFT('Disaggregation Data'!$J$159:$J$310,255),0))=0,"",INDEX('Disaggregation Data'!$N$159:$N$310,MATCH(LEFT(M302,255),LEFT('Disaggregation Data'!J$159:$J$310,255),0))),"")</f>
        <v/>
      </c>
      <c r="K302" s="503">
        <f t="shared" si="20"/>
        <v>114</v>
      </c>
      <c r="L302" s="503" t="str">
        <f t="shared" si="21"/>
        <v/>
      </c>
      <c r="M302" s="503" t="str">
        <f t="shared" si="22"/>
        <v/>
      </c>
      <c r="N302" s="481" t="b">
        <f t="shared" si="23"/>
        <v>0</v>
      </c>
      <c r="O302" s="486" t="s">
        <v>1921</v>
      </c>
      <c r="P302" s="525" t="str">
        <f t="array" ref="P302">IFERROR(IF(INDEX('Disaggregation Records'!$G$59:$G$92,MATCH(LEFT(L302,255),LEFT('Disaggregation Records'!$D$59:$D$92,255),0))=0,"",INDEX('Disaggregation Records'!$G$59:$G$92,MATCH(LEFT(L302,255),LEFT('Disaggregation Records'!$D$59:$D$92,255),0))),"")</f>
        <v/>
      </c>
      <c r="Q302" s="524" t="s">
        <v>946</v>
      </c>
      <c r="R302" s="49"/>
    </row>
    <row r="303" spans="1:18" ht="47.1" customHeight="1" x14ac:dyDescent="0.25">
      <c r="A303" s="409">
        <v>14</v>
      </c>
      <c r="B303" s="427" t="str">
        <f>IFERROR(VLOOKUP(A303,'Outcome Indicators - Section C'!$A$10:$S$27,19,FALSE),"")</f>
        <v/>
      </c>
      <c r="C303" s="522" t="str">
        <f t="array" ref="C303">IFERROR(IF(INDEX('Disaggregation Records'!$E$59:$E$92,MATCH(LEFT(L303,255),LEFT('Disaggregation Records'!$D$59:$D$92,255),0))=0,"",INDEX('Disaggregation Records'!$E$59:$E$92,MATCH(LEFT(L303,255),LEFT('Disaggregation Records'!$D$59:$D$92,255),0))),"")</f>
        <v/>
      </c>
      <c r="D303" s="522" t="str">
        <f t="array" ref="D303">IFERROR(IF(INDEX('Disaggregation Records'!$F$59:$F$92,MATCH(LEFT(L303,255),LEFT('Disaggregation Records'!$D$59:$D$92,255),0))=0,"",INDEX('Disaggregation Records'!$F$59:$F$92,MATCH(LEFT(L303,255),LEFT('Disaggregation Records'!$D$59:$D$92,255),0))),"")</f>
        <v/>
      </c>
      <c r="E303" s="412" t="str">
        <f t="array" ref="E303">IFERROR(IF(INDEX('Disaggregation Data'!$K$159:$K$310,MATCH(LEFT(M303,255),LEFT('Disaggregation Data'!$J$159:$J$310,255),0))=0,"",INDEX('Disaggregation Data'!$K$159:$K$310,MATCH(LEFT(M303,255),LEFT('Disaggregation Data'!J$159:$J$310,255),0))),"")</f>
        <v/>
      </c>
      <c r="F303" s="412" t="str">
        <f t="array" ref="F303">IFERROR(IF(INDEX('Disaggregation Data'!$L$159:$L$310,MATCH(LEFT(M303,255),LEFT('Disaggregation Data'!$J$159:$J$310,255),0))=0,"",INDEX('Disaggregation Data'!$L$159:$L$310,MATCH(LEFT(M303,255),LEFT('Disaggregation Data'!J$159:$J$310,255),0))),"")</f>
        <v/>
      </c>
      <c r="G303" s="412" t="str">
        <f t="array" ref="G303">IFERROR(IF(INDEX('Disaggregation Data'!$O$159:$O$310,MATCH(LEFT(M303,255),LEFT('Disaggregation Data'!$J$159:$J$310,255),0))=0,"",INDEX('Disaggregation Data'!$O$159:$O$310,MATCH(LEFT(M303,255),LEFT('Disaggregation Data'!J$159:$J$310,255),0))),"")</f>
        <v/>
      </c>
      <c r="H303" s="411" t="str">
        <f t="array" ref="H303">IFERROR(IF(INDEX('Disaggregation Data'!$P$159:$P$310,MATCH(LEFT(M303,255),LEFT('Disaggregation Data'!$J$159:$J$310,255),0))=0,"",INDEX('Disaggregation Data'!$P$159:$P$310,MATCH(LEFT(M303,255),LEFT('Disaggregation Data'!J$159:$J$310,255),0))),"")</f>
        <v/>
      </c>
      <c r="I303" s="411" t="str">
        <f t="array" ref="I303">IFERROR(IF(INDEX('Disaggregation Data'!$M$159:$M$310,MATCH(LEFT(M303,255),LEFT('Disaggregation Data'!$J$159:$J$310,255),0))=0,"",INDEX('Disaggregation Data'!$M$159:$M$310,MATCH(LEFT(M303,255),LEFT('Disaggregation Data'!J$159:$J$310,255),0))),"")</f>
        <v/>
      </c>
      <c r="J303" s="411" t="str">
        <f t="array" ref="J303">IFERROR(IF(INDEX('Disaggregation Data'!$N$159:$N$310,MATCH(LEFT(M303,255),LEFT('Disaggregation Data'!$J$159:$J$310,255),0))=0,"",INDEX('Disaggregation Data'!$N$159:$N$310,MATCH(LEFT(M303,255),LEFT('Disaggregation Data'!J$159:$J$310,255),0))),"")</f>
        <v/>
      </c>
      <c r="K303" s="503">
        <f t="shared" si="20"/>
        <v>115</v>
      </c>
      <c r="L303" s="503" t="str">
        <f t="shared" si="21"/>
        <v/>
      </c>
      <c r="M303" s="503" t="str">
        <f t="shared" si="22"/>
        <v/>
      </c>
      <c r="N303" s="481" t="b">
        <f t="shared" si="23"/>
        <v>0</v>
      </c>
      <c r="O303" s="486" t="s">
        <v>1922</v>
      </c>
      <c r="P303" s="525" t="str">
        <f t="array" ref="P303">IFERROR(IF(INDEX('Disaggregation Records'!$G$59:$G$92,MATCH(LEFT(L303,255),LEFT('Disaggregation Records'!$D$59:$D$92,255),0))=0,"",INDEX('Disaggregation Records'!$G$59:$G$92,MATCH(LEFT(L303,255),LEFT('Disaggregation Records'!$D$59:$D$92,255),0))),"")</f>
        <v/>
      </c>
      <c r="Q303" s="524" t="s">
        <v>946</v>
      </c>
      <c r="R303" s="49"/>
    </row>
    <row r="304" spans="1:18" ht="47.1" customHeight="1" x14ac:dyDescent="0.25">
      <c r="A304" s="409">
        <v>14</v>
      </c>
      <c r="B304" s="427" t="str">
        <f>IFERROR(VLOOKUP(A304,'Outcome Indicators - Section C'!$A$10:$S$27,19,FALSE),"")</f>
        <v/>
      </c>
      <c r="C304" s="522" t="str">
        <f t="array" ref="C304">IFERROR(IF(INDEX('Disaggregation Records'!$E$59:$E$92,MATCH(LEFT(L304,255),LEFT('Disaggregation Records'!$D$59:$D$92,255),0))=0,"",INDEX('Disaggregation Records'!$E$59:$E$92,MATCH(LEFT(L304,255),LEFT('Disaggregation Records'!$D$59:$D$92,255),0))),"")</f>
        <v/>
      </c>
      <c r="D304" s="522" t="str">
        <f t="array" ref="D304">IFERROR(IF(INDEX('Disaggregation Records'!$F$59:$F$92,MATCH(LEFT(L304,255),LEFT('Disaggregation Records'!$D$59:$D$92,255),0))=0,"",INDEX('Disaggregation Records'!$F$59:$F$92,MATCH(LEFT(L304,255),LEFT('Disaggregation Records'!$D$59:$D$92,255),0))),"")</f>
        <v/>
      </c>
      <c r="E304" s="412" t="str">
        <f t="array" ref="E304">IFERROR(IF(INDEX('Disaggregation Data'!$K$159:$K$310,MATCH(LEFT(M304,255),LEFT('Disaggregation Data'!$J$159:$J$310,255),0))=0,"",INDEX('Disaggregation Data'!$K$159:$K$310,MATCH(LEFT(M304,255),LEFT('Disaggregation Data'!J$159:$J$310,255),0))),"")</f>
        <v/>
      </c>
      <c r="F304" s="412" t="str">
        <f t="array" ref="F304">IFERROR(IF(INDEX('Disaggregation Data'!$L$159:$L$310,MATCH(LEFT(M304,255),LEFT('Disaggregation Data'!$J$159:$J$310,255),0))=0,"",INDEX('Disaggregation Data'!$L$159:$L$310,MATCH(LEFT(M304,255),LEFT('Disaggregation Data'!J$159:$J$310,255),0))),"")</f>
        <v/>
      </c>
      <c r="G304" s="412" t="str">
        <f t="array" ref="G304">IFERROR(IF(INDEX('Disaggregation Data'!$O$159:$O$310,MATCH(LEFT(M304,255),LEFT('Disaggregation Data'!$J$159:$J$310,255),0))=0,"",INDEX('Disaggregation Data'!$O$159:$O$310,MATCH(LEFT(M304,255),LEFT('Disaggregation Data'!J$159:$J$310,255),0))),"")</f>
        <v/>
      </c>
      <c r="H304" s="411" t="str">
        <f t="array" ref="H304">IFERROR(IF(INDEX('Disaggregation Data'!$P$159:$P$310,MATCH(LEFT(M304,255),LEFT('Disaggregation Data'!$J$159:$J$310,255),0))=0,"",INDEX('Disaggregation Data'!$P$159:$P$310,MATCH(LEFT(M304,255),LEFT('Disaggregation Data'!J$159:$J$310,255),0))),"")</f>
        <v/>
      </c>
      <c r="I304" s="411" t="str">
        <f t="array" ref="I304">IFERROR(IF(INDEX('Disaggregation Data'!$M$159:$M$310,MATCH(LEFT(M304,255),LEFT('Disaggregation Data'!$J$159:$J$310,255),0))=0,"",INDEX('Disaggregation Data'!$M$159:$M$310,MATCH(LEFT(M304,255),LEFT('Disaggregation Data'!J$159:$J$310,255),0))),"")</f>
        <v/>
      </c>
      <c r="J304" s="411" t="str">
        <f t="array" ref="J304">IFERROR(IF(INDEX('Disaggregation Data'!$N$159:$N$310,MATCH(LEFT(M304,255),LEFT('Disaggregation Data'!$J$159:$J$310,255),0))=0,"",INDEX('Disaggregation Data'!$N$159:$N$310,MATCH(LEFT(M304,255),LEFT('Disaggregation Data'!J$159:$J$310,255),0))),"")</f>
        <v/>
      </c>
      <c r="K304" s="503">
        <f t="shared" si="20"/>
        <v>116</v>
      </c>
      <c r="L304" s="503" t="str">
        <f t="shared" si="21"/>
        <v/>
      </c>
      <c r="M304" s="503" t="str">
        <f t="shared" si="22"/>
        <v/>
      </c>
      <c r="N304" s="481" t="b">
        <f t="shared" si="23"/>
        <v>0</v>
      </c>
      <c r="O304" s="486" t="s">
        <v>1923</v>
      </c>
      <c r="P304" s="525" t="str">
        <f t="array" ref="P304">IFERROR(IF(INDEX('Disaggregation Records'!$G$59:$G$92,MATCH(LEFT(L304,255),LEFT('Disaggregation Records'!$D$59:$D$92,255),0))=0,"",INDEX('Disaggregation Records'!$G$59:$G$92,MATCH(LEFT(L304,255),LEFT('Disaggregation Records'!$D$59:$D$92,255),0))),"")</f>
        <v/>
      </c>
      <c r="Q304" s="524" t="s">
        <v>946</v>
      </c>
      <c r="R304" s="49"/>
    </row>
    <row r="305" spans="1:18" ht="47.1" customHeight="1" x14ac:dyDescent="0.25">
      <c r="A305" s="409">
        <v>14</v>
      </c>
      <c r="B305" s="427" t="str">
        <f>IFERROR(VLOOKUP(A305,'Outcome Indicators - Section C'!$A$10:$S$27,19,FALSE),"")</f>
        <v/>
      </c>
      <c r="C305" s="522" t="str">
        <f t="array" ref="C305">IFERROR(IF(INDEX('Disaggregation Records'!$E$59:$E$92,MATCH(LEFT(L305,255),LEFT('Disaggregation Records'!$D$59:$D$92,255),0))=0,"",INDEX('Disaggregation Records'!$E$59:$E$92,MATCH(LEFT(L305,255),LEFT('Disaggregation Records'!$D$59:$D$92,255),0))),"")</f>
        <v/>
      </c>
      <c r="D305" s="522" t="str">
        <f t="array" ref="D305">IFERROR(IF(INDEX('Disaggregation Records'!$F$59:$F$92,MATCH(LEFT(L305,255),LEFT('Disaggregation Records'!$D$59:$D$92,255),0))=0,"",INDEX('Disaggregation Records'!$F$59:$F$92,MATCH(LEFT(L305,255),LEFT('Disaggregation Records'!$D$59:$D$92,255),0))),"")</f>
        <v/>
      </c>
      <c r="E305" s="412" t="str">
        <f t="array" ref="E305">IFERROR(IF(INDEX('Disaggregation Data'!$K$159:$K$310,MATCH(LEFT(M305,255),LEFT('Disaggregation Data'!$J$159:$J$310,255),0))=0,"",INDEX('Disaggregation Data'!$K$159:$K$310,MATCH(LEFT(M305,255),LEFT('Disaggregation Data'!J$159:$J$310,255),0))),"")</f>
        <v/>
      </c>
      <c r="F305" s="412" t="str">
        <f t="array" ref="F305">IFERROR(IF(INDEX('Disaggregation Data'!$L$159:$L$310,MATCH(LEFT(M305,255),LEFT('Disaggregation Data'!$J$159:$J$310,255),0))=0,"",INDEX('Disaggregation Data'!$L$159:$L$310,MATCH(LEFT(M305,255),LEFT('Disaggregation Data'!J$159:$J$310,255),0))),"")</f>
        <v/>
      </c>
      <c r="G305" s="412" t="str">
        <f t="array" ref="G305">IFERROR(IF(INDEX('Disaggregation Data'!$O$159:$O$310,MATCH(LEFT(M305,255),LEFT('Disaggregation Data'!$J$159:$J$310,255),0))=0,"",INDEX('Disaggregation Data'!$O$159:$O$310,MATCH(LEFT(M305,255),LEFT('Disaggregation Data'!J$159:$J$310,255),0))),"")</f>
        <v/>
      </c>
      <c r="H305" s="411" t="str">
        <f t="array" ref="H305">IFERROR(IF(INDEX('Disaggregation Data'!$P$159:$P$310,MATCH(LEFT(M305,255),LEFT('Disaggregation Data'!$J$159:$J$310,255),0))=0,"",INDEX('Disaggregation Data'!$P$159:$P$310,MATCH(LEFT(M305,255),LEFT('Disaggregation Data'!J$159:$J$310,255),0))),"")</f>
        <v/>
      </c>
      <c r="I305" s="411" t="str">
        <f t="array" ref="I305">IFERROR(IF(INDEX('Disaggregation Data'!$M$159:$M$310,MATCH(LEFT(M305,255),LEFT('Disaggregation Data'!$J$159:$J$310,255),0))=0,"",INDEX('Disaggregation Data'!$M$159:$M$310,MATCH(LEFT(M305,255),LEFT('Disaggregation Data'!J$159:$J$310,255),0))),"")</f>
        <v/>
      </c>
      <c r="J305" s="411" t="str">
        <f t="array" ref="J305">IFERROR(IF(INDEX('Disaggregation Data'!$N$159:$N$310,MATCH(LEFT(M305,255),LEFT('Disaggregation Data'!$J$159:$J$310,255),0))=0,"",INDEX('Disaggregation Data'!$N$159:$N$310,MATCH(LEFT(M305,255),LEFT('Disaggregation Data'!J$159:$J$310,255),0))),"")</f>
        <v/>
      </c>
      <c r="K305" s="503">
        <f t="shared" si="20"/>
        <v>117</v>
      </c>
      <c r="L305" s="503" t="str">
        <f t="shared" si="21"/>
        <v/>
      </c>
      <c r="M305" s="503" t="str">
        <f t="shared" si="22"/>
        <v/>
      </c>
      <c r="N305" s="481" t="b">
        <f t="shared" si="23"/>
        <v>0</v>
      </c>
      <c r="O305" s="486" t="s">
        <v>1924</v>
      </c>
      <c r="P305" s="525" t="str">
        <f t="array" ref="P305">IFERROR(IF(INDEX('Disaggregation Records'!$G$59:$G$92,MATCH(LEFT(L305,255),LEFT('Disaggregation Records'!$D$59:$D$92,255),0))=0,"",INDEX('Disaggregation Records'!$G$59:$G$92,MATCH(LEFT(L305,255),LEFT('Disaggregation Records'!$D$59:$D$92,255),0))),"")</f>
        <v/>
      </c>
      <c r="Q305" s="524" t="s">
        <v>946</v>
      </c>
      <c r="R305" s="49"/>
    </row>
    <row r="306" spans="1:18" ht="47.1" customHeight="1" x14ac:dyDescent="0.25">
      <c r="A306" s="409">
        <v>14</v>
      </c>
      <c r="B306" s="427" t="str">
        <f>IFERROR(VLOOKUP(A306,'Outcome Indicators - Section C'!$A$10:$S$27,19,FALSE),"")</f>
        <v/>
      </c>
      <c r="C306" s="522" t="str">
        <f t="array" ref="C306">IFERROR(IF(INDEX('Disaggregation Records'!$E$59:$E$92,MATCH(LEFT(L306,255),LEFT('Disaggregation Records'!$D$59:$D$92,255),0))=0,"",INDEX('Disaggregation Records'!$E$59:$E$92,MATCH(LEFT(L306,255),LEFT('Disaggregation Records'!$D$59:$D$92,255),0))),"")</f>
        <v/>
      </c>
      <c r="D306" s="522" t="str">
        <f t="array" ref="D306">IFERROR(IF(INDEX('Disaggregation Records'!$F$59:$F$92,MATCH(LEFT(L306,255),LEFT('Disaggregation Records'!$D$59:$D$92,255),0))=0,"",INDEX('Disaggregation Records'!$F$59:$F$92,MATCH(LEFT(L306,255),LEFT('Disaggregation Records'!$D$59:$D$92,255),0))),"")</f>
        <v/>
      </c>
      <c r="E306" s="412" t="str">
        <f t="array" ref="E306">IFERROR(IF(INDEX('Disaggregation Data'!$K$159:$K$310,MATCH(LEFT(M306,255),LEFT('Disaggregation Data'!$J$159:$J$310,255),0))=0,"",INDEX('Disaggregation Data'!$K$159:$K$310,MATCH(LEFT(M306,255),LEFT('Disaggregation Data'!J$159:$J$310,255),0))),"")</f>
        <v/>
      </c>
      <c r="F306" s="412" t="str">
        <f t="array" ref="F306">IFERROR(IF(INDEX('Disaggregation Data'!$L$159:$L$310,MATCH(LEFT(M306,255),LEFT('Disaggregation Data'!$J$159:$J$310,255),0))=0,"",INDEX('Disaggregation Data'!$L$159:$L$310,MATCH(LEFT(M306,255),LEFT('Disaggregation Data'!J$159:$J$310,255),0))),"")</f>
        <v/>
      </c>
      <c r="G306" s="412" t="str">
        <f t="array" ref="G306">IFERROR(IF(INDEX('Disaggregation Data'!$O$159:$O$310,MATCH(LEFT(M306,255),LEFT('Disaggregation Data'!$J$159:$J$310,255),0))=0,"",INDEX('Disaggregation Data'!$O$159:$O$310,MATCH(LEFT(M306,255),LEFT('Disaggregation Data'!J$159:$J$310,255),0))),"")</f>
        <v/>
      </c>
      <c r="H306" s="411" t="str">
        <f t="array" ref="H306">IFERROR(IF(INDEX('Disaggregation Data'!$P$159:$P$310,MATCH(LEFT(M306,255),LEFT('Disaggregation Data'!$J$159:$J$310,255),0))=0,"",INDEX('Disaggregation Data'!$P$159:$P$310,MATCH(LEFT(M306,255),LEFT('Disaggregation Data'!J$159:$J$310,255),0))),"")</f>
        <v/>
      </c>
      <c r="I306" s="411" t="str">
        <f t="array" ref="I306">IFERROR(IF(INDEX('Disaggregation Data'!$M$159:$M$310,MATCH(LEFT(M306,255),LEFT('Disaggregation Data'!$J$159:$J$310,255),0))=0,"",INDEX('Disaggregation Data'!$M$159:$M$310,MATCH(LEFT(M306,255),LEFT('Disaggregation Data'!J$159:$J$310,255),0))),"")</f>
        <v/>
      </c>
      <c r="J306" s="411" t="str">
        <f t="array" ref="J306">IFERROR(IF(INDEX('Disaggregation Data'!$N$159:$N$310,MATCH(LEFT(M306,255),LEFT('Disaggregation Data'!$J$159:$J$310,255),0))=0,"",INDEX('Disaggregation Data'!$N$159:$N$310,MATCH(LEFT(M306,255),LEFT('Disaggregation Data'!J$159:$J$310,255),0))),"")</f>
        <v/>
      </c>
      <c r="K306" s="503">
        <f t="shared" si="20"/>
        <v>118</v>
      </c>
      <c r="L306" s="503" t="str">
        <f t="shared" si="21"/>
        <v/>
      </c>
      <c r="M306" s="503" t="str">
        <f t="shared" si="22"/>
        <v/>
      </c>
      <c r="N306" s="481" t="b">
        <f t="shared" si="23"/>
        <v>0</v>
      </c>
      <c r="O306" s="486" t="s">
        <v>1925</v>
      </c>
      <c r="P306" s="525" t="str">
        <f t="array" ref="P306">IFERROR(IF(INDEX('Disaggregation Records'!$G$59:$G$92,MATCH(LEFT(L306,255),LEFT('Disaggregation Records'!$D$59:$D$92,255),0))=0,"",INDEX('Disaggregation Records'!$G$59:$G$92,MATCH(LEFT(L306,255),LEFT('Disaggregation Records'!$D$59:$D$92,255),0))),"")</f>
        <v/>
      </c>
      <c r="Q306" s="524" t="s">
        <v>946</v>
      </c>
      <c r="R306" s="49"/>
    </row>
    <row r="307" spans="1:18" ht="47.1" customHeight="1" x14ac:dyDescent="0.25">
      <c r="A307" s="409">
        <v>14</v>
      </c>
      <c r="B307" s="427" t="str">
        <f>IFERROR(VLOOKUP(A307,'Outcome Indicators - Section C'!$A$10:$S$27,19,FALSE),"")</f>
        <v/>
      </c>
      <c r="C307" s="522" t="str">
        <f t="array" ref="C307">IFERROR(IF(INDEX('Disaggregation Records'!$E$59:$E$92,MATCH(LEFT(L307,255),LEFT('Disaggregation Records'!$D$59:$D$92,255),0))=0,"",INDEX('Disaggregation Records'!$E$59:$E$92,MATCH(LEFT(L307,255),LEFT('Disaggregation Records'!$D$59:$D$92,255),0))),"")</f>
        <v/>
      </c>
      <c r="D307" s="522" t="str">
        <f t="array" ref="D307">IFERROR(IF(INDEX('Disaggregation Records'!$F$59:$F$92,MATCH(LEFT(L307,255),LEFT('Disaggregation Records'!$D$59:$D$92,255),0))=0,"",INDEX('Disaggregation Records'!$F$59:$F$92,MATCH(LEFT(L307,255),LEFT('Disaggregation Records'!$D$59:$D$92,255),0))),"")</f>
        <v/>
      </c>
      <c r="E307" s="412" t="str">
        <f t="array" ref="E307">IFERROR(IF(INDEX('Disaggregation Data'!$K$159:$K$310,MATCH(LEFT(M307,255),LEFT('Disaggregation Data'!$J$159:$J$310,255),0))=0,"",INDEX('Disaggregation Data'!$K$159:$K$310,MATCH(LEFT(M307,255),LEFT('Disaggregation Data'!J$159:$J$310,255),0))),"")</f>
        <v/>
      </c>
      <c r="F307" s="412" t="str">
        <f t="array" ref="F307">IFERROR(IF(INDEX('Disaggregation Data'!$L$159:$L$310,MATCH(LEFT(M307,255),LEFT('Disaggregation Data'!$J$159:$J$310,255),0))=0,"",INDEX('Disaggregation Data'!$L$159:$L$310,MATCH(LEFT(M307,255),LEFT('Disaggregation Data'!J$159:$J$310,255),0))),"")</f>
        <v/>
      </c>
      <c r="G307" s="412" t="str">
        <f t="array" ref="G307">IFERROR(IF(INDEX('Disaggregation Data'!$O$159:$O$310,MATCH(LEFT(M307,255),LEFT('Disaggregation Data'!$J$159:$J$310,255),0))=0,"",INDEX('Disaggregation Data'!$O$159:$O$310,MATCH(LEFT(M307,255),LEFT('Disaggregation Data'!J$159:$J$310,255),0))),"")</f>
        <v/>
      </c>
      <c r="H307" s="411" t="str">
        <f t="array" ref="H307">IFERROR(IF(INDEX('Disaggregation Data'!$P$159:$P$310,MATCH(LEFT(M307,255),LEFT('Disaggregation Data'!$J$159:$J$310,255),0))=0,"",INDEX('Disaggregation Data'!$P$159:$P$310,MATCH(LEFT(M307,255),LEFT('Disaggregation Data'!J$159:$J$310,255),0))),"")</f>
        <v/>
      </c>
      <c r="I307" s="411" t="str">
        <f t="array" ref="I307">IFERROR(IF(INDEX('Disaggregation Data'!$M$159:$M$310,MATCH(LEFT(M307,255),LEFT('Disaggregation Data'!$J$159:$J$310,255),0))=0,"",INDEX('Disaggregation Data'!$M$159:$M$310,MATCH(LEFT(M307,255),LEFT('Disaggregation Data'!J$159:$J$310,255),0))),"")</f>
        <v/>
      </c>
      <c r="J307" s="411" t="str">
        <f t="array" ref="J307">IFERROR(IF(INDEX('Disaggregation Data'!$N$159:$N$310,MATCH(LEFT(M307,255),LEFT('Disaggregation Data'!$J$159:$J$310,255),0))=0,"",INDEX('Disaggregation Data'!$N$159:$N$310,MATCH(LEFT(M307,255),LEFT('Disaggregation Data'!J$159:$J$310,255),0))),"")</f>
        <v/>
      </c>
      <c r="K307" s="503">
        <f t="shared" si="20"/>
        <v>119</v>
      </c>
      <c r="L307" s="503" t="str">
        <f t="shared" si="21"/>
        <v/>
      </c>
      <c r="M307" s="503" t="str">
        <f t="shared" si="22"/>
        <v/>
      </c>
      <c r="N307" s="481" t="b">
        <f t="shared" si="23"/>
        <v>0</v>
      </c>
      <c r="O307" s="486" t="s">
        <v>1926</v>
      </c>
      <c r="P307" s="525" t="str">
        <f t="array" ref="P307">IFERROR(IF(INDEX('Disaggregation Records'!$G$59:$G$92,MATCH(LEFT(L307,255),LEFT('Disaggregation Records'!$D$59:$D$92,255),0))=0,"",INDEX('Disaggregation Records'!$G$59:$G$92,MATCH(LEFT(L307,255),LEFT('Disaggregation Records'!$D$59:$D$92,255),0))),"")</f>
        <v/>
      </c>
      <c r="Q307" s="524" t="s">
        <v>946</v>
      </c>
      <c r="R307" s="49"/>
    </row>
    <row r="308" spans="1:18" ht="47.1" customHeight="1" x14ac:dyDescent="0.25">
      <c r="A308" s="409">
        <v>15</v>
      </c>
      <c r="B308" s="427" t="str">
        <f>IFERROR(VLOOKUP(A308,'Outcome Indicators - Section C'!$A$10:$S$27,19,FALSE),"")</f>
        <v/>
      </c>
      <c r="C308" s="522" t="str">
        <f t="array" ref="C308">IFERROR(IF(INDEX('Disaggregation Records'!$E$59:$E$92,MATCH(LEFT(L308,255),LEFT('Disaggregation Records'!$D$59:$D$92,255),0))=0,"",INDEX('Disaggregation Records'!$E$59:$E$92,MATCH(LEFT(L308,255),LEFT('Disaggregation Records'!$D$59:$D$92,255),0))),"")</f>
        <v/>
      </c>
      <c r="D308" s="522" t="str">
        <f t="array" ref="D308">IFERROR(IF(INDEX('Disaggregation Records'!$F$59:$F$92,MATCH(LEFT(L308,255),LEFT('Disaggregation Records'!$D$59:$D$92,255),0))=0,"",INDEX('Disaggregation Records'!$F$59:$F$92,MATCH(LEFT(L308,255),LEFT('Disaggregation Records'!$D$59:$D$92,255),0))),"")</f>
        <v/>
      </c>
      <c r="E308" s="412" t="str">
        <f t="array" ref="E308">IFERROR(IF(INDEX('Disaggregation Data'!$K$159:$K$310,MATCH(LEFT(M308,255),LEFT('Disaggregation Data'!$J$159:$J$310,255),0))=0,"",INDEX('Disaggregation Data'!$K$159:$K$310,MATCH(LEFT(M308,255),LEFT('Disaggregation Data'!J$159:$J$310,255),0))),"")</f>
        <v/>
      </c>
      <c r="F308" s="412" t="str">
        <f t="array" ref="F308">IFERROR(IF(INDEX('Disaggregation Data'!$L$159:$L$310,MATCH(LEFT(M308,255),LEFT('Disaggregation Data'!$J$159:$J$310,255),0))=0,"",INDEX('Disaggregation Data'!$L$159:$L$310,MATCH(LEFT(M308,255),LEFT('Disaggregation Data'!J$159:$J$310,255),0))),"")</f>
        <v/>
      </c>
      <c r="G308" s="412" t="str">
        <f t="array" ref="G308">IFERROR(IF(INDEX('Disaggregation Data'!$O$159:$O$310,MATCH(LEFT(M308,255),LEFT('Disaggregation Data'!$J$159:$J$310,255),0))=0,"",INDEX('Disaggregation Data'!$O$159:$O$310,MATCH(LEFT(M308,255),LEFT('Disaggregation Data'!J$159:$J$310,255),0))),"")</f>
        <v/>
      </c>
      <c r="H308" s="411" t="str">
        <f t="array" ref="H308">IFERROR(IF(INDEX('Disaggregation Data'!$P$159:$P$310,MATCH(LEFT(M308,255),LEFT('Disaggregation Data'!$J$159:$J$310,255),0))=0,"",INDEX('Disaggregation Data'!$P$159:$P$310,MATCH(LEFT(M308,255),LEFT('Disaggregation Data'!J$159:$J$310,255),0))),"")</f>
        <v/>
      </c>
      <c r="I308" s="411" t="str">
        <f t="array" ref="I308">IFERROR(IF(INDEX('Disaggregation Data'!$M$159:$M$310,MATCH(LEFT(M308,255),LEFT('Disaggregation Data'!$J$159:$J$310,255),0))=0,"",INDEX('Disaggregation Data'!$M$159:$M$310,MATCH(LEFT(M308,255),LEFT('Disaggregation Data'!J$159:$J$310,255),0))),"")</f>
        <v/>
      </c>
      <c r="J308" s="411" t="str">
        <f t="array" ref="J308">IFERROR(IF(INDEX('Disaggregation Data'!$N$159:$N$310,MATCH(LEFT(M308,255),LEFT('Disaggregation Data'!$J$159:$J$310,255),0))=0,"",INDEX('Disaggregation Data'!$N$159:$N$310,MATCH(LEFT(M308,255),LEFT('Disaggregation Data'!J$159:$J$310,255),0))),"")</f>
        <v/>
      </c>
      <c r="K308" s="503">
        <f t="shared" si="20"/>
        <v>120</v>
      </c>
      <c r="L308" s="503" t="str">
        <f t="shared" si="21"/>
        <v/>
      </c>
      <c r="M308" s="503" t="str">
        <f t="shared" si="22"/>
        <v/>
      </c>
      <c r="N308" s="481" t="b">
        <f t="shared" si="23"/>
        <v>0</v>
      </c>
      <c r="O308" s="486" t="s">
        <v>1927</v>
      </c>
      <c r="P308" s="525" t="str">
        <f t="array" ref="P308">IFERROR(IF(INDEX('Disaggregation Records'!$G$59:$G$92,MATCH(LEFT(L308,255),LEFT('Disaggregation Records'!$D$59:$D$92,255),0))=0,"",INDEX('Disaggregation Records'!$G$59:$G$92,MATCH(LEFT(L308,255),LEFT('Disaggregation Records'!$D$59:$D$92,255),0))),"")</f>
        <v/>
      </c>
      <c r="Q308" s="524" t="s">
        <v>947</v>
      </c>
      <c r="R308" s="49"/>
    </row>
    <row r="309" spans="1:18" ht="47.1" customHeight="1" x14ac:dyDescent="0.25">
      <c r="A309" s="409">
        <v>15</v>
      </c>
      <c r="B309" s="427" t="str">
        <f>IFERROR(VLOOKUP(A309,'Outcome Indicators - Section C'!$A$10:$S$27,19,FALSE),"")</f>
        <v/>
      </c>
      <c r="C309" s="522" t="str">
        <f t="array" ref="C309">IFERROR(IF(INDEX('Disaggregation Records'!$E$59:$E$92,MATCH(LEFT(L309,255),LEFT('Disaggregation Records'!$D$59:$D$92,255),0))=0,"",INDEX('Disaggregation Records'!$E$59:$E$92,MATCH(LEFT(L309,255),LEFT('Disaggregation Records'!$D$59:$D$92,255),0))),"")</f>
        <v/>
      </c>
      <c r="D309" s="522" t="str">
        <f t="array" ref="D309">IFERROR(IF(INDEX('Disaggregation Records'!$F$59:$F$92,MATCH(LEFT(L309,255),LEFT('Disaggregation Records'!$D$59:$D$92,255),0))=0,"",INDEX('Disaggregation Records'!$F$59:$F$92,MATCH(LEFT(L309,255),LEFT('Disaggregation Records'!$D$59:$D$92,255),0))),"")</f>
        <v/>
      </c>
      <c r="E309" s="412" t="str">
        <f t="array" ref="E309">IFERROR(IF(INDEX('Disaggregation Data'!$K$159:$K$310,MATCH(LEFT(M309,255),LEFT('Disaggregation Data'!$J$159:$J$310,255),0))=0,"",INDEX('Disaggregation Data'!$K$159:$K$310,MATCH(LEFT(M309,255),LEFT('Disaggregation Data'!J$159:$J$310,255),0))),"")</f>
        <v/>
      </c>
      <c r="F309" s="412" t="str">
        <f t="array" ref="F309">IFERROR(IF(INDEX('Disaggregation Data'!$L$159:$L$310,MATCH(LEFT(M309,255),LEFT('Disaggregation Data'!$J$159:$J$310,255),0))=0,"",INDEX('Disaggregation Data'!$L$159:$L$310,MATCH(LEFT(M309,255),LEFT('Disaggregation Data'!J$159:$J$310,255),0))),"")</f>
        <v/>
      </c>
      <c r="G309" s="412" t="str">
        <f t="array" ref="G309">IFERROR(IF(INDEX('Disaggregation Data'!$O$159:$O$310,MATCH(LEFT(M309,255),LEFT('Disaggregation Data'!$J$159:$J$310,255),0))=0,"",INDEX('Disaggregation Data'!$O$159:$O$310,MATCH(LEFT(M309,255),LEFT('Disaggregation Data'!J$159:$J$310,255),0))),"")</f>
        <v/>
      </c>
      <c r="H309" s="411" t="str">
        <f t="array" ref="H309">IFERROR(IF(INDEX('Disaggregation Data'!$P$159:$P$310,MATCH(LEFT(M309,255),LEFT('Disaggregation Data'!$J$159:$J$310,255),0))=0,"",INDEX('Disaggregation Data'!$P$159:$P$310,MATCH(LEFT(M309,255),LEFT('Disaggregation Data'!J$159:$J$310,255),0))),"")</f>
        <v/>
      </c>
      <c r="I309" s="411" t="str">
        <f t="array" ref="I309">IFERROR(IF(INDEX('Disaggregation Data'!$M$159:$M$310,MATCH(LEFT(M309,255),LEFT('Disaggregation Data'!$J$159:$J$310,255),0))=0,"",INDEX('Disaggregation Data'!$M$159:$M$310,MATCH(LEFT(M309,255),LEFT('Disaggregation Data'!J$159:$J$310,255),0))),"")</f>
        <v/>
      </c>
      <c r="J309" s="411" t="str">
        <f t="array" ref="J309">IFERROR(IF(INDEX('Disaggregation Data'!$N$159:$N$310,MATCH(LEFT(M309,255),LEFT('Disaggregation Data'!$J$159:$J$310,255),0))=0,"",INDEX('Disaggregation Data'!$N$159:$N$310,MATCH(LEFT(M309,255),LEFT('Disaggregation Data'!J$159:$J$310,255),0))),"")</f>
        <v/>
      </c>
      <c r="K309" s="503">
        <f t="shared" si="20"/>
        <v>121</v>
      </c>
      <c r="L309" s="503" t="str">
        <f t="shared" si="21"/>
        <v/>
      </c>
      <c r="M309" s="503" t="str">
        <f t="shared" si="22"/>
        <v/>
      </c>
      <c r="N309" s="481" t="b">
        <f t="shared" si="23"/>
        <v>0</v>
      </c>
      <c r="O309" s="486" t="s">
        <v>1928</v>
      </c>
      <c r="P309" s="525" t="str">
        <f t="array" ref="P309">IFERROR(IF(INDEX('Disaggregation Records'!$G$59:$G$92,MATCH(LEFT(L309,255),LEFT('Disaggregation Records'!$D$59:$D$92,255),0))=0,"",INDEX('Disaggregation Records'!$G$59:$G$92,MATCH(LEFT(L309,255),LEFT('Disaggregation Records'!$D$59:$D$92,255),0))),"")</f>
        <v/>
      </c>
      <c r="Q309" s="524" t="s">
        <v>947</v>
      </c>
      <c r="R309" s="49"/>
    </row>
    <row r="310" spans="1:18" ht="47.1" customHeight="1" x14ac:dyDescent="0.25">
      <c r="A310" s="409">
        <v>15</v>
      </c>
      <c r="B310" s="427" t="str">
        <f>IFERROR(VLOOKUP(A310,'Outcome Indicators - Section C'!$A$10:$S$27,19,FALSE),"")</f>
        <v/>
      </c>
      <c r="C310" s="522" t="str">
        <f t="array" ref="C310">IFERROR(IF(INDEX('Disaggregation Records'!$E$59:$E$92,MATCH(LEFT(L310,255),LEFT('Disaggregation Records'!$D$59:$D$92,255),0))=0,"",INDEX('Disaggregation Records'!$E$59:$E$92,MATCH(LEFT(L310,255),LEFT('Disaggregation Records'!$D$59:$D$92,255),0))),"")</f>
        <v/>
      </c>
      <c r="D310" s="522" t="str">
        <f t="array" ref="D310">IFERROR(IF(INDEX('Disaggregation Records'!$F$59:$F$92,MATCH(LEFT(L310,255),LEFT('Disaggregation Records'!$D$59:$D$92,255),0))=0,"",INDEX('Disaggregation Records'!$F$59:$F$92,MATCH(LEFT(L310,255),LEFT('Disaggregation Records'!$D$59:$D$92,255),0))),"")</f>
        <v/>
      </c>
      <c r="E310" s="412" t="str">
        <f t="array" ref="E310">IFERROR(IF(INDEX('Disaggregation Data'!$K$159:$K$310,MATCH(LEFT(M310,255),LEFT('Disaggregation Data'!$J$159:$J$310,255),0))=0,"",INDEX('Disaggregation Data'!$K$159:$K$310,MATCH(LEFT(M310,255),LEFT('Disaggregation Data'!J$159:$J$310,255),0))),"")</f>
        <v/>
      </c>
      <c r="F310" s="412" t="str">
        <f t="array" ref="F310">IFERROR(IF(INDEX('Disaggregation Data'!$L$159:$L$310,MATCH(LEFT(M310,255),LEFT('Disaggregation Data'!$J$159:$J$310,255),0))=0,"",INDEX('Disaggregation Data'!$L$159:$L$310,MATCH(LEFT(M310,255),LEFT('Disaggregation Data'!J$159:$J$310,255),0))),"")</f>
        <v/>
      </c>
      <c r="G310" s="412" t="str">
        <f t="array" ref="G310">IFERROR(IF(INDEX('Disaggregation Data'!$O$159:$O$310,MATCH(LEFT(M310,255),LEFT('Disaggregation Data'!$J$159:$J$310,255),0))=0,"",INDEX('Disaggregation Data'!$O$159:$O$310,MATCH(LEFT(M310,255),LEFT('Disaggregation Data'!J$159:$J$310,255),0))),"")</f>
        <v/>
      </c>
      <c r="H310" s="411" t="str">
        <f t="array" ref="H310">IFERROR(IF(INDEX('Disaggregation Data'!$P$159:$P$310,MATCH(LEFT(M310,255),LEFT('Disaggregation Data'!$J$159:$J$310,255),0))=0,"",INDEX('Disaggregation Data'!$P$159:$P$310,MATCH(LEFT(M310,255),LEFT('Disaggregation Data'!J$159:$J$310,255),0))),"")</f>
        <v/>
      </c>
      <c r="I310" s="411" t="str">
        <f t="array" ref="I310">IFERROR(IF(INDEX('Disaggregation Data'!$M$159:$M$310,MATCH(LEFT(M310,255),LEFT('Disaggregation Data'!$J$159:$J$310,255),0))=0,"",INDEX('Disaggregation Data'!$M$159:$M$310,MATCH(LEFT(M310,255),LEFT('Disaggregation Data'!J$159:$J$310,255),0))),"")</f>
        <v/>
      </c>
      <c r="J310" s="411" t="str">
        <f t="array" ref="J310">IFERROR(IF(INDEX('Disaggregation Data'!$N$159:$N$310,MATCH(LEFT(M310,255),LEFT('Disaggregation Data'!$J$159:$J$310,255),0))=0,"",INDEX('Disaggregation Data'!$N$159:$N$310,MATCH(LEFT(M310,255),LEFT('Disaggregation Data'!J$159:$J$310,255),0))),"")</f>
        <v/>
      </c>
      <c r="K310" s="503">
        <f t="shared" si="20"/>
        <v>122</v>
      </c>
      <c r="L310" s="503" t="str">
        <f t="shared" si="21"/>
        <v/>
      </c>
      <c r="M310" s="503" t="str">
        <f t="shared" si="22"/>
        <v/>
      </c>
      <c r="N310" s="481" t="b">
        <f t="shared" si="23"/>
        <v>0</v>
      </c>
      <c r="O310" s="486" t="s">
        <v>1929</v>
      </c>
      <c r="P310" s="525" t="str">
        <f t="array" ref="P310">IFERROR(IF(INDEX('Disaggregation Records'!$G$59:$G$92,MATCH(LEFT(L310,255),LEFT('Disaggregation Records'!$D$59:$D$92,255),0))=0,"",INDEX('Disaggregation Records'!$G$59:$G$92,MATCH(LEFT(L310,255),LEFT('Disaggregation Records'!$D$59:$D$92,255),0))),"")</f>
        <v/>
      </c>
      <c r="Q310" s="524" t="s">
        <v>947</v>
      </c>
      <c r="R310" s="49"/>
    </row>
    <row r="311" spans="1:18" ht="47.1" customHeight="1" x14ac:dyDescent="0.25">
      <c r="A311" s="409">
        <v>15</v>
      </c>
      <c r="B311" s="427" t="str">
        <f>IFERROR(VLOOKUP(A311,'Outcome Indicators - Section C'!$A$10:$S$27,19,FALSE),"")</f>
        <v/>
      </c>
      <c r="C311" s="522" t="str">
        <f t="array" ref="C311">IFERROR(IF(INDEX('Disaggregation Records'!$E$59:$E$92,MATCH(LEFT(L311,255),LEFT('Disaggregation Records'!$D$59:$D$92,255),0))=0,"",INDEX('Disaggregation Records'!$E$59:$E$92,MATCH(LEFT(L311,255),LEFT('Disaggregation Records'!$D$59:$D$92,255),0))),"")</f>
        <v/>
      </c>
      <c r="D311" s="522" t="str">
        <f t="array" ref="D311">IFERROR(IF(INDEX('Disaggregation Records'!$F$59:$F$92,MATCH(LEFT(L311,255),LEFT('Disaggregation Records'!$D$59:$D$92,255),0))=0,"",INDEX('Disaggregation Records'!$F$59:$F$92,MATCH(LEFT(L311,255),LEFT('Disaggregation Records'!$D$59:$D$92,255),0))),"")</f>
        <v/>
      </c>
      <c r="E311" s="412" t="str">
        <f t="array" ref="E311">IFERROR(IF(INDEX('Disaggregation Data'!$K$159:$K$310,MATCH(LEFT(M311,255),LEFT('Disaggregation Data'!$J$159:$J$310,255),0))=0,"",INDEX('Disaggregation Data'!$K$159:$K$310,MATCH(LEFT(M311,255),LEFT('Disaggregation Data'!J$159:$J$310,255),0))),"")</f>
        <v/>
      </c>
      <c r="F311" s="412" t="str">
        <f t="array" ref="F311">IFERROR(IF(INDEX('Disaggregation Data'!$L$159:$L$310,MATCH(LEFT(M311,255),LEFT('Disaggregation Data'!$J$159:$J$310,255),0))=0,"",INDEX('Disaggregation Data'!$L$159:$L$310,MATCH(LEFT(M311,255),LEFT('Disaggregation Data'!J$159:$J$310,255),0))),"")</f>
        <v/>
      </c>
      <c r="G311" s="412" t="str">
        <f t="array" ref="G311">IFERROR(IF(INDEX('Disaggregation Data'!$O$159:$O$310,MATCH(LEFT(M311,255),LEFT('Disaggregation Data'!$J$159:$J$310,255),0))=0,"",INDEX('Disaggregation Data'!$O$159:$O$310,MATCH(LEFT(M311,255),LEFT('Disaggregation Data'!J$159:$J$310,255),0))),"")</f>
        <v/>
      </c>
      <c r="H311" s="411" t="str">
        <f t="array" ref="H311">IFERROR(IF(INDEX('Disaggregation Data'!$P$159:$P$310,MATCH(LEFT(M311,255),LEFT('Disaggregation Data'!$J$159:$J$310,255),0))=0,"",INDEX('Disaggregation Data'!$P$159:$P$310,MATCH(LEFT(M311,255),LEFT('Disaggregation Data'!J$159:$J$310,255),0))),"")</f>
        <v/>
      </c>
      <c r="I311" s="411" t="str">
        <f t="array" ref="I311">IFERROR(IF(INDEX('Disaggregation Data'!$M$159:$M$310,MATCH(LEFT(M311,255),LEFT('Disaggregation Data'!$J$159:$J$310,255),0))=0,"",INDEX('Disaggregation Data'!$M$159:$M$310,MATCH(LEFT(M311,255),LEFT('Disaggregation Data'!J$159:$J$310,255),0))),"")</f>
        <v/>
      </c>
      <c r="J311" s="411" t="str">
        <f t="array" ref="J311">IFERROR(IF(INDEX('Disaggregation Data'!$N$159:$N$310,MATCH(LEFT(M311,255),LEFT('Disaggregation Data'!$J$159:$J$310,255),0))=0,"",INDEX('Disaggregation Data'!$N$159:$N$310,MATCH(LEFT(M311,255),LEFT('Disaggregation Data'!J$159:$J$310,255),0))),"")</f>
        <v/>
      </c>
      <c r="K311" s="503">
        <f t="shared" si="20"/>
        <v>123</v>
      </c>
      <c r="L311" s="503" t="str">
        <f t="shared" si="21"/>
        <v/>
      </c>
      <c r="M311" s="503" t="str">
        <f t="shared" si="22"/>
        <v/>
      </c>
      <c r="N311" s="481" t="b">
        <f t="shared" si="23"/>
        <v>0</v>
      </c>
      <c r="O311" s="486" t="s">
        <v>1930</v>
      </c>
      <c r="P311" s="525" t="str">
        <f t="array" ref="P311">IFERROR(IF(INDEX('Disaggregation Records'!$G$59:$G$92,MATCH(LEFT(L311,255),LEFT('Disaggregation Records'!$D$59:$D$92,255),0))=0,"",INDEX('Disaggregation Records'!$G$59:$G$92,MATCH(LEFT(L311,255),LEFT('Disaggregation Records'!$D$59:$D$92,255),0))),"")</f>
        <v/>
      </c>
      <c r="Q311" s="524" t="s">
        <v>947</v>
      </c>
      <c r="R311" s="49"/>
    </row>
    <row r="312" spans="1:18" ht="47.1" customHeight="1" x14ac:dyDescent="0.25">
      <c r="A312" s="409">
        <v>15</v>
      </c>
      <c r="B312" s="427" t="str">
        <f>IFERROR(VLOOKUP(A312,'Outcome Indicators - Section C'!$A$10:$S$27,19,FALSE),"")</f>
        <v/>
      </c>
      <c r="C312" s="522" t="str">
        <f t="array" ref="C312">IFERROR(IF(INDEX('Disaggregation Records'!$E$59:$E$92,MATCH(LEFT(L312,255),LEFT('Disaggregation Records'!$D$59:$D$92,255),0))=0,"",INDEX('Disaggregation Records'!$E$59:$E$92,MATCH(LEFT(L312,255),LEFT('Disaggregation Records'!$D$59:$D$92,255),0))),"")</f>
        <v/>
      </c>
      <c r="D312" s="522" t="str">
        <f t="array" ref="D312">IFERROR(IF(INDEX('Disaggregation Records'!$F$59:$F$92,MATCH(LEFT(L312,255),LEFT('Disaggregation Records'!$D$59:$D$92,255),0))=0,"",INDEX('Disaggregation Records'!$F$59:$F$92,MATCH(LEFT(L312,255),LEFT('Disaggregation Records'!$D$59:$D$92,255),0))),"")</f>
        <v/>
      </c>
      <c r="E312" s="412" t="str">
        <f t="array" ref="E312">IFERROR(IF(INDEX('Disaggregation Data'!$K$159:$K$310,MATCH(LEFT(M312,255),LEFT('Disaggregation Data'!$J$159:$J$310,255),0))=0,"",INDEX('Disaggregation Data'!$K$159:$K$310,MATCH(LEFT(M312,255),LEFT('Disaggregation Data'!J$159:$J$310,255),0))),"")</f>
        <v/>
      </c>
      <c r="F312" s="412" t="str">
        <f t="array" ref="F312">IFERROR(IF(INDEX('Disaggregation Data'!$L$159:$L$310,MATCH(LEFT(M312,255),LEFT('Disaggregation Data'!$J$159:$J$310,255),0))=0,"",INDEX('Disaggregation Data'!$L$159:$L$310,MATCH(LEFT(M312,255),LEFT('Disaggregation Data'!J$159:$J$310,255),0))),"")</f>
        <v/>
      </c>
      <c r="G312" s="412" t="str">
        <f t="array" ref="G312">IFERROR(IF(INDEX('Disaggregation Data'!$O$159:$O$310,MATCH(LEFT(M312,255),LEFT('Disaggregation Data'!$J$159:$J$310,255),0))=0,"",INDEX('Disaggregation Data'!$O$159:$O$310,MATCH(LEFT(M312,255),LEFT('Disaggregation Data'!J$159:$J$310,255),0))),"")</f>
        <v/>
      </c>
      <c r="H312" s="411" t="str">
        <f t="array" ref="H312">IFERROR(IF(INDEX('Disaggregation Data'!$P$159:$P$310,MATCH(LEFT(M312,255),LEFT('Disaggregation Data'!$J$159:$J$310,255),0))=0,"",INDEX('Disaggregation Data'!$P$159:$P$310,MATCH(LEFT(M312,255),LEFT('Disaggregation Data'!J$159:$J$310,255),0))),"")</f>
        <v/>
      </c>
      <c r="I312" s="411" t="str">
        <f t="array" ref="I312">IFERROR(IF(INDEX('Disaggregation Data'!$M$159:$M$310,MATCH(LEFT(M312,255),LEFT('Disaggregation Data'!$J$159:$J$310,255),0))=0,"",INDEX('Disaggregation Data'!$M$159:$M$310,MATCH(LEFT(M312,255),LEFT('Disaggregation Data'!J$159:$J$310,255),0))),"")</f>
        <v/>
      </c>
      <c r="J312" s="411" t="str">
        <f t="array" ref="J312">IFERROR(IF(INDEX('Disaggregation Data'!$N$159:$N$310,MATCH(LEFT(M312,255),LEFT('Disaggregation Data'!$J$159:$J$310,255),0))=0,"",INDEX('Disaggregation Data'!$N$159:$N$310,MATCH(LEFT(M312,255),LEFT('Disaggregation Data'!J$159:$J$310,255),0))),"")</f>
        <v/>
      </c>
      <c r="K312" s="503">
        <f t="shared" si="20"/>
        <v>124</v>
      </c>
      <c r="L312" s="503" t="str">
        <f t="shared" si="21"/>
        <v/>
      </c>
      <c r="M312" s="503" t="str">
        <f t="shared" si="22"/>
        <v/>
      </c>
      <c r="N312" s="481" t="b">
        <f t="shared" si="23"/>
        <v>0</v>
      </c>
      <c r="O312" s="486" t="s">
        <v>1931</v>
      </c>
      <c r="P312" s="525" t="str">
        <f t="array" ref="P312">IFERROR(IF(INDEX('Disaggregation Records'!$G$59:$G$92,MATCH(LEFT(L312,255),LEFT('Disaggregation Records'!$D$59:$D$92,255),0))=0,"",INDEX('Disaggregation Records'!$G$59:$G$92,MATCH(LEFT(L312,255),LEFT('Disaggregation Records'!$D$59:$D$92,255),0))),"")</f>
        <v/>
      </c>
      <c r="Q312" s="524" t="s">
        <v>947</v>
      </c>
      <c r="R312" s="49"/>
    </row>
    <row r="313" spans="1:18" ht="47.1" customHeight="1" x14ac:dyDescent="0.25">
      <c r="A313" s="409">
        <v>15</v>
      </c>
      <c r="B313" s="427" t="str">
        <f>IFERROR(VLOOKUP(A313,'Outcome Indicators - Section C'!$A$10:$S$27,19,FALSE),"")</f>
        <v/>
      </c>
      <c r="C313" s="522" t="str">
        <f t="array" ref="C313">IFERROR(IF(INDEX('Disaggregation Records'!$E$59:$E$92,MATCH(LEFT(L313,255),LEFT('Disaggregation Records'!$D$59:$D$92,255),0))=0,"",INDEX('Disaggregation Records'!$E$59:$E$92,MATCH(LEFT(L313,255),LEFT('Disaggregation Records'!$D$59:$D$92,255),0))),"")</f>
        <v/>
      </c>
      <c r="D313" s="522" t="str">
        <f t="array" ref="D313">IFERROR(IF(INDEX('Disaggregation Records'!$F$59:$F$92,MATCH(LEFT(L313,255),LEFT('Disaggregation Records'!$D$59:$D$92,255),0))=0,"",INDEX('Disaggregation Records'!$F$59:$F$92,MATCH(LEFT(L313,255),LEFT('Disaggregation Records'!$D$59:$D$92,255),0))),"")</f>
        <v/>
      </c>
      <c r="E313" s="412" t="str">
        <f t="array" ref="E313">IFERROR(IF(INDEX('Disaggregation Data'!$K$159:$K$310,MATCH(LEFT(M313,255),LEFT('Disaggregation Data'!$J$159:$J$310,255),0))=0,"",INDEX('Disaggregation Data'!$K$159:$K$310,MATCH(LEFT(M313,255),LEFT('Disaggregation Data'!J$159:$J$310,255),0))),"")</f>
        <v/>
      </c>
      <c r="F313" s="412" t="str">
        <f t="array" ref="F313">IFERROR(IF(INDEX('Disaggregation Data'!$L$159:$L$310,MATCH(LEFT(M313,255),LEFT('Disaggregation Data'!$J$159:$J$310,255),0))=0,"",INDEX('Disaggregation Data'!$L$159:$L$310,MATCH(LEFT(M313,255),LEFT('Disaggregation Data'!J$159:$J$310,255),0))),"")</f>
        <v/>
      </c>
      <c r="G313" s="412" t="str">
        <f t="array" ref="G313">IFERROR(IF(INDEX('Disaggregation Data'!$O$159:$O$310,MATCH(LEFT(M313,255),LEFT('Disaggregation Data'!$J$159:$J$310,255),0))=0,"",INDEX('Disaggregation Data'!$O$159:$O$310,MATCH(LEFT(M313,255),LEFT('Disaggregation Data'!J$159:$J$310,255),0))),"")</f>
        <v/>
      </c>
      <c r="H313" s="411" t="str">
        <f t="array" ref="H313">IFERROR(IF(INDEX('Disaggregation Data'!$P$159:$P$310,MATCH(LEFT(M313,255),LEFT('Disaggregation Data'!$J$159:$J$310,255),0))=0,"",INDEX('Disaggregation Data'!$P$159:$P$310,MATCH(LEFT(M313,255),LEFT('Disaggregation Data'!J$159:$J$310,255),0))),"")</f>
        <v/>
      </c>
      <c r="I313" s="411" t="str">
        <f t="array" ref="I313">IFERROR(IF(INDEX('Disaggregation Data'!$M$159:$M$310,MATCH(LEFT(M313,255),LEFT('Disaggregation Data'!$J$159:$J$310,255),0))=0,"",INDEX('Disaggregation Data'!$M$159:$M$310,MATCH(LEFT(M313,255),LEFT('Disaggregation Data'!J$159:$J$310,255),0))),"")</f>
        <v/>
      </c>
      <c r="J313" s="411" t="str">
        <f t="array" ref="J313">IFERROR(IF(INDEX('Disaggregation Data'!$N$159:$N$310,MATCH(LEFT(M313,255),LEFT('Disaggregation Data'!$J$159:$J$310,255),0))=0,"",INDEX('Disaggregation Data'!$N$159:$N$310,MATCH(LEFT(M313,255),LEFT('Disaggregation Data'!J$159:$J$310,255),0))),"")</f>
        <v/>
      </c>
      <c r="K313" s="503">
        <f t="shared" si="20"/>
        <v>125</v>
      </c>
      <c r="L313" s="503" t="str">
        <f t="shared" si="21"/>
        <v/>
      </c>
      <c r="M313" s="503" t="str">
        <f t="shared" si="22"/>
        <v/>
      </c>
      <c r="N313" s="481" t="b">
        <f t="shared" si="23"/>
        <v>0</v>
      </c>
      <c r="O313" s="486" t="s">
        <v>1932</v>
      </c>
      <c r="P313" s="525" t="str">
        <f t="array" ref="P313">IFERROR(IF(INDEX('Disaggregation Records'!$G$59:$G$92,MATCH(LEFT(L313,255),LEFT('Disaggregation Records'!$D$59:$D$92,255),0))=0,"",INDEX('Disaggregation Records'!$G$59:$G$92,MATCH(LEFT(L313,255),LEFT('Disaggregation Records'!$D$59:$D$92,255),0))),"")</f>
        <v/>
      </c>
      <c r="Q313" s="524" t="s">
        <v>947</v>
      </c>
      <c r="R313" s="49"/>
    </row>
    <row r="314" spans="1:18" ht="47.1" customHeight="1" x14ac:dyDescent="0.25">
      <c r="A314" s="409">
        <v>15</v>
      </c>
      <c r="B314" s="427" t="str">
        <f>IFERROR(VLOOKUP(A314,'Outcome Indicators - Section C'!$A$10:$S$27,19,FALSE),"")</f>
        <v/>
      </c>
      <c r="C314" s="522" t="str">
        <f t="array" ref="C314">IFERROR(IF(INDEX('Disaggregation Records'!$E$59:$E$92,MATCH(LEFT(L314,255),LEFT('Disaggregation Records'!$D$59:$D$92,255),0))=0,"",INDEX('Disaggregation Records'!$E$59:$E$92,MATCH(LEFT(L314,255),LEFT('Disaggregation Records'!$D$59:$D$92,255),0))),"")</f>
        <v/>
      </c>
      <c r="D314" s="522" t="str">
        <f t="array" ref="D314">IFERROR(IF(INDEX('Disaggregation Records'!$F$59:$F$92,MATCH(LEFT(L314,255),LEFT('Disaggregation Records'!$D$59:$D$92,255),0))=0,"",INDEX('Disaggregation Records'!$F$59:$F$92,MATCH(LEFT(L314,255),LEFT('Disaggregation Records'!$D$59:$D$92,255),0))),"")</f>
        <v/>
      </c>
      <c r="E314" s="412" t="str">
        <f t="array" ref="E314">IFERROR(IF(INDEX('Disaggregation Data'!$K$159:$K$310,MATCH(LEFT(M314,255),LEFT('Disaggregation Data'!$J$159:$J$310,255),0))=0,"",INDEX('Disaggregation Data'!$K$159:$K$310,MATCH(LEFT(M314,255),LEFT('Disaggregation Data'!J$159:$J$310,255),0))),"")</f>
        <v/>
      </c>
      <c r="F314" s="412" t="str">
        <f t="array" ref="F314">IFERROR(IF(INDEX('Disaggregation Data'!$L$159:$L$310,MATCH(LEFT(M314,255),LEFT('Disaggregation Data'!$J$159:$J$310,255),0))=0,"",INDEX('Disaggregation Data'!$L$159:$L$310,MATCH(LEFT(M314,255),LEFT('Disaggregation Data'!J$159:$J$310,255),0))),"")</f>
        <v/>
      </c>
      <c r="G314" s="412" t="str">
        <f t="array" ref="G314">IFERROR(IF(INDEX('Disaggregation Data'!$O$159:$O$310,MATCH(LEFT(M314,255),LEFT('Disaggregation Data'!$J$159:$J$310,255),0))=0,"",INDEX('Disaggregation Data'!$O$159:$O$310,MATCH(LEFT(M314,255),LEFT('Disaggregation Data'!J$159:$J$310,255),0))),"")</f>
        <v/>
      </c>
      <c r="H314" s="411" t="str">
        <f t="array" ref="H314">IFERROR(IF(INDEX('Disaggregation Data'!$P$159:$P$310,MATCH(LEFT(M314,255),LEFT('Disaggregation Data'!$J$159:$J$310,255),0))=0,"",INDEX('Disaggregation Data'!$P$159:$P$310,MATCH(LEFT(M314,255),LEFT('Disaggregation Data'!J$159:$J$310,255),0))),"")</f>
        <v/>
      </c>
      <c r="I314" s="411" t="str">
        <f t="array" ref="I314">IFERROR(IF(INDEX('Disaggregation Data'!$M$159:$M$310,MATCH(LEFT(M314,255),LEFT('Disaggregation Data'!$J$159:$J$310,255),0))=0,"",INDEX('Disaggregation Data'!$M$159:$M$310,MATCH(LEFT(M314,255),LEFT('Disaggregation Data'!J$159:$J$310,255),0))),"")</f>
        <v/>
      </c>
      <c r="J314" s="411" t="str">
        <f t="array" ref="J314">IFERROR(IF(INDEX('Disaggregation Data'!$N$159:$N$310,MATCH(LEFT(M314,255),LEFT('Disaggregation Data'!$J$159:$J$310,255),0))=0,"",INDEX('Disaggregation Data'!$N$159:$N$310,MATCH(LEFT(M314,255),LEFT('Disaggregation Data'!J$159:$J$310,255),0))),"")</f>
        <v/>
      </c>
      <c r="K314" s="503">
        <f t="shared" si="20"/>
        <v>126</v>
      </c>
      <c r="L314" s="503" t="str">
        <f t="shared" si="21"/>
        <v/>
      </c>
      <c r="M314" s="503" t="str">
        <f t="shared" si="22"/>
        <v/>
      </c>
      <c r="N314" s="481" t="b">
        <f t="shared" si="23"/>
        <v>0</v>
      </c>
      <c r="O314" s="486" t="s">
        <v>1933</v>
      </c>
      <c r="P314" s="525" t="str">
        <f t="array" ref="P314">IFERROR(IF(INDEX('Disaggregation Records'!$G$59:$G$92,MATCH(LEFT(L314,255),LEFT('Disaggregation Records'!$D$59:$D$92,255),0))=0,"",INDEX('Disaggregation Records'!$G$59:$G$92,MATCH(LEFT(L314,255),LEFT('Disaggregation Records'!$D$59:$D$92,255),0))),"")</f>
        <v/>
      </c>
      <c r="Q314" s="524" t="s">
        <v>947</v>
      </c>
      <c r="R314" s="49"/>
    </row>
    <row r="315" spans="1:18" ht="47.1" customHeight="1" x14ac:dyDescent="0.25">
      <c r="A315" s="409">
        <v>15</v>
      </c>
      <c r="B315" s="427" t="str">
        <f>IFERROR(VLOOKUP(A315,'Outcome Indicators - Section C'!$A$10:$S$27,19,FALSE),"")</f>
        <v/>
      </c>
      <c r="C315" s="522" t="str">
        <f t="array" ref="C315">IFERROR(IF(INDEX('Disaggregation Records'!$E$59:$E$92,MATCH(LEFT(L315,255),LEFT('Disaggregation Records'!$D$59:$D$92,255),0))=0,"",INDEX('Disaggregation Records'!$E$59:$E$92,MATCH(LEFT(L315,255),LEFT('Disaggregation Records'!$D$59:$D$92,255),0))),"")</f>
        <v/>
      </c>
      <c r="D315" s="522" t="str">
        <f t="array" ref="D315">IFERROR(IF(INDEX('Disaggregation Records'!$F$59:$F$92,MATCH(LEFT(L315,255),LEFT('Disaggregation Records'!$D$59:$D$92,255),0))=0,"",INDEX('Disaggregation Records'!$F$59:$F$92,MATCH(LEFT(L315,255),LEFT('Disaggregation Records'!$D$59:$D$92,255),0))),"")</f>
        <v/>
      </c>
      <c r="E315" s="412" t="str">
        <f t="array" ref="E315">IFERROR(IF(INDEX('Disaggregation Data'!$K$159:$K$310,MATCH(LEFT(M315,255),LEFT('Disaggregation Data'!$J$159:$J$310,255),0))=0,"",INDEX('Disaggregation Data'!$K$159:$K$310,MATCH(LEFT(M315,255),LEFT('Disaggregation Data'!J$159:$J$310,255),0))),"")</f>
        <v/>
      </c>
      <c r="F315" s="412" t="str">
        <f t="array" ref="F315">IFERROR(IF(INDEX('Disaggregation Data'!$L$159:$L$310,MATCH(LEFT(M315,255),LEFT('Disaggregation Data'!$J$159:$J$310,255),0))=0,"",INDEX('Disaggregation Data'!$L$159:$L$310,MATCH(LEFT(M315,255),LEFT('Disaggregation Data'!J$159:$J$310,255),0))),"")</f>
        <v/>
      </c>
      <c r="G315" s="412" t="str">
        <f t="array" ref="G315">IFERROR(IF(INDEX('Disaggregation Data'!$O$159:$O$310,MATCH(LEFT(M315,255),LEFT('Disaggregation Data'!$J$159:$J$310,255),0))=0,"",INDEX('Disaggregation Data'!$O$159:$O$310,MATCH(LEFT(M315,255),LEFT('Disaggregation Data'!J$159:$J$310,255),0))),"")</f>
        <v/>
      </c>
      <c r="H315" s="411" t="str">
        <f t="array" ref="H315">IFERROR(IF(INDEX('Disaggregation Data'!$P$159:$P$310,MATCH(LEFT(M315,255),LEFT('Disaggregation Data'!$J$159:$J$310,255),0))=0,"",INDEX('Disaggregation Data'!$P$159:$P$310,MATCH(LEFT(M315,255),LEFT('Disaggregation Data'!J$159:$J$310,255),0))),"")</f>
        <v/>
      </c>
      <c r="I315" s="411" t="str">
        <f t="array" ref="I315">IFERROR(IF(INDEX('Disaggregation Data'!$M$159:$M$310,MATCH(LEFT(M315,255),LEFT('Disaggregation Data'!$J$159:$J$310,255),0))=0,"",INDEX('Disaggregation Data'!$M$159:$M$310,MATCH(LEFT(M315,255),LEFT('Disaggregation Data'!J$159:$J$310,255),0))),"")</f>
        <v/>
      </c>
      <c r="J315" s="411" t="str">
        <f t="array" ref="J315">IFERROR(IF(INDEX('Disaggregation Data'!$N$159:$N$310,MATCH(LEFT(M315,255),LEFT('Disaggregation Data'!$J$159:$J$310,255),0))=0,"",INDEX('Disaggregation Data'!$N$159:$N$310,MATCH(LEFT(M315,255),LEFT('Disaggregation Data'!J$159:$J$310,255),0))),"")</f>
        <v/>
      </c>
      <c r="K315" s="503">
        <f t="shared" si="20"/>
        <v>127</v>
      </c>
      <c r="L315" s="503" t="str">
        <f t="shared" si="21"/>
        <v/>
      </c>
      <c r="M315" s="503" t="str">
        <f t="shared" si="22"/>
        <v/>
      </c>
      <c r="N315" s="481" t="b">
        <f t="shared" si="23"/>
        <v>0</v>
      </c>
      <c r="O315" s="486" t="s">
        <v>1934</v>
      </c>
      <c r="P315" s="525" t="str">
        <f t="array" ref="P315">IFERROR(IF(INDEX('Disaggregation Records'!$G$59:$G$92,MATCH(LEFT(L315,255),LEFT('Disaggregation Records'!$D$59:$D$92,255),0))=0,"",INDEX('Disaggregation Records'!$G$59:$G$92,MATCH(LEFT(L315,255),LEFT('Disaggregation Records'!$D$59:$D$92,255),0))),"")</f>
        <v/>
      </c>
      <c r="Q315" s="524" t="s">
        <v>947</v>
      </c>
      <c r="R315" s="49"/>
    </row>
    <row r="316" spans="1:18" ht="47.1" customHeight="1" x14ac:dyDescent="0.25">
      <c r="A316" s="409">
        <v>15</v>
      </c>
      <c r="B316" s="427" t="str">
        <f>IFERROR(VLOOKUP(A316,'Outcome Indicators - Section C'!$A$10:$S$27,19,FALSE),"")</f>
        <v/>
      </c>
      <c r="C316" s="522" t="str">
        <f t="array" ref="C316">IFERROR(IF(INDEX('Disaggregation Records'!$E$59:$E$92,MATCH(LEFT(L316,255),LEFT('Disaggregation Records'!$D$59:$D$92,255),0))=0,"",INDEX('Disaggregation Records'!$E$59:$E$92,MATCH(LEFT(L316,255),LEFT('Disaggregation Records'!$D$59:$D$92,255),0))),"")</f>
        <v/>
      </c>
      <c r="D316" s="522" t="str">
        <f t="array" ref="D316">IFERROR(IF(INDEX('Disaggregation Records'!$F$59:$F$92,MATCH(LEFT(L316,255),LEFT('Disaggregation Records'!$D$59:$D$92,255),0))=0,"",INDEX('Disaggregation Records'!$F$59:$F$92,MATCH(LEFT(L316,255),LEFT('Disaggregation Records'!$D$59:$D$92,255),0))),"")</f>
        <v/>
      </c>
      <c r="E316" s="412" t="str">
        <f t="array" ref="E316">IFERROR(IF(INDEX('Disaggregation Data'!$K$159:$K$310,MATCH(LEFT(M316,255),LEFT('Disaggregation Data'!$J$159:$J$310,255),0))=0,"",INDEX('Disaggregation Data'!$K$159:$K$310,MATCH(LEFT(M316,255),LEFT('Disaggregation Data'!J$159:$J$310,255),0))),"")</f>
        <v/>
      </c>
      <c r="F316" s="412" t="str">
        <f t="array" ref="F316">IFERROR(IF(INDEX('Disaggregation Data'!$L$159:$L$310,MATCH(LEFT(M316,255),LEFT('Disaggregation Data'!$J$159:$J$310,255),0))=0,"",INDEX('Disaggregation Data'!$L$159:$L$310,MATCH(LEFT(M316,255),LEFT('Disaggregation Data'!J$159:$J$310,255),0))),"")</f>
        <v/>
      </c>
      <c r="G316" s="412" t="str">
        <f t="array" ref="G316">IFERROR(IF(INDEX('Disaggregation Data'!$O$159:$O$310,MATCH(LEFT(M316,255),LEFT('Disaggregation Data'!$J$159:$J$310,255),0))=0,"",INDEX('Disaggregation Data'!$O$159:$O$310,MATCH(LEFT(M316,255),LEFT('Disaggregation Data'!J$159:$J$310,255),0))),"")</f>
        <v/>
      </c>
      <c r="H316" s="411" t="str">
        <f t="array" ref="H316">IFERROR(IF(INDEX('Disaggregation Data'!$P$159:$P$310,MATCH(LEFT(M316,255),LEFT('Disaggregation Data'!$J$159:$J$310,255),0))=0,"",INDEX('Disaggregation Data'!$P$159:$P$310,MATCH(LEFT(M316,255),LEFT('Disaggregation Data'!J$159:$J$310,255),0))),"")</f>
        <v/>
      </c>
      <c r="I316" s="411" t="str">
        <f t="array" ref="I316">IFERROR(IF(INDEX('Disaggregation Data'!$M$159:$M$310,MATCH(LEFT(M316,255),LEFT('Disaggregation Data'!$J$159:$J$310,255),0))=0,"",INDEX('Disaggregation Data'!$M$159:$M$310,MATCH(LEFT(M316,255),LEFT('Disaggregation Data'!J$159:$J$310,255),0))),"")</f>
        <v/>
      </c>
      <c r="J316" s="411" t="str">
        <f t="array" ref="J316">IFERROR(IF(INDEX('Disaggregation Data'!$N$159:$N$310,MATCH(LEFT(M316,255),LEFT('Disaggregation Data'!$J$159:$J$310,255),0))=0,"",INDEX('Disaggregation Data'!$N$159:$N$310,MATCH(LEFT(M316,255),LEFT('Disaggregation Data'!J$159:$J$310,255),0))),"")</f>
        <v/>
      </c>
      <c r="K316" s="503">
        <f t="shared" si="20"/>
        <v>128</v>
      </c>
      <c r="L316" s="503" t="str">
        <f t="shared" si="21"/>
        <v/>
      </c>
      <c r="M316" s="503" t="str">
        <f t="shared" si="22"/>
        <v/>
      </c>
      <c r="N316" s="481" t="b">
        <f t="shared" si="23"/>
        <v>0</v>
      </c>
      <c r="O316" s="486" t="s">
        <v>1935</v>
      </c>
      <c r="P316" s="525" t="str">
        <f t="array" ref="P316">IFERROR(IF(INDEX('Disaggregation Records'!$G$59:$G$92,MATCH(LEFT(L316,255),LEFT('Disaggregation Records'!$D$59:$D$92,255),0))=0,"",INDEX('Disaggregation Records'!$G$59:$G$92,MATCH(LEFT(L316,255),LEFT('Disaggregation Records'!$D$59:$D$92,255),0))),"")</f>
        <v/>
      </c>
      <c r="Q316" s="524" t="s">
        <v>947</v>
      </c>
      <c r="R316" s="49"/>
    </row>
    <row r="317" spans="1:18" ht="47.1" customHeight="1" x14ac:dyDescent="0.25">
      <c r="A317" s="409">
        <v>15</v>
      </c>
      <c r="B317" s="427" t="str">
        <f>IFERROR(VLOOKUP(A317,'Outcome Indicators - Section C'!$A$10:$S$27,19,FALSE),"")</f>
        <v/>
      </c>
      <c r="C317" s="522" t="str">
        <f t="array" ref="C317">IFERROR(IF(INDEX('Disaggregation Records'!$E$59:$E$92,MATCH(LEFT(L317,255),LEFT('Disaggregation Records'!$D$59:$D$92,255),0))=0,"",INDEX('Disaggregation Records'!$E$59:$E$92,MATCH(LEFT(L317,255),LEFT('Disaggregation Records'!$D$59:$D$92,255),0))),"")</f>
        <v/>
      </c>
      <c r="D317" s="522" t="str">
        <f t="array" ref="D317">IFERROR(IF(INDEX('Disaggregation Records'!$F$59:$F$92,MATCH(LEFT(L317,255),LEFT('Disaggregation Records'!$D$59:$D$92,255),0))=0,"",INDEX('Disaggregation Records'!$F$59:$F$92,MATCH(LEFT(L317,255),LEFT('Disaggregation Records'!$D$59:$D$92,255),0))),"")</f>
        <v/>
      </c>
      <c r="E317" s="412" t="str">
        <f t="array" ref="E317">IFERROR(IF(INDEX('Disaggregation Data'!$K$159:$K$310,MATCH(LEFT(M317,255),LEFT('Disaggregation Data'!$J$159:$J$310,255),0))=0,"",INDEX('Disaggregation Data'!$K$159:$K$310,MATCH(LEFT(M317,255),LEFT('Disaggregation Data'!J$159:$J$310,255),0))),"")</f>
        <v/>
      </c>
      <c r="F317" s="412" t="str">
        <f t="array" ref="F317">IFERROR(IF(INDEX('Disaggregation Data'!$L$159:$L$310,MATCH(LEFT(M317,255),LEFT('Disaggregation Data'!$J$159:$J$310,255),0))=0,"",INDEX('Disaggregation Data'!$L$159:$L$310,MATCH(LEFT(M317,255),LEFT('Disaggregation Data'!J$159:$J$310,255),0))),"")</f>
        <v/>
      </c>
      <c r="G317" s="412" t="str">
        <f t="array" ref="G317">IFERROR(IF(INDEX('Disaggregation Data'!$O$159:$O$310,MATCH(LEFT(M317,255),LEFT('Disaggregation Data'!$J$159:$J$310,255),0))=0,"",INDEX('Disaggregation Data'!$O$159:$O$310,MATCH(LEFT(M317,255),LEFT('Disaggregation Data'!J$159:$J$310,255),0))),"")</f>
        <v/>
      </c>
      <c r="H317" s="411" t="str">
        <f t="array" ref="H317">IFERROR(IF(INDEX('Disaggregation Data'!$P$159:$P$310,MATCH(LEFT(M317,255),LEFT('Disaggregation Data'!$J$159:$J$310,255),0))=0,"",INDEX('Disaggregation Data'!$P$159:$P$310,MATCH(LEFT(M317,255),LEFT('Disaggregation Data'!J$159:$J$310,255),0))),"")</f>
        <v/>
      </c>
      <c r="I317" s="411" t="str">
        <f t="array" ref="I317">IFERROR(IF(INDEX('Disaggregation Data'!$M$159:$M$310,MATCH(LEFT(M317,255),LEFT('Disaggregation Data'!$J$159:$J$310,255),0))=0,"",INDEX('Disaggregation Data'!$M$159:$M$310,MATCH(LEFT(M317,255),LEFT('Disaggregation Data'!J$159:$J$310,255),0))),"")</f>
        <v/>
      </c>
      <c r="J317" s="411" t="str">
        <f t="array" ref="J317">IFERROR(IF(INDEX('Disaggregation Data'!$N$159:$N$310,MATCH(LEFT(M317,255),LEFT('Disaggregation Data'!$J$159:$J$310,255),0))=0,"",INDEX('Disaggregation Data'!$N$159:$N$310,MATCH(LEFT(M317,255),LEFT('Disaggregation Data'!J$159:$J$310,255),0))),"")</f>
        <v/>
      </c>
      <c r="K317" s="503">
        <f t="shared" si="20"/>
        <v>129</v>
      </c>
      <c r="L317" s="503" t="str">
        <f t="shared" si="21"/>
        <v/>
      </c>
      <c r="M317" s="503" t="str">
        <f t="shared" si="22"/>
        <v/>
      </c>
      <c r="N317" s="481" t="b">
        <f t="shared" si="23"/>
        <v>0</v>
      </c>
      <c r="O317" s="486" t="s">
        <v>1936</v>
      </c>
      <c r="P317" s="525" t="str">
        <f t="array" ref="P317">IFERROR(IF(INDEX('Disaggregation Records'!$G$59:$G$92,MATCH(LEFT(L317,255),LEFT('Disaggregation Records'!$D$59:$D$92,255),0))=0,"",INDEX('Disaggregation Records'!$G$59:$G$92,MATCH(LEFT(L317,255),LEFT('Disaggregation Records'!$D$59:$D$92,255),0))),"")</f>
        <v/>
      </c>
      <c r="Q317" s="524" t="s">
        <v>947</v>
      </c>
      <c r="R317" s="49"/>
    </row>
    <row r="318" spans="1:18" ht="2.25" customHeight="1" thickBot="1" x14ac:dyDescent="0.3">
      <c r="A318" s="63"/>
      <c r="B318" s="64"/>
      <c r="C318" s="64"/>
      <c r="D318" s="64"/>
      <c r="E318" s="64"/>
      <c r="F318" s="64"/>
      <c r="G318" s="64"/>
      <c r="H318" s="64"/>
      <c r="I318" s="64"/>
      <c r="J318" s="64"/>
      <c r="K318" s="64"/>
      <c r="L318" s="64"/>
      <c r="M318" s="64"/>
      <c r="N318" s="64"/>
      <c r="O318" s="64"/>
      <c r="P318" s="322"/>
      <c r="Q318" s="322"/>
      <c r="R318" s="59"/>
    </row>
    <row r="319" spans="1:18" ht="30" hidden="1" customHeight="1" x14ac:dyDescent="0.25">
      <c r="P319" s="133"/>
      <c r="Q319" s="133"/>
    </row>
    <row r="320" spans="1:18" ht="30" hidden="1" customHeight="1" x14ac:dyDescent="0.25">
      <c r="P320" s="133"/>
      <c r="Q320" s="133"/>
    </row>
    <row r="321" spans="1:33" ht="30" hidden="1" customHeight="1" x14ac:dyDescent="0.25">
      <c r="P321" s="133"/>
      <c r="Q321" s="133"/>
    </row>
    <row r="322" spans="1:33" ht="12.75" hidden="1" customHeight="1" x14ac:dyDescent="0.25">
      <c r="P322" s="133"/>
      <c r="Q322" s="133"/>
    </row>
    <row r="323" spans="1:33" ht="36" customHeight="1" thickBot="1" x14ac:dyDescent="0.3">
      <c r="P323" s="133"/>
      <c r="Q323" s="133"/>
    </row>
    <row r="324" spans="1:33" ht="33" customHeight="1" thickBot="1" x14ac:dyDescent="0.3">
      <c r="A324" s="597" t="s">
        <v>284</v>
      </c>
      <c r="B324" s="598"/>
      <c r="C324" s="598"/>
      <c r="D324" s="598"/>
      <c r="E324" s="598"/>
      <c r="F324" s="598"/>
      <c r="G324" s="598"/>
      <c r="H324" s="598"/>
      <c r="I324" s="598"/>
      <c r="J324" s="598"/>
      <c r="K324" s="598"/>
      <c r="L324" s="598"/>
      <c r="M324" s="598"/>
      <c r="N324" s="598"/>
      <c r="O324" s="598"/>
      <c r="P324" s="598"/>
      <c r="Q324" s="598"/>
      <c r="R324" s="598"/>
      <c r="S324" s="598"/>
      <c r="T324" s="598"/>
      <c r="U324" s="598"/>
      <c r="V324" s="325"/>
      <c r="W324" s="327"/>
      <c r="X324" s="376"/>
      <c r="Y324" s="376"/>
      <c r="Z324" s="376"/>
      <c r="AA324" s="376"/>
      <c r="AB324" s="376"/>
      <c r="AC324" s="376"/>
      <c r="AD324" s="376"/>
      <c r="AE324" s="362"/>
      <c r="AF324" s="133"/>
      <c r="AG324" s="133"/>
    </row>
    <row r="325" spans="1:33" ht="51" customHeight="1" x14ac:dyDescent="0.25">
      <c r="A325" s="422" t="s">
        <v>285</v>
      </c>
      <c r="B325" s="404" t="s">
        <v>302</v>
      </c>
      <c r="C325" s="404" t="s">
        <v>300</v>
      </c>
      <c r="D325" s="404" t="s">
        <v>301</v>
      </c>
      <c r="E325" s="488" t="s">
        <v>288</v>
      </c>
      <c r="F325" s="488" t="s">
        <v>289</v>
      </c>
      <c r="G325" s="488" t="s">
        <v>290</v>
      </c>
      <c r="H325" s="402" t="s">
        <v>266</v>
      </c>
      <c r="I325" s="404" t="s">
        <v>267</v>
      </c>
      <c r="J325" s="402" t="s">
        <v>270</v>
      </c>
      <c r="K325" s="488" t="s">
        <v>92</v>
      </c>
      <c r="L325" s="488" t="s">
        <v>93</v>
      </c>
      <c r="M325" s="488" t="s">
        <v>90</v>
      </c>
      <c r="N325" s="488" t="s">
        <v>91</v>
      </c>
      <c r="O325" s="488" t="s">
        <v>107</v>
      </c>
      <c r="P325" s="488"/>
      <c r="Q325" s="488"/>
      <c r="R325" s="488"/>
      <c r="S325" s="488"/>
      <c r="T325" s="488"/>
      <c r="U325" s="404" t="s">
        <v>218</v>
      </c>
      <c r="V325" s="404" t="s">
        <v>219</v>
      </c>
      <c r="W325" s="526"/>
      <c r="X325" s="526" t="s">
        <v>153</v>
      </c>
      <c r="Y325" s="526">
        <v>0</v>
      </c>
      <c r="Z325" s="526" t="s">
        <v>108</v>
      </c>
      <c r="AA325" s="526" t="s">
        <v>28</v>
      </c>
      <c r="AB325" s="526" t="s">
        <v>30</v>
      </c>
      <c r="AC325" s="526" t="s">
        <v>171</v>
      </c>
      <c r="AD325" s="526" t="s">
        <v>320</v>
      </c>
      <c r="AE325" s="392"/>
      <c r="AF325" s="133"/>
      <c r="AG325" s="133"/>
    </row>
    <row r="326" spans="1:33" ht="47.1" hidden="1" customHeight="1" x14ac:dyDescent="0.25">
      <c r="A326" s="409" t="s">
        <v>50</v>
      </c>
      <c r="B326" s="427" t="str">
        <f>IFERROR(VLOOKUP(A326,'Coverage Indicators - Section D'!$A$10:$Y$42,25,FALSE),"")</f>
        <v/>
      </c>
      <c r="C326" s="522" t="str">
        <f t="array" ref="C326">IFERROR(IF(INDEX('Disaggregation Records'!$E$95:$E$183,MATCH(LEFT(Z326,255),LEFT('Disaggregation Records'!$D$95:$D$183,255),0))=0,"",INDEX('Disaggregation Records'!$E$95:$E$183,MATCH(LEFT(Z326,255),LEFT('Disaggregation Records'!$D$95:$D$183,255),0))),"")</f>
        <v/>
      </c>
      <c r="D326" s="522" t="str">
        <f t="array" ref="D326">IFERROR(IF(INDEX('Disaggregation Records'!$F$95:$F$183,MATCH(LEFT(Z326,255),LEFT('Disaggregation Records'!$D$95:$D$183,255),0))=0,"",INDEX('Disaggregation Records'!$F$95:$F$183,MATCH(LEFT(Z326,255),LEFT('Disaggregation Records'!$D$95:$D$183,255),0))),"")</f>
        <v/>
      </c>
      <c r="E326" s="429" t="str">
        <f t="array" ref="E326">IFERROR(IF(INDEX('Disaggregation Data'!$K$315:$K$616,MATCH(LEFT(X326,255),LEFT('Disaggregation Data'!$J$315:$J$616,255),0))=0,"",INDEX('Disaggregation Data'!$K$315:$K$616,MATCH(LEFT(X326,255),LEFT('Disaggregation Data'!J$315:$J$616,255),0))),"")</f>
        <v/>
      </c>
      <c r="F326" s="430" t="str">
        <f t="array" ref="F326">IFERROR(IF(INDEX('Disaggregation Data'!$L$315:$L$616,MATCH(LEFT(X326,255),LEFT('Disaggregation Data'!$J$315:$J$616,255),0))=0,"",INDEX('Disaggregation Data'!$L$315:$L$616,MATCH(LEFT(X326,255),LEFT('Disaggregation Data'!J$315:$J$616,255),0))),"")</f>
        <v/>
      </c>
      <c r="G326" s="494" t="str">
        <f t="array" ref="G326">IFERROR(IF(INDEX('Disaggregation Data'!$M$315:$M$616,MATCH(LEFT(X326,255),LEFT('Disaggregation Data'!$J$315:$J$616,255),0))=0,(E326/F326)*100,INDEX('Disaggregation Data'!$M$315:$M$616,MATCH(LEFT(X326,255),LEFT('Disaggregation Data'!J$315:$J$616,255),0))),"")</f>
        <v/>
      </c>
      <c r="H326" s="433" t="str">
        <f t="array" ref="H326">IFERROR(IF(INDEX('Disaggregation Data'!$N$315:$N$616,MATCH(LEFT(X326,255),LEFT('Disaggregation Data'!$J$315:$J$616,255),0))=0,"",INDEX('Disaggregation Data'!$N$315:$N$616,MATCH(LEFT(X326,255),LEFT('Disaggregation Data'!J$315:$J$616,255),0))),"")</f>
        <v/>
      </c>
      <c r="I326" s="433" t="str">
        <f t="array" ref="I326">IFERROR(IF(INDEX('Disaggregation Data'!$Q$315:$Q$616,MATCH(LEFT(X326,255),LEFT('Disaggregation Data'!$J$315:$J$616,255),0))=0,"",INDEX('Disaggregation Data'!$Q$315:$Q$616,MATCH(LEFT(X326,255),LEFT('Disaggregation Data'!J$315:$J$616,255),0))),"")</f>
        <v/>
      </c>
      <c r="J326" s="447" t="str">
        <f t="array" ref="J326">IFERROR(IF(INDEX('Disaggregation Data'!$R$315:$R$616,MATCH(LEFT(X326,255),LEFT('Disaggregation Data'!$J$315:$J$616,255),0))=0,"",INDEX('Disaggregation Data'!$R$315:$R$616,MATCH(LEFT(X326,255),LEFT('Disaggregation Data'!J$315:$J$616,255),0))),"")</f>
        <v/>
      </c>
      <c r="K326" s="484"/>
      <c r="L326" s="484"/>
      <c r="M326" s="484"/>
      <c r="N326" s="484"/>
      <c r="O326" s="484"/>
      <c r="P326" s="429"/>
      <c r="Q326" s="429"/>
      <c r="R326" s="429"/>
      <c r="S326" s="429"/>
      <c r="T326" s="429"/>
      <c r="U326" s="433" t="str">
        <f t="array" ref="U326">IFERROR(IF(INDEX('Disaggregation Data'!$O$315:$O$616,MATCH(LEFT(X326,255),LEFT('Disaggregation Data'!$J$315:$J$616,255),0))=0,"",INDEX('Disaggregation Data'!$O$315:$O$616,MATCH(LEFT(X326,255),LEFT('Disaggregation Data'!J$315:$J$616,255),0))),"")</f>
        <v/>
      </c>
      <c r="V326" s="447" t="str">
        <f t="array" ref="V326">IFERROR(IF(INDEX('Disaggregation Data'!$P$315:$P$616,MATCH(LEFT(X326,255),LEFT('Disaggregation Data'!$J$315:$J$616,255),0))=0,"",INDEX('Disaggregation Data'!$P$315:$P$616,MATCH(LEFT(X326,255),LEFT('Disaggregation Data'!J$315:$J$616,255),0))),"")</f>
        <v/>
      </c>
      <c r="W326" s="527"/>
      <c r="X326" s="527" t="str">
        <f>IF(B326&lt;&gt;"",B326&amp;C326&amp;D326,"")</f>
        <v/>
      </c>
      <c r="Y326" s="527">
        <f>IF(B326=B325,Y325+1,0)</f>
        <v>0</v>
      </c>
      <c r="Z326" s="527" t="str">
        <f>IF(B326&lt;&gt;"",B326&amp;"-"&amp;Y326,"")</f>
        <v/>
      </c>
      <c r="AA326" s="527" t="b">
        <f>IFERROR(IF(B326&lt;&gt;"",TRUE,FALSE),"")</f>
        <v>0</v>
      </c>
      <c r="AB326" s="527" t="s">
        <v>29</v>
      </c>
      <c r="AC326" s="527" t="str">
        <f t="array" ref="AC326">IFERROR(IF(INDEX('Disaggregation Records'!$G$95:$G$183,MATCH(LEFT(Z326,255),LEFT('Disaggregation Records'!$D$95:$D$183,255),0))=0,"",INDEX('Disaggregation Records'!$G$95:$G$183,MATCH(LEFT(Z326,255),LEFT('Disaggregation Records'!$D$95:$D$183,255),0))),"")</f>
        <v/>
      </c>
      <c r="AD326" s="527" t="s">
        <v>29</v>
      </c>
      <c r="AE326" s="392"/>
      <c r="AF326" s="133"/>
      <c r="AG326" s="133"/>
    </row>
    <row r="327" spans="1:33" ht="47.1" customHeight="1" x14ac:dyDescent="0.25">
      <c r="A327" s="409">
        <v>1</v>
      </c>
      <c r="B327" s="427" t="str">
        <f>IFERROR(VLOOKUP(A327,'Coverage Indicators - Section D'!$A$10:$Y$42,25,FALSE),"")</f>
        <v>TCP-1(M): Nombre de cas déclarés de tuberculose, toutes formes confondues, bactériologiquement confirmés et cliniquement diagnostiqués, nouveaux cas et récidives</v>
      </c>
      <c r="C327" s="522" t="str">
        <f t="array" ref="C327">IFERROR(IF(INDEX('Disaggregation Records'!$E$95:$E$183,MATCH(LEFT(Z327,255),LEFT('Disaggregation Records'!$D$95:$D$183,255),0))=0,"",INDEX('Disaggregation Records'!$E$95:$E$183,MATCH(LEFT(Z327,255),LEFT('Disaggregation Records'!$D$95:$D$183,255),0))),"")</f>
        <v>Sexe</v>
      </c>
      <c r="D327" s="522" t="str">
        <f t="array" ref="D327">IFERROR(IF(INDEX('Disaggregation Records'!$F$95:$F$183,MATCH(LEFT(Z327,255),LEFT('Disaggregation Records'!$D$95:$D$183,255),0))=0,"",INDEX('Disaggregation Records'!$F$95:$F$183,MATCH(LEFT(Z327,255),LEFT('Disaggregation Records'!$D$95:$D$183,255),0))),"")</f>
        <v>Homme</v>
      </c>
      <c r="E327" s="429">
        <f t="array" ref="E327">IFERROR(IF(INDEX('Disaggregation Data'!$K$315:$K$616,MATCH(LEFT(X327,255),LEFT('Disaggregation Data'!$J$315:$J$616,255),0))=0,"",INDEX('Disaggregation Data'!$K$315:$K$616,MATCH(LEFT(X327,255),LEFT('Disaggregation Data'!J$315:$J$616,255),0))),"")</f>
        <v>1528</v>
      </c>
      <c r="F327" s="430" t="str">
        <f t="array" ref="F327">IFERROR(IF(INDEX('Disaggregation Data'!$L$315:$L$616,MATCH(LEFT(X327,255),LEFT('Disaggregation Data'!$J$315:$J$616,255),0))=0,"",INDEX('Disaggregation Data'!$L$315:$L$616,MATCH(LEFT(X327,255),LEFT('Disaggregation Data'!J$315:$J$616,255),0))),"")</f>
        <v/>
      </c>
      <c r="G327" s="494" t="str">
        <f t="array" ref="G327">IFERROR(IF(INDEX('Disaggregation Data'!$M$315:$M$616,MATCH(LEFT(X327,255),LEFT('Disaggregation Data'!$J$315:$J$616,255),0))=0,(E327/F327)*100,INDEX('Disaggregation Data'!$M$315:$M$616,MATCH(LEFT(X327,255),LEFT('Disaggregation Data'!J$315:$J$616,255),0))),"")</f>
        <v/>
      </c>
      <c r="H327" s="433" t="str">
        <f t="array" ref="H327">IFERROR(IF(INDEX('Disaggregation Data'!$N$315:$N$616,MATCH(LEFT(X327,255),LEFT('Disaggregation Data'!$J$315:$J$616,255),0))=0,"",INDEX('Disaggregation Data'!$N$315:$N$616,MATCH(LEFT(X327,255),LEFT('Disaggregation Data'!J$315:$J$616,255),0))),"")</f>
        <v>2016</v>
      </c>
      <c r="I327" s="433" t="str">
        <f t="array" ref="I327">IFERROR(IF(INDEX('Disaggregation Data'!$Q$315:$Q$616,MATCH(LEFT(X327,255),LEFT('Disaggregation Data'!$J$315:$J$616,255),0))=0,"",INDEX('Disaggregation Data'!$Q$315:$Q$616,MATCH(LEFT(X327,255),LEFT('Disaggregation Data'!J$315:$J$616,255),0))),"")</f>
        <v>Rapport programmatique PNLT</v>
      </c>
      <c r="J327" s="447" t="str">
        <f t="array" ref="J327">IFERROR(IF(INDEX('Disaggregation Data'!$R$315:$R$616,MATCH(LEFT(X327,255),LEFT('Disaggregation Data'!$J$315:$J$616,255),0))=0,"",INDEX('Disaggregation Data'!$R$315:$R$616,MATCH(LEFT(X327,255),LEFT('Disaggregation Data'!J$315:$J$616,255),0))),"")</f>
        <v/>
      </c>
      <c r="K327" s="484"/>
      <c r="L327" s="484"/>
      <c r="M327" s="484"/>
      <c r="N327" s="484"/>
      <c r="O327" s="484"/>
      <c r="P327" s="429"/>
      <c r="Q327" s="429"/>
      <c r="R327" s="429"/>
      <c r="S327" s="429"/>
      <c r="T327" s="429"/>
      <c r="U327" s="433" t="str">
        <f t="array" ref="U327">IFERROR(IF(INDEX('Disaggregation Data'!$O$315:$O$616,MATCH(LEFT(X327,255),LEFT('Disaggregation Data'!$J$315:$J$616,255),0))=0,"",INDEX('Disaggregation Data'!$O$315:$O$616,MATCH(LEFT(X327,255),LEFT('Disaggregation Data'!J$315:$J$616,255),0))),"")</f>
        <v>NTBCP [National TB Control Program] programmatic report</v>
      </c>
      <c r="V327" s="447" t="str">
        <f t="array" ref="V327">IFERROR(IF(INDEX('Disaggregation Data'!$P$315:$P$616,MATCH(LEFT(X327,255),LEFT('Disaggregation Data'!$J$315:$J$616,255),0))=0,"",INDEX('Disaggregation Data'!$P$315:$P$616,MATCH(LEFT(X327,255),LEFT('Disaggregation Data'!J$315:$J$616,255),0))),"")</f>
        <v/>
      </c>
      <c r="W327" s="527"/>
      <c r="X327" s="527" t="str">
        <f t="shared" ref="X327:X390" si="24">IF(B327&lt;&gt;"",B327&amp;C327&amp;D327,"")</f>
        <v>TCP-1(M): Nombre de cas déclarés de tuberculose, toutes formes confondues, bactériologiquement confirmés et cliniquement diagnostiqués, nouveaux cas et récidivesSexeHomme</v>
      </c>
      <c r="Y327" s="527">
        <f t="shared" ref="Y327:Y390" si="25">IF(B327=B326,Y326+1,0)</f>
        <v>0</v>
      </c>
      <c r="Z327" s="527" t="str">
        <f t="shared" ref="Z327:Z390" si="26">IF(B327&lt;&gt;"",B327&amp;"-"&amp;Y327,"")</f>
        <v>TCP-1(M): Nombre de cas déclarés de tuberculose, toutes formes confondues, bactériologiquement confirmés et cliniquement diagnostiqués, nouveaux cas et récidives-0</v>
      </c>
      <c r="AA327" s="527" t="b">
        <f t="shared" ref="AA327:AA390" si="27">IFERROR(IF(B327&lt;&gt;"",TRUE,FALSE),"")</f>
        <v>1</v>
      </c>
      <c r="AB327" s="527" t="s">
        <v>1937</v>
      </c>
      <c r="AC327" s="527" t="str">
        <f t="array" ref="AC327">IFERROR(IF(INDEX('Disaggregation Records'!$G$95:$G$183,MATCH(LEFT(Z327,255),LEFT('Disaggregation Records'!$D$95:$D$183,255),0))=0,"",INDEX('Disaggregation Records'!$G$95:$G$183,MATCH(LEFT(Z327,255),LEFT('Disaggregation Records'!$D$95:$D$183,255),0))),"")</f>
        <v>a1L36000000zoMxEAI</v>
      </c>
      <c r="AD327" s="527" t="s">
        <v>949</v>
      </c>
      <c r="AE327" s="392"/>
      <c r="AF327" s="133"/>
      <c r="AG327" s="133"/>
    </row>
    <row r="328" spans="1:33" ht="47.1" customHeight="1" x14ac:dyDescent="0.25">
      <c r="A328" s="409">
        <v>1</v>
      </c>
      <c r="B328" s="427" t="str">
        <f>IFERROR(VLOOKUP(A328,'Coverage Indicators - Section D'!$A$10:$Y$42,25,FALSE),"")</f>
        <v>TCP-1(M): Nombre de cas déclarés de tuberculose, toutes formes confondues, bactériologiquement confirmés et cliniquement diagnostiqués, nouveaux cas et récidives</v>
      </c>
      <c r="C328" s="522" t="str">
        <f t="array" ref="C328">IFERROR(IF(INDEX('Disaggregation Records'!$E$95:$E$183,MATCH(LEFT(Z328,255),LEFT('Disaggregation Records'!$D$95:$D$183,255),0))=0,"",INDEX('Disaggregation Records'!$E$95:$E$183,MATCH(LEFT(Z328,255),LEFT('Disaggregation Records'!$D$95:$D$183,255),0))),"")</f>
        <v>Sexe</v>
      </c>
      <c r="D328" s="522" t="str">
        <f t="array" ref="D328">IFERROR(IF(INDEX('Disaggregation Records'!$F$95:$F$183,MATCH(LEFT(Z328,255),LEFT('Disaggregation Records'!$D$95:$D$183,255),0))=0,"",INDEX('Disaggregation Records'!$F$95:$F$183,MATCH(LEFT(Z328,255),LEFT('Disaggregation Records'!$D$95:$D$183,255),0))),"")</f>
        <v>Femme</v>
      </c>
      <c r="E328" s="429">
        <f t="array" ref="E328">IFERROR(IF(INDEX('Disaggregation Data'!$K$315:$K$616,MATCH(LEFT(X328,255),LEFT('Disaggregation Data'!$J$315:$J$616,255),0))=0,"",INDEX('Disaggregation Data'!$K$315:$K$616,MATCH(LEFT(X328,255),LEFT('Disaggregation Data'!J$315:$J$616,255),0))),"")</f>
        <v>995</v>
      </c>
      <c r="F328" s="430" t="str">
        <f t="array" ref="F328">IFERROR(IF(INDEX('Disaggregation Data'!$L$315:$L$616,MATCH(LEFT(X328,255),LEFT('Disaggregation Data'!$J$315:$J$616,255),0))=0,"",INDEX('Disaggregation Data'!$L$315:$L$616,MATCH(LEFT(X328,255),LEFT('Disaggregation Data'!J$315:$J$616,255),0))),"")</f>
        <v/>
      </c>
      <c r="G328" s="494" t="str">
        <f t="array" ref="G328">IFERROR(IF(INDEX('Disaggregation Data'!$M$315:$M$616,MATCH(LEFT(X328,255),LEFT('Disaggregation Data'!$J$315:$J$616,255),0))=0,(E328/F328)*100,INDEX('Disaggregation Data'!$M$315:$M$616,MATCH(LEFT(X328,255),LEFT('Disaggregation Data'!J$315:$J$616,255),0))),"")</f>
        <v/>
      </c>
      <c r="H328" s="433" t="str">
        <f t="array" ref="H328">IFERROR(IF(INDEX('Disaggregation Data'!$N$315:$N$616,MATCH(LEFT(X328,255),LEFT('Disaggregation Data'!$J$315:$J$616,255),0))=0,"",INDEX('Disaggregation Data'!$N$315:$N$616,MATCH(LEFT(X328,255),LEFT('Disaggregation Data'!J$315:$J$616,255),0))),"")</f>
        <v>2016</v>
      </c>
      <c r="I328" s="433" t="str">
        <f t="array" ref="I328">IFERROR(IF(INDEX('Disaggregation Data'!$Q$315:$Q$616,MATCH(LEFT(X328,255),LEFT('Disaggregation Data'!$J$315:$J$616,255),0))=0,"",INDEX('Disaggregation Data'!$Q$315:$Q$616,MATCH(LEFT(X328,255),LEFT('Disaggregation Data'!J$315:$J$616,255),0))),"")</f>
        <v>Rapport programmatique PNLT</v>
      </c>
      <c r="J328" s="447" t="str">
        <f t="array" ref="J328">IFERROR(IF(INDEX('Disaggregation Data'!$R$315:$R$616,MATCH(LEFT(X328,255),LEFT('Disaggregation Data'!$J$315:$J$616,255),0))=0,"",INDEX('Disaggregation Data'!$R$315:$R$616,MATCH(LEFT(X328,255),LEFT('Disaggregation Data'!J$315:$J$616,255),0))),"")</f>
        <v/>
      </c>
      <c r="K328" s="484"/>
      <c r="L328" s="484"/>
      <c r="M328" s="484"/>
      <c r="N328" s="484"/>
      <c r="O328" s="484"/>
      <c r="P328" s="429"/>
      <c r="Q328" s="429"/>
      <c r="R328" s="429"/>
      <c r="S328" s="429"/>
      <c r="T328" s="429"/>
      <c r="U328" s="433" t="str">
        <f t="array" ref="U328">IFERROR(IF(INDEX('Disaggregation Data'!$O$315:$O$616,MATCH(LEFT(X328,255),LEFT('Disaggregation Data'!$J$315:$J$616,255),0))=0,"",INDEX('Disaggregation Data'!$O$315:$O$616,MATCH(LEFT(X328,255),LEFT('Disaggregation Data'!J$315:$J$616,255),0))),"")</f>
        <v>NTBCP [National TB Control Program] programmatic report</v>
      </c>
      <c r="V328" s="447" t="str">
        <f t="array" ref="V328">IFERROR(IF(INDEX('Disaggregation Data'!$P$315:$P$616,MATCH(LEFT(X328,255),LEFT('Disaggregation Data'!$J$315:$J$616,255),0))=0,"",INDEX('Disaggregation Data'!$P$315:$P$616,MATCH(LEFT(X328,255),LEFT('Disaggregation Data'!J$315:$J$616,255),0))),"")</f>
        <v/>
      </c>
      <c r="W328" s="527"/>
      <c r="X328" s="527" t="str">
        <f t="shared" si="24"/>
        <v>TCP-1(M): Nombre de cas déclarés de tuberculose, toutes formes confondues, bactériologiquement confirmés et cliniquement diagnostiqués, nouveaux cas et récidivesSexeFemme</v>
      </c>
      <c r="Y328" s="527">
        <f t="shared" si="25"/>
        <v>1</v>
      </c>
      <c r="Z328" s="527" t="str">
        <f t="shared" si="26"/>
        <v>TCP-1(M): Nombre de cas déclarés de tuberculose, toutes formes confondues, bactériologiquement confirmés et cliniquement diagnostiqués, nouveaux cas et récidives-1</v>
      </c>
      <c r="AA328" s="527" t="b">
        <f t="shared" si="27"/>
        <v>1</v>
      </c>
      <c r="AB328" s="527" t="s">
        <v>1938</v>
      </c>
      <c r="AC328" s="527" t="str">
        <f t="array" ref="AC328">IFERROR(IF(INDEX('Disaggregation Records'!$G$95:$G$183,MATCH(LEFT(Z328,255),LEFT('Disaggregation Records'!$D$95:$D$183,255),0))=0,"",INDEX('Disaggregation Records'!$G$95:$G$183,MATCH(LEFT(Z328,255),LEFT('Disaggregation Records'!$D$95:$D$183,255),0))),"")</f>
        <v>a1L36000000zoMyEAI</v>
      </c>
      <c r="AD328" s="527" t="s">
        <v>949</v>
      </c>
      <c r="AE328" s="392"/>
      <c r="AF328" s="133"/>
      <c r="AG328" s="133"/>
    </row>
    <row r="329" spans="1:33" ht="47.1" customHeight="1" x14ac:dyDescent="0.25">
      <c r="A329" s="409">
        <v>1</v>
      </c>
      <c r="B329" s="427" t="str">
        <f>IFERROR(VLOOKUP(A329,'Coverage Indicators - Section D'!$A$10:$Y$42,25,FALSE),"")</f>
        <v>TCP-1(M): Nombre de cas déclarés de tuberculose, toutes formes confondues, bactériologiquement confirmés et cliniquement diagnostiqués, nouveaux cas et récidives</v>
      </c>
      <c r="C329" s="522" t="str">
        <f t="array" ref="C329">IFERROR(IF(INDEX('Disaggregation Records'!$E$95:$E$183,MATCH(LEFT(Z329,255),LEFT('Disaggregation Records'!$D$95:$D$183,255),0))=0,"",INDEX('Disaggregation Records'!$E$95:$E$183,MATCH(LEFT(Z329,255),LEFT('Disaggregation Records'!$D$95:$D$183,255),0))),"")</f>
        <v>Résultat du test VIH</v>
      </c>
      <c r="D329" s="522" t="str">
        <f t="array" ref="D329">IFERROR(IF(INDEX('Disaggregation Records'!$F$95:$F$183,MATCH(LEFT(Z329,255),LEFT('Disaggregation Records'!$D$95:$D$183,255),0))=0,"",INDEX('Disaggregation Records'!$F$95:$F$183,MATCH(LEFT(Z329,255),LEFT('Disaggregation Records'!$D$95:$D$183,255),0))),"")</f>
        <v>Positif</v>
      </c>
      <c r="E329" s="429">
        <f t="array" ref="E329">IFERROR(IF(INDEX('Disaggregation Data'!$K$315:$K$616,MATCH(LEFT(X329,255),LEFT('Disaggregation Data'!$J$315:$J$616,255),0))=0,"",INDEX('Disaggregation Data'!$K$315:$K$616,MATCH(LEFT(X329,255),LEFT('Disaggregation Data'!J$315:$J$616,255),0))),"")</f>
        <v>118</v>
      </c>
      <c r="F329" s="430" t="str">
        <f t="array" ref="F329">IFERROR(IF(INDEX('Disaggregation Data'!$L$315:$L$616,MATCH(LEFT(X329,255),LEFT('Disaggregation Data'!$J$315:$J$616,255),0))=0,"",INDEX('Disaggregation Data'!$L$315:$L$616,MATCH(LEFT(X329,255),LEFT('Disaggregation Data'!J$315:$J$616,255),0))),"")</f>
        <v/>
      </c>
      <c r="G329" s="494" t="str">
        <f t="array" ref="G329">IFERROR(IF(INDEX('Disaggregation Data'!$M$315:$M$616,MATCH(LEFT(X329,255),LEFT('Disaggregation Data'!$J$315:$J$616,255),0))=0,(E329/F329)*100,INDEX('Disaggregation Data'!$M$315:$M$616,MATCH(LEFT(X329,255),LEFT('Disaggregation Data'!J$315:$J$616,255),0))),"")</f>
        <v/>
      </c>
      <c r="H329" s="433" t="str">
        <f t="array" ref="H329">IFERROR(IF(INDEX('Disaggregation Data'!$N$315:$N$616,MATCH(LEFT(X329,255),LEFT('Disaggregation Data'!$J$315:$J$616,255),0))=0,"",INDEX('Disaggregation Data'!$N$315:$N$616,MATCH(LEFT(X329,255),LEFT('Disaggregation Data'!J$315:$J$616,255),0))),"")</f>
        <v>2016</v>
      </c>
      <c r="I329" s="433" t="str">
        <f t="array" ref="I329">IFERROR(IF(INDEX('Disaggregation Data'!$Q$315:$Q$616,MATCH(LEFT(X329,255),LEFT('Disaggregation Data'!$J$315:$J$616,255),0))=0,"",INDEX('Disaggregation Data'!$Q$315:$Q$616,MATCH(LEFT(X329,255),LEFT('Disaggregation Data'!J$315:$J$616,255),0))),"")</f>
        <v>Rapport programmatique PNLT</v>
      </c>
      <c r="J329" s="447" t="s">
        <v>5916</v>
      </c>
      <c r="K329" s="484"/>
      <c r="L329" s="484"/>
      <c r="M329" s="484"/>
      <c r="N329" s="484"/>
      <c r="O329" s="484"/>
      <c r="P329" s="429"/>
      <c r="Q329" s="429"/>
      <c r="R329" s="429"/>
      <c r="S329" s="429"/>
      <c r="T329" s="429"/>
      <c r="U329" s="433" t="str">
        <f t="array" ref="U329">IFERROR(IF(INDEX('Disaggregation Data'!$O$315:$O$616,MATCH(LEFT(X329,255),LEFT('Disaggregation Data'!$J$315:$J$616,255),0))=0,"",INDEX('Disaggregation Data'!$O$315:$O$616,MATCH(LEFT(X329,255),LEFT('Disaggregation Data'!J$315:$J$616,255),0))),"")</f>
        <v>NTBCP [National TB Control Program] programmatic report</v>
      </c>
      <c r="V329" s="447" t="str">
        <f t="array" ref="V329">IFERROR(IF(INDEX('Disaggregation Data'!$P$315:$P$616,MATCH(LEFT(X329,255),LEFT('Disaggregation Data'!$J$315:$J$616,255),0))=0,"",INDEX('Disaggregation Data'!$P$315:$P$616,MATCH(LEFT(X329,255),LEFT('Disaggregation Data'!J$315:$J$616,255),0))),"")</f>
        <v/>
      </c>
      <c r="W329" s="527"/>
      <c r="X329" s="527" t="str">
        <f t="shared" si="24"/>
        <v>TCP-1(M): Nombre de cas déclarés de tuberculose, toutes formes confondues, bactériologiquement confirmés et cliniquement diagnostiqués, nouveaux cas et récidivesRésultat du test VIHPositif</v>
      </c>
      <c r="Y329" s="527">
        <f t="shared" si="25"/>
        <v>2</v>
      </c>
      <c r="Z329" s="527" t="str">
        <f t="shared" si="26"/>
        <v>TCP-1(M): Nombre de cas déclarés de tuberculose, toutes formes confondues, bactériologiquement confirmés et cliniquement diagnostiqués, nouveaux cas et récidives-2</v>
      </c>
      <c r="AA329" s="527" t="b">
        <f t="shared" si="27"/>
        <v>1</v>
      </c>
      <c r="AB329" s="527" t="s">
        <v>1939</v>
      </c>
      <c r="AC329" s="527" t="str">
        <f t="array" ref="AC329">IFERROR(IF(INDEX('Disaggregation Records'!$G$95:$G$183,MATCH(LEFT(Z329,255),LEFT('Disaggregation Records'!$D$95:$D$183,255),0))=0,"",INDEX('Disaggregation Records'!$G$95:$G$183,MATCH(LEFT(Z329,255),LEFT('Disaggregation Records'!$D$95:$D$183,255),0))),"")</f>
        <v>a1L36000000zoMzEAI</v>
      </c>
      <c r="AD329" s="527" t="s">
        <v>949</v>
      </c>
      <c r="AE329" s="392"/>
      <c r="AF329" s="133"/>
      <c r="AG329" s="133"/>
    </row>
    <row r="330" spans="1:33" ht="47.1" customHeight="1" x14ac:dyDescent="0.25">
      <c r="A330" s="409">
        <v>1</v>
      </c>
      <c r="B330" s="427" t="str">
        <f>IFERROR(VLOOKUP(A330,'Coverage Indicators - Section D'!$A$10:$Y$42,25,FALSE),"")</f>
        <v>TCP-1(M): Nombre de cas déclarés de tuberculose, toutes formes confondues, bactériologiquement confirmés et cliniquement diagnostiqués, nouveaux cas et récidives</v>
      </c>
      <c r="C330" s="522" t="str">
        <f t="array" ref="C330">IFERROR(IF(INDEX('Disaggregation Records'!$E$95:$E$183,MATCH(LEFT(Z330,255),LEFT('Disaggregation Records'!$D$95:$D$183,255),0))=0,"",INDEX('Disaggregation Records'!$E$95:$E$183,MATCH(LEFT(Z330,255),LEFT('Disaggregation Records'!$D$95:$D$183,255),0))),"")</f>
        <v>Résultat du test VIH</v>
      </c>
      <c r="D330" s="522" t="str">
        <f t="array" ref="D330">IFERROR(IF(INDEX('Disaggregation Records'!$F$95:$F$183,MATCH(LEFT(Z330,255),LEFT('Disaggregation Records'!$D$95:$D$183,255),0))=0,"",INDEX('Disaggregation Records'!$F$95:$F$183,MATCH(LEFT(Z330,255),LEFT('Disaggregation Records'!$D$95:$D$183,255),0))),"")</f>
        <v>Négatif</v>
      </c>
      <c r="E330" s="429">
        <f t="array" ref="E330">IFERROR(IF(INDEX('Disaggregation Data'!$K$315:$K$616,MATCH(LEFT(X330,255),LEFT('Disaggregation Data'!$J$315:$J$616,255),0))=0,"",INDEX('Disaggregation Data'!$K$315:$K$616,MATCH(LEFT(X330,255),LEFT('Disaggregation Data'!J$315:$J$616,255),0))),"")</f>
        <v>2133</v>
      </c>
      <c r="F330" s="430" t="str">
        <f t="array" ref="F330">IFERROR(IF(INDEX('Disaggregation Data'!$L$315:$L$616,MATCH(LEFT(X330,255),LEFT('Disaggregation Data'!$J$315:$J$616,255),0))=0,"",INDEX('Disaggregation Data'!$L$315:$L$616,MATCH(LEFT(X330,255),LEFT('Disaggregation Data'!J$315:$J$616,255),0))),"")</f>
        <v/>
      </c>
      <c r="G330" s="494" t="str">
        <f t="array" ref="G330">IFERROR(IF(INDEX('Disaggregation Data'!$M$315:$M$616,MATCH(LEFT(X330,255),LEFT('Disaggregation Data'!$J$315:$J$616,255),0))=0,(E330/F330)*100,INDEX('Disaggregation Data'!$M$315:$M$616,MATCH(LEFT(X330,255),LEFT('Disaggregation Data'!J$315:$J$616,255),0))),"")</f>
        <v/>
      </c>
      <c r="H330" s="433" t="str">
        <f t="array" ref="H330">IFERROR(IF(INDEX('Disaggregation Data'!$N$315:$N$616,MATCH(LEFT(X330,255),LEFT('Disaggregation Data'!$J$315:$J$616,255),0))=0,"",INDEX('Disaggregation Data'!$N$315:$N$616,MATCH(LEFT(X330,255),LEFT('Disaggregation Data'!J$315:$J$616,255),0))),"")</f>
        <v>2016</v>
      </c>
      <c r="I330" s="433" t="str">
        <f t="array" ref="I330">IFERROR(IF(INDEX('Disaggregation Data'!$Q$315:$Q$616,MATCH(LEFT(X330,255),LEFT('Disaggregation Data'!$J$315:$J$616,255),0))=0,"",INDEX('Disaggregation Data'!$Q$315:$Q$616,MATCH(LEFT(X330,255),LEFT('Disaggregation Data'!J$315:$J$616,255),0))),"")</f>
        <v>Rapport programmatique PNLT</v>
      </c>
      <c r="J330" s="447"/>
      <c r="K330" s="484"/>
      <c r="L330" s="484"/>
      <c r="M330" s="484"/>
      <c r="N330" s="484"/>
      <c r="O330" s="484"/>
      <c r="P330" s="429"/>
      <c r="Q330" s="429"/>
      <c r="R330" s="429"/>
      <c r="S330" s="429"/>
      <c r="T330" s="429"/>
      <c r="U330" s="433" t="str">
        <f t="array" ref="U330">IFERROR(IF(INDEX('Disaggregation Data'!$O$315:$O$616,MATCH(LEFT(X330,255),LEFT('Disaggregation Data'!$J$315:$J$616,255),0))=0,"",INDEX('Disaggregation Data'!$O$315:$O$616,MATCH(LEFT(X330,255),LEFT('Disaggregation Data'!J$315:$J$616,255),0))),"")</f>
        <v>NTBCP [National TB Control Program] programmatic report</v>
      </c>
      <c r="V330" s="447" t="str">
        <f t="array" ref="V330">IFERROR(IF(INDEX('Disaggregation Data'!$P$315:$P$616,MATCH(LEFT(X330,255),LEFT('Disaggregation Data'!$J$315:$J$616,255),0))=0,"",INDEX('Disaggregation Data'!$P$315:$P$616,MATCH(LEFT(X330,255),LEFT('Disaggregation Data'!J$315:$J$616,255),0))),"")</f>
        <v/>
      </c>
      <c r="W330" s="527"/>
      <c r="X330" s="527" t="str">
        <f t="shared" si="24"/>
        <v>TCP-1(M): Nombre de cas déclarés de tuberculose, toutes formes confondues, bactériologiquement confirmés et cliniquement diagnostiqués, nouveaux cas et récidivesRésultat du test VIHNégatif</v>
      </c>
      <c r="Y330" s="527">
        <f t="shared" si="25"/>
        <v>3</v>
      </c>
      <c r="Z330" s="527" t="str">
        <f t="shared" si="26"/>
        <v>TCP-1(M): Nombre de cas déclarés de tuberculose, toutes formes confondues, bactériologiquement confirmés et cliniquement diagnostiqués, nouveaux cas et récidives-3</v>
      </c>
      <c r="AA330" s="527" t="b">
        <f t="shared" si="27"/>
        <v>1</v>
      </c>
      <c r="AB330" s="527" t="s">
        <v>1940</v>
      </c>
      <c r="AC330" s="527" t="str">
        <f t="array" ref="AC330">IFERROR(IF(INDEX('Disaggregation Records'!$G$95:$G$183,MATCH(LEFT(Z330,255),LEFT('Disaggregation Records'!$D$95:$D$183,255),0))=0,"",INDEX('Disaggregation Records'!$G$95:$G$183,MATCH(LEFT(Z330,255),LEFT('Disaggregation Records'!$D$95:$D$183,255),0))),"")</f>
        <v>a1L36000000zoN0EAI</v>
      </c>
      <c r="AD330" s="527" t="s">
        <v>949</v>
      </c>
      <c r="AE330" s="392"/>
      <c r="AF330" s="133"/>
      <c r="AG330" s="133"/>
    </row>
    <row r="331" spans="1:33" ht="47.1" customHeight="1" x14ac:dyDescent="0.25">
      <c r="A331" s="409">
        <v>1</v>
      </c>
      <c r="B331" s="427" t="str">
        <f>IFERROR(VLOOKUP(A331,'Coverage Indicators - Section D'!$A$10:$Y$42,25,FALSE),"")</f>
        <v>TCP-1(M): Nombre de cas déclarés de tuberculose, toutes formes confondues, bactériologiquement confirmés et cliniquement diagnostiqués, nouveaux cas et récidives</v>
      </c>
      <c r="C331" s="522" t="str">
        <f t="array" ref="C331">IFERROR(IF(INDEX('Disaggregation Records'!$E$95:$E$183,MATCH(LEFT(Z331,255),LEFT('Disaggregation Records'!$D$95:$D$183,255),0))=0,"",INDEX('Disaggregation Records'!$E$95:$E$183,MATCH(LEFT(Z331,255),LEFT('Disaggregation Records'!$D$95:$D$183,255),0))),"")</f>
        <v>Résultat du test VIH</v>
      </c>
      <c r="D331" s="522" t="str">
        <f t="array" ref="D331">IFERROR(IF(INDEX('Disaggregation Records'!$F$95:$F$183,MATCH(LEFT(Z331,255),LEFT('Disaggregation Records'!$D$95:$D$183,255),0))=0,"",INDEX('Disaggregation Records'!$F$95:$F$183,MATCH(LEFT(Z331,255),LEFT('Disaggregation Records'!$D$95:$D$183,255),0))),"")</f>
        <v>Non communiqué</v>
      </c>
      <c r="E331" s="429">
        <v>0</v>
      </c>
      <c r="F331" s="430" t="str">
        <f t="array" ref="F331">IFERROR(IF(INDEX('Disaggregation Data'!$L$315:$L$616,MATCH(LEFT(X331,255),LEFT('Disaggregation Data'!$J$315:$J$616,255),0))=0,"",INDEX('Disaggregation Data'!$L$315:$L$616,MATCH(LEFT(X331,255),LEFT('Disaggregation Data'!J$315:$J$616,255),0))),"")</f>
        <v/>
      </c>
      <c r="G331" s="494" t="str">
        <f t="array" ref="G331">IFERROR(IF(INDEX('Disaggregation Data'!$M$315:$M$616,MATCH(LEFT(X331,255),LEFT('Disaggregation Data'!$J$315:$J$616,255),0))=0,(E331/F331)*100,INDEX('Disaggregation Data'!$M$315:$M$616,MATCH(LEFT(X331,255),LEFT('Disaggregation Data'!J$315:$J$616,255),0))),"")</f>
        <v/>
      </c>
      <c r="H331" s="433" t="str">
        <f t="array" ref="H331">IFERROR(IF(INDEX('Disaggregation Data'!$N$315:$N$616,MATCH(LEFT(X331,255),LEFT('Disaggregation Data'!$J$315:$J$616,255),0))=0,"",INDEX('Disaggregation Data'!$N$315:$N$616,MATCH(LEFT(X331,255),LEFT('Disaggregation Data'!J$315:$J$616,255),0))),"")</f>
        <v>2016</v>
      </c>
      <c r="I331" s="433" t="str">
        <f t="array" ref="I331">IFERROR(IF(INDEX('Disaggregation Data'!$Q$315:$Q$616,MATCH(LEFT(X331,255),LEFT('Disaggregation Data'!$J$315:$J$616,255),0))=0,"",INDEX('Disaggregation Data'!$Q$315:$Q$616,MATCH(LEFT(X331,255),LEFT('Disaggregation Data'!J$315:$J$616,255),0))),"")</f>
        <v>Rapport programmatique PNLT</v>
      </c>
      <c r="J331" s="447" t="str">
        <f t="array" ref="J331">IFERROR(IF(INDEX('Disaggregation Data'!$R$315:$R$616,MATCH(LEFT(X331,255),LEFT('Disaggregation Data'!$J$315:$J$616,255),0))=0,"",INDEX('Disaggregation Data'!$R$315:$R$616,MATCH(LEFT(X331,255),LEFT('Disaggregation Data'!J$315:$J$616,255),0))),"")</f>
        <v/>
      </c>
      <c r="K331" s="484"/>
      <c r="L331" s="484"/>
      <c r="M331" s="484"/>
      <c r="N331" s="484"/>
      <c r="O331" s="484"/>
      <c r="P331" s="429"/>
      <c r="Q331" s="429"/>
      <c r="R331" s="429"/>
      <c r="S331" s="429"/>
      <c r="T331" s="429"/>
      <c r="U331" s="433" t="str">
        <f t="array" ref="U331">IFERROR(IF(INDEX('Disaggregation Data'!$O$315:$O$616,MATCH(LEFT(X331,255),LEFT('Disaggregation Data'!$J$315:$J$616,255),0))=0,"",INDEX('Disaggregation Data'!$O$315:$O$616,MATCH(LEFT(X331,255),LEFT('Disaggregation Data'!J$315:$J$616,255),0))),"")</f>
        <v>NTBCP [National TB Control Program] programmatic report</v>
      </c>
      <c r="V331" s="447" t="str">
        <f t="array" ref="V331">IFERROR(IF(INDEX('Disaggregation Data'!$P$315:$P$616,MATCH(LEFT(X331,255),LEFT('Disaggregation Data'!$J$315:$J$616,255),0))=0,"",INDEX('Disaggregation Data'!$P$315:$P$616,MATCH(LEFT(X331,255),LEFT('Disaggregation Data'!J$315:$J$616,255),0))),"")</f>
        <v/>
      </c>
      <c r="W331" s="527"/>
      <c r="X331" s="527" t="str">
        <f t="shared" si="24"/>
        <v>TCP-1(M): Nombre de cas déclarés de tuberculose, toutes formes confondues, bactériologiquement confirmés et cliniquement diagnostiqués, nouveaux cas et récidivesRésultat du test VIHNon communiqué</v>
      </c>
      <c r="Y331" s="527">
        <f t="shared" si="25"/>
        <v>4</v>
      </c>
      <c r="Z331" s="527" t="str">
        <f t="shared" si="26"/>
        <v>TCP-1(M): Nombre de cas déclarés de tuberculose, toutes formes confondues, bactériologiquement confirmés et cliniquement diagnostiqués, nouveaux cas et récidives-4</v>
      </c>
      <c r="AA331" s="527" t="b">
        <f t="shared" si="27"/>
        <v>1</v>
      </c>
      <c r="AB331" s="527" t="s">
        <v>1941</v>
      </c>
      <c r="AC331" s="527" t="str">
        <f t="array" ref="AC331">IFERROR(IF(INDEX('Disaggregation Records'!$G$95:$G$183,MATCH(LEFT(Z331,255),LEFT('Disaggregation Records'!$D$95:$D$183,255),0))=0,"",INDEX('Disaggregation Records'!$G$95:$G$183,MATCH(LEFT(Z331,255),LEFT('Disaggregation Records'!$D$95:$D$183,255),0))),"")</f>
        <v>a1L36000000zoN1EAI</v>
      </c>
      <c r="AD331" s="527" t="s">
        <v>949</v>
      </c>
      <c r="AE331" s="392"/>
      <c r="AF331" s="133"/>
      <c r="AG331" s="133"/>
    </row>
    <row r="332" spans="1:33" ht="47.1" customHeight="1" x14ac:dyDescent="0.25">
      <c r="A332" s="409">
        <v>1</v>
      </c>
      <c r="B332" s="427" t="str">
        <f>IFERROR(VLOOKUP(A332,'Coverage Indicators - Section D'!$A$10:$Y$42,25,FALSE),"")</f>
        <v>TCP-1(M): Nombre de cas déclarés de tuberculose, toutes formes confondues, bactériologiquement confirmés et cliniquement diagnostiqués, nouveaux cas et récidives</v>
      </c>
      <c r="C332" s="522" t="str">
        <f t="array" ref="C332">IFERROR(IF(INDEX('Disaggregation Records'!$E$95:$E$183,MATCH(LEFT(Z332,255),LEFT('Disaggregation Records'!$D$95:$D$183,255),0))=0,"",INDEX('Disaggregation Records'!$E$95:$E$183,MATCH(LEFT(Z332,255),LEFT('Disaggregation Records'!$D$95:$D$183,255),0))),"")</f>
        <v>Age</v>
      </c>
      <c r="D332" s="522" t="str">
        <f t="array" ref="D332">IFERROR(IF(INDEX('Disaggregation Records'!$F$95:$F$183,MATCH(LEFT(Z332,255),LEFT('Disaggregation Records'!$D$95:$D$183,255),0))=0,"",INDEX('Disaggregation Records'!$F$95:$F$183,MATCH(LEFT(Z332,255),LEFT('Disaggregation Records'!$D$95:$D$183,255),0))),"")</f>
        <v>&lt;15 ans</v>
      </c>
      <c r="E332" s="429">
        <f t="array" ref="E332">IFERROR(IF(INDEX('Disaggregation Data'!$K$315:$K$616,MATCH(LEFT(X332,255),LEFT('Disaggregation Data'!$J$315:$J$616,255),0))=0,"",INDEX('Disaggregation Data'!$K$315:$K$616,MATCH(LEFT(X332,255),LEFT('Disaggregation Data'!J$315:$J$616,255),0))),"")</f>
        <v>301</v>
      </c>
      <c r="F332" s="430" t="str">
        <f t="array" ref="F332">IFERROR(IF(INDEX('Disaggregation Data'!$L$315:$L$616,MATCH(LEFT(X332,255),LEFT('Disaggregation Data'!$J$315:$J$616,255),0))=0,"",INDEX('Disaggregation Data'!$L$315:$L$616,MATCH(LEFT(X332,255),LEFT('Disaggregation Data'!J$315:$J$616,255),0))),"")</f>
        <v/>
      </c>
      <c r="G332" s="494" t="str">
        <f t="array" ref="G332">IFERROR(IF(INDEX('Disaggregation Data'!$M$315:$M$616,MATCH(LEFT(X332,255),LEFT('Disaggregation Data'!$J$315:$J$616,255),0))=0,(E332/F332)*100,INDEX('Disaggregation Data'!$M$315:$M$616,MATCH(LEFT(X332,255),LEFT('Disaggregation Data'!J$315:$J$616,255),0))),"")</f>
        <v/>
      </c>
      <c r="H332" s="433" t="str">
        <f t="array" ref="H332">IFERROR(IF(INDEX('Disaggregation Data'!$N$315:$N$616,MATCH(LEFT(X332,255),LEFT('Disaggregation Data'!$J$315:$J$616,255),0))=0,"",INDEX('Disaggregation Data'!$N$315:$N$616,MATCH(LEFT(X332,255),LEFT('Disaggregation Data'!J$315:$J$616,255),0))),"")</f>
        <v>2016</v>
      </c>
      <c r="I332" s="433" t="str">
        <f t="array" ref="I332">IFERROR(IF(INDEX('Disaggregation Data'!$Q$315:$Q$616,MATCH(LEFT(X332,255),LEFT('Disaggregation Data'!$J$315:$J$616,255),0))=0,"",INDEX('Disaggregation Data'!$Q$315:$Q$616,MATCH(LEFT(X332,255),LEFT('Disaggregation Data'!J$315:$J$616,255),0))),"")</f>
        <v>Rapport programmatique PNLT</v>
      </c>
      <c r="J332" s="447" t="str">
        <f t="array" ref="J332">IFERROR(IF(INDEX('Disaggregation Data'!$R$315:$R$616,MATCH(LEFT(X332,255),LEFT('Disaggregation Data'!$J$315:$J$616,255),0))=0,"",INDEX('Disaggregation Data'!$R$315:$R$616,MATCH(LEFT(X332,255),LEFT('Disaggregation Data'!J$315:$J$616,255),0))),"")</f>
        <v/>
      </c>
      <c r="K332" s="484"/>
      <c r="L332" s="484"/>
      <c r="M332" s="484"/>
      <c r="N332" s="484"/>
      <c r="O332" s="484"/>
      <c r="P332" s="429"/>
      <c r="Q332" s="429"/>
      <c r="R332" s="429"/>
      <c r="S332" s="429"/>
      <c r="T332" s="429"/>
      <c r="U332" s="433" t="str">
        <f t="array" ref="U332">IFERROR(IF(INDEX('Disaggregation Data'!$O$315:$O$616,MATCH(LEFT(X332,255),LEFT('Disaggregation Data'!$J$315:$J$616,255),0))=0,"",INDEX('Disaggregation Data'!$O$315:$O$616,MATCH(LEFT(X332,255),LEFT('Disaggregation Data'!J$315:$J$616,255),0))),"")</f>
        <v>NTBCP [National TB Control Program] programmatic report</v>
      </c>
      <c r="V332" s="447" t="str">
        <f t="array" ref="V332">IFERROR(IF(INDEX('Disaggregation Data'!$P$315:$P$616,MATCH(LEFT(X332,255),LEFT('Disaggregation Data'!$J$315:$J$616,255),0))=0,"",INDEX('Disaggregation Data'!$P$315:$P$616,MATCH(LEFT(X332,255),LEFT('Disaggregation Data'!J$315:$J$616,255),0))),"")</f>
        <v/>
      </c>
      <c r="W332" s="527"/>
      <c r="X332" s="527" t="str">
        <f t="shared" si="24"/>
        <v>TCP-1(M): Nombre de cas déclarés de tuberculose, toutes formes confondues, bactériologiquement confirmés et cliniquement diagnostiqués, nouveaux cas et récidivesAge&lt;15 ans</v>
      </c>
      <c r="Y332" s="527">
        <f t="shared" si="25"/>
        <v>5</v>
      </c>
      <c r="Z332" s="527" t="str">
        <f t="shared" si="26"/>
        <v>TCP-1(M): Nombre de cas déclarés de tuberculose, toutes formes confondues, bactériologiquement confirmés et cliniquement diagnostiqués, nouveaux cas et récidives-5</v>
      </c>
      <c r="AA332" s="527" t="b">
        <f t="shared" si="27"/>
        <v>1</v>
      </c>
      <c r="AB332" s="527" t="s">
        <v>1942</v>
      </c>
      <c r="AC332" s="527" t="str">
        <f t="array" ref="AC332">IFERROR(IF(INDEX('Disaggregation Records'!$G$95:$G$183,MATCH(LEFT(Z332,255),LEFT('Disaggregation Records'!$D$95:$D$183,255),0))=0,"",INDEX('Disaggregation Records'!$G$95:$G$183,MATCH(LEFT(Z332,255),LEFT('Disaggregation Records'!$D$95:$D$183,255),0))),"")</f>
        <v>a1L36000000zoN2EAI</v>
      </c>
      <c r="AD332" s="527" t="s">
        <v>949</v>
      </c>
      <c r="AE332" s="392"/>
      <c r="AF332" s="133"/>
      <c r="AG332" s="133"/>
    </row>
    <row r="333" spans="1:33" ht="47.1" customHeight="1" x14ac:dyDescent="0.25">
      <c r="A333" s="409">
        <v>1</v>
      </c>
      <c r="B333" s="427" t="str">
        <f>IFERROR(VLOOKUP(A333,'Coverage Indicators - Section D'!$A$10:$Y$42,25,FALSE),"")</f>
        <v>TCP-1(M): Nombre de cas déclarés de tuberculose, toutes formes confondues, bactériologiquement confirmés et cliniquement diagnostiqués, nouveaux cas et récidives</v>
      </c>
      <c r="C333" s="522" t="str">
        <f t="array" ref="C333">IFERROR(IF(INDEX('Disaggregation Records'!$E$95:$E$183,MATCH(LEFT(Z333,255),LEFT('Disaggregation Records'!$D$95:$D$183,255),0))=0,"",INDEX('Disaggregation Records'!$E$95:$E$183,MATCH(LEFT(Z333,255),LEFT('Disaggregation Records'!$D$95:$D$183,255),0))),"")</f>
        <v>Age</v>
      </c>
      <c r="D333" s="522" t="str">
        <f t="array" ref="D333">IFERROR(IF(INDEX('Disaggregation Records'!$F$95:$F$183,MATCH(LEFT(Z333,255),LEFT('Disaggregation Records'!$D$95:$D$183,255),0))=0,"",INDEX('Disaggregation Records'!$F$95:$F$183,MATCH(LEFT(Z333,255),LEFT('Disaggregation Records'!$D$95:$D$183,255),0))),"")</f>
        <v>+ de 15 ans</v>
      </c>
      <c r="E333" s="429">
        <f t="array" ref="E333">IFERROR(IF(INDEX('Disaggregation Data'!$K$315:$K$616,MATCH(LEFT(X333,255),LEFT('Disaggregation Data'!$J$315:$J$616,255),0))=0,"",INDEX('Disaggregation Data'!$K$315:$K$616,MATCH(LEFT(X333,255),LEFT('Disaggregation Data'!J$315:$J$616,255),0))),"")</f>
        <v>2222</v>
      </c>
      <c r="F333" s="430" t="str">
        <f t="array" ref="F333">IFERROR(IF(INDEX('Disaggregation Data'!$L$315:$L$616,MATCH(LEFT(X333,255),LEFT('Disaggregation Data'!$J$315:$J$616,255),0))=0,"",INDEX('Disaggregation Data'!$L$315:$L$616,MATCH(LEFT(X333,255),LEFT('Disaggregation Data'!J$315:$J$616,255),0))),"")</f>
        <v/>
      </c>
      <c r="G333" s="494" t="str">
        <f t="array" ref="G333">IFERROR(IF(INDEX('Disaggregation Data'!$M$315:$M$616,MATCH(LEFT(X333,255),LEFT('Disaggregation Data'!$J$315:$J$616,255),0))=0,(E333/F333)*100,INDEX('Disaggregation Data'!$M$315:$M$616,MATCH(LEFT(X333,255),LEFT('Disaggregation Data'!J$315:$J$616,255),0))),"")</f>
        <v/>
      </c>
      <c r="H333" s="433" t="str">
        <f t="array" ref="H333">IFERROR(IF(INDEX('Disaggregation Data'!$N$315:$N$616,MATCH(LEFT(X333,255),LEFT('Disaggregation Data'!$J$315:$J$616,255),0))=0,"",INDEX('Disaggregation Data'!$N$315:$N$616,MATCH(LEFT(X333,255),LEFT('Disaggregation Data'!J$315:$J$616,255),0))),"")</f>
        <v>2016</v>
      </c>
      <c r="I333" s="433" t="str">
        <f t="array" ref="I333">IFERROR(IF(INDEX('Disaggregation Data'!$Q$315:$Q$616,MATCH(LEFT(X333,255),LEFT('Disaggregation Data'!$J$315:$J$616,255),0))=0,"",INDEX('Disaggregation Data'!$Q$315:$Q$616,MATCH(LEFT(X333,255),LEFT('Disaggregation Data'!J$315:$J$616,255),0))),"")</f>
        <v>Rapport programmatique PNLT</v>
      </c>
      <c r="J333" s="447" t="str">
        <f t="array" ref="J333">IFERROR(IF(INDEX('Disaggregation Data'!$R$315:$R$616,MATCH(LEFT(X333,255),LEFT('Disaggregation Data'!$J$315:$J$616,255),0))=0,"",INDEX('Disaggregation Data'!$R$315:$R$616,MATCH(LEFT(X333,255),LEFT('Disaggregation Data'!J$315:$J$616,255),0))),"")</f>
        <v/>
      </c>
      <c r="K333" s="484"/>
      <c r="L333" s="484"/>
      <c r="M333" s="484"/>
      <c r="N333" s="484"/>
      <c r="O333" s="484"/>
      <c r="P333" s="429"/>
      <c r="Q333" s="429"/>
      <c r="R333" s="429"/>
      <c r="S333" s="429"/>
      <c r="T333" s="429"/>
      <c r="U333" s="433" t="str">
        <f t="array" ref="U333">IFERROR(IF(INDEX('Disaggregation Data'!$O$315:$O$616,MATCH(LEFT(X333,255),LEFT('Disaggregation Data'!$J$315:$J$616,255),0))=0,"",INDEX('Disaggregation Data'!$O$315:$O$616,MATCH(LEFT(X333,255),LEFT('Disaggregation Data'!J$315:$J$616,255),0))),"")</f>
        <v>NTBCP [National TB Control Program] programmatic report</v>
      </c>
      <c r="V333" s="447" t="str">
        <f t="array" ref="V333">IFERROR(IF(INDEX('Disaggregation Data'!$P$315:$P$616,MATCH(LEFT(X333,255),LEFT('Disaggregation Data'!$J$315:$J$616,255),0))=0,"",INDEX('Disaggregation Data'!$P$315:$P$616,MATCH(LEFT(X333,255),LEFT('Disaggregation Data'!J$315:$J$616,255),0))),"")</f>
        <v/>
      </c>
      <c r="W333" s="527"/>
      <c r="X333" s="527" t="str">
        <f t="shared" si="24"/>
        <v>TCP-1(M): Nombre de cas déclarés de tuberculose, toutes formes confondues, bactériologiquement confirmés et cliniquement diagnostiqués, nouveaux cas et récidivesAge+ de 15 ans</v>
      </c>
      <c r="Y333" s="527">
        <f t="shared" si="25"/>
        <v>6</v>
      </c>
      <c r="Z333" s="527" t="str">
        <f t="shared" si="26"/>
        <v>TCP-1(M): Nombre de cas déclarés de tuberculose, toutes formes confondues, bactériologiquement confirmés et cliniquement diagnostiqués, nouveaux cas et récidives-6</v>
      </c>
      <c r="AA333" s="527" t="b">
        <f t="shared" si="27"/>
        <v>1</v>
      </c>
      <c r="AB333" s="527" t="s">
        <v>1943</v>
      </c>
      <c r="AC333" s="527" t="str">
        <f t="array" ref="AC333">IFERROR(IF(INDEX('Disaggregation Records'!$G$95:$G$183,MATCH(LEFT(Z333,255),LEFT('Disaggregation Records'!$D$95:$D$183,255),0))=0,"",INDEX('Disaggregation Records'!$G$95:$G$183,MATCH(LEFT(Z333,255),LEFT('Disaggregation Records'!$D$95:$D$183,255),0))),"")</f>
        <v>a1L36000000zoO8EAI</v>
      </c>
      <c r="AD333" s="527" t="s">
        <v>949</v>
      </c>
      <c r="AE333" s="392"/>
      <c r="AF333" s="133"/>
      <c r="AG333" s="133"/>
    </row>
    <row r="334" spans="1:33" ht="47.1" customHeight="1" x14ac:dyDescent="0.25">
      <c r="A334" s="409">
        <v>1</v>
      </c>
      <c r="B334" s="427" t="str">
        <f>IFERROR(VLOOKUP(A334,'Coverage Indicators - Section D'!$A$10:$Y$42,25,FALSE),"")</f>
        <v>TCP-1(M): Nombre de cas déclarés de tuberculose, toutes formes confondues, bactériologiquement confirmés et cliniquement diagnostiqués, nouveaux cas et récidives</v>
      </c>
      <c r="C334" s="522" t="str">
        <f t="array" ref="C334">IFERROR(IF(INDEX('Disaggregation Records'!$E$95:$E$183,MATCH(LEFT(Z334,255),LEFT('Disaggregation Records'!$D$95:$D$183,255),0))=0,"",INDEX('Disaggregation Records'!$E$95:$E$183,MATCH(LEFT(Z334,255),LEFT('Disaggregation Records'!$D$95:$D$183,255),0))),"")</f>
        <v>Définition des cas</v>
      </c>
      <c r="D334" s="522" t="str">
        <f t="array" ref="D334">IFERROR(IF(INDEX('Disaggregation Records'!$F$95:$F$183,MATCH(LEFT(Z334,255),LEFT('Disaggregation Records'!$D$95:$D$183,255),0))=0,"",INDEX('Disaggregation Records'!$F$95:$F$183,MATCH(LEFT(Z334,255),LEFT('Disaggregation Records'!$D$95:$D$183,255),0))),"")</f>
        <v>Bactériologiquement confirmé</v>
      </c>
      <c r="E334" s="429">
        <f t="array" ref="E334">IFERROR(IF(INDEX('Disaggregation Data'!$K$315:$K$616,MATCH(LEFT(X334,255),LEFT('Disaggregation Data'!$J$315:$J$616,255),0))=0,"",INDEX('Disaggregation Data'!$K$315:$K$616,MATCH(LEFT(X334,255),LEFT('Disaggregation Data'!J$315:$J$616,255),0))),"")</f>
        <v>2523</v>
      </c>
      <c r="F334" s="430" t="str">
        <f t="array" ref="F334">IFERROR(IF(INDEX('Disaggregation Data'!$L$315:$L$616,MATCH(LEFT(X334,255),LEFT('Disaggregation Data'!$J$315:$J$616,255),0))=0,"",INDEX('Disaggregation Data'!$L$315:$L$616,MATCH(LEFT(X334,255),LEFT('Disaggregation Data'!J$315:$J$616,255),0))),"")</f>
        <v/>
      </c>
      <c r="G334" s="494" t="str">
        <f t="array" ref="G334">IFERROR(IF(INDEX('Disaggregation Data'!$M$315:$M$616,MATCH(LEFT(X334,255),LEFT('Disaggregation Data'!$J$315:$J$616,255),0))=0,(E334/F334)*100,INDEX('Disaggregation Data'!$M$315:$M$616,MATCH(LEFT(X334,255),LEFT('Disaggregation Data'!J$315:$J$616,255),0))),"")</f>
        <v/>
      </c>
      <c r="H334" s="433" t="str">
        <f t="array" ref="H334">IFERROR(IF(INDEX('Disaggregation Data'!$N$315:$N$616,MATCH(LEFT(X334,255),LEFT('Disaggregation Data'!$J$315:$J$616,255),0))=0,"",INDEX('Disaggregation Data'!$N$315:$N$616,MATCH(LEFT(X334,255),LEFT('Disaggregation Data'!J$315:$J$616,255),0))),"")</f>
        <v>2016</v>
      </c>
      <c r="I334" s="433" t="str">
        <f t="array" ref="I334">IFERROR(IF(INDEX('Disaggregation Data'!$Q$315:$Q$616,MATCH(LEFT(X334,255),LEFT('Disaggregation Data'!$J$315:$J$616,255),0))=0,"",INDEX('Disaggregation Data'!$Q$315:$Q$616,MATCH(LEFT(X334,255),LEFT('Disaggregation Data'!J$315:$J$616,255),0))),"")</f>
        <v>Rapport programmatique PNLT</v>
      </c>
      <c r="J334" s="447" t="str">
        <f t="array" ref="J334">IFERROR(IF(INDEX('Disaggregation Data'!$R$315:$R$616,MATCH(LEFT(X334,255),LEFT('Disaggregation Data'!$J$315:$J$616,255),0))=0,"",INDEX('Disaggregation Data'!$R$315:$R$616,MATCH(LEFT(X334,255),LEFT('Disaggregation Data'!J$315:$J$616,255),0))),"")</f>
        <v/>
      </c>
      <c r="K334" s="484"/>
      <c r="L334" s="484"/>
      <c r="M334" s="484"/>
      <c r="N334" s="484"/>
      <c r="O334" s="484"/>
      <c r="P334" s="429"/>
      <c r="Q334" s="429"/>
      <c r="R334" s="429"/>
      <c r="S334" s="429"/>
      <c r="T334" s="429"/>
      <c r="U334" s="433" t="str">
        <f t="array" ref="U334">IFERROR(IF(INDEX('Disaggregation Data'!$O$315:$O$616,MATCH(LEFT(X334,255),LEFT('Disaggregation Data'!$J$315:$J$616,255),0))=0,"",INDEX('Disaggregation Data'!$O$315:$O$616,MATCH(LEFT(X334,255),LEFT('Disaggregation Data'!J$315:$J$616,255),0))),"")</f>
        <v>NTBCP [National TB Control Program] programmatic report</v>
      </c>
      <c r="V334" s="447" t="str">
        <f t="array" ref="V334">IFERROR(IF(INDEX('Disaggregation Data'!$P$315:$P$616,MATCH(LEFT(X334,255),LEFT('Disaggregation Data'!$J$315:$J$616,255),0))=0,"",INDEX('Disaggregation Data'!$P$315:$P$616,MATCH(LEFT(X334,255),LEFT('Disaggregation Data'!J$315:$J$616,255),0))),"")</f>
        <v/>
      </c>
      <c r="W334" s="527"/>
      <c r="X334" s="527" t="str">
        <f t="shared" si="24"/>
        <v>TCP-1(M): Nombre de cas déclarés de tuberculose, toutes formes confondues, bactériologiquement confirmés et cliniquement diagnostiqués, nouveaux cas et récidivesDéfinition des casBactériologiquement confirmé</v>
      </c>
      <c r="Y334" s="527">
        <f t="shared" si="25"/>
        <v>7</v>
      </c>
      <c r="Z334" s="527" t="str">
        <f t="shared" si="26"/>
        <v>TCP-1(M): Nombre de cas déclarés de tuberculose, toutes formes confondues, bactériologiquement confirmés et cliniquement diagnostiqués, nouveaux cas et récidives-7</v>
      </c>
      <c r="AA334" s="527" t="b">
        <f t="shared" si="27"/>
        <v>1</v>
      </c>
      <c r="AB334" s="527" t="s">
        <v>1944</v>
      </c>
      <c r="AC334" s="527" t="str">
        <f t="array" ref="AC334">IFERROR(IF(INDEX('Disaggregation Records'!$G$95:$G$183,MATCH(LEFT(Z334,255),LEFT('Disaggregation Records'!$D$95:$D$183,255),0))=0,"",INDEX('Disaggregation Records'!$G$95:$G$183,MATCH(LEFT(Z334,255),LEFT('Disaggregation Records'!$D$95:$D$183,255),0))),"")</f>
        <v>a1L36000002NzjwEAC</v>
      </c>
      <c r="AD334" s="527" t="s">
        <v>949</v>
      </c>
      <c r="AE334" s="392"/>
      <c r="AF334" s="133"/>
      <c r="AG334" s="133"/>
    </row>
    <row r="335" spans="1:33" ht="47.1" customHeight="1" x14ac:dyDescent="0.25">
      <c r="A335" s="409">
        <v>1</v>
      </c>
      <c r="B335" s="427" t="str">
        <f>IFERROR(VLOOKUP(A335,'Coverage Indicators - Section D'!$A$10:$Y$42,25,FALSE),"")</f>
        <v>TCP-1(M): Nombre de cas déclarés de tuberculose, toutes formes confondues, bactériologiquement confirmés et cliniquement diagnostiqués, nouveaux cas et récidives</v>
      </c>
      <c r="C335" s="522" t="str">
        <f t="array" ref="C335">IFERROR(IF(INDEX('Disaggregation Records'!$E$95:$E$183,MATCH(LEFT(Z335,255),LEFT('Disaggregation Records'!$D$95:$D$183,255),0))=0,"",INDEX('Disaggregation Records'!$E$95:$E$183,MATCH(LEFT(Z335,255),LEFT('Disaggregation Records'!$D$95:$D$183,255),0))),"")</f>
        <v/>
      </c>
      <c r="D335" s="522" t="str">
        <f t="array" ref="D335">IFERROR(IF(INDEX('Disaggregation Records'!$F$95:$F$183,MATCH(LEFT(Z335,255),LEFT('Disaggregation Records'!$D$95:$D$183,255),0))=0,"",INDEX('Disaggregation Records'!$F$95:$F$183,MATCH(LEFT(Z335,255),LEFT('Disaggregation Records'!$D$95:$D$183,255),0))),"")</f>
        <v/>
      </c>
      <c r="E335" s="429" t="str">
        <f t="array" ref="E335">IFERROR(IF(INDEX('Disaggregation Data'!$K$315:$K$616,MATCH(LEFT(X335,255),LEFT('Disaggregation Data'!$J$315:$J$616,255),0))=0,"",INDEX('Disaggregation Data'!$K$315:$K$616,MATCH(LEFT(X335,255),LEFT('Disaggregation Data'!J$315:$J$616,255),0))),"")</f>
        <v/>
      </c>
      <c r="F335" s="430" t="str">
        <f t="array" ref="F335">IFERROR(IF(INDEX('Disaggregation Data'!$L$315:$L$616,MATCH(LEFT(X335,255),LEFT('Disaggregation Data'!$J$315:$J$616,255),0))=0,"",INDEX('Disaggregation Data'!$L$315:$L$616,MATCH(LEFT(X335,255),LEFT('Disaggregation Data'!J$315:$J$616,255),0))),"")</f>
        <v/>
      </c>
      <c r="G335" s="494" t="str">
        <f t="array" ref="G335">IFERROR(IF(INDEX('Disaggregation Data'!$M$315:$M$616,MATCH(LEFT(X335,255),LEFT('Disaggregation Data'!$J$315:$J$616,255),0))=0,(E335/F335)*100,INDEX('Disaggregation Data'!$M$315:$M$616,MATCH(LEFT(X335,255),LEFT('Disaggregation Data'!J$315:$J$616,255),0))),"")</f>
        <v/>
      </c>
      <c r="H335" s="433" t="str">
        <f t="array" ref="H335">IFERROR(IF(INDEX('Disaggregation Data'!$N$315:$N$616,MATCH(LEFT(X335,255),LEFT('Disaggregation Data'!$J$315:$J$616,255),0))=0,"",INDEX('Disaggregation Data'!$N$315:$N$616,MATCH(LEFT(X335,255),LEFT('Disaggregation Data'!J$315:$J$616,255),0))),"")</f>
        <v/>
      </c>
      <c r="I335" s="433" t="str">
        <f t="array" ref="I335">IFERROR(IF(INDEX('Disaggregation Data'!$Q$315:$Q$616,MATCH(LEFT(X335,255),LEFT('Disaggregation Data'!$J$315:$J$616,255),0))=0,"",INDEX('Disaggregation Data'!$Q$315:$Q$616,MATCH(LEFT(X335,255),LEFT('Disaggregation Data'!J$315:$J$616,255),0))),"")</f>
        <v/>
      </c>
      <c r="J335" s="447" t="str">
        <f t="array" ref="J335">IFERROR(IF(INDEX('Disaggregation Data'!$R$315:$R$616,MATCH(LEFT(X335,255),LEFT('Disaggregation Data'!$J$315:$J$616,255),0))=0,"",INDEX('Disaggregation Data'!$R$315:$R$616,MATCH(LEFT(X335,255),LEFT('Disaggregation Data'!J$315:$J$616,255),0))),"")</f>
        <v/>
      </c>
      <c r="K335" s="484"/>
      <c r="L335" s="484"/>
      <c r="M335" s="484"/>
      <c r="N335" s="484"/>
      <c r="O335" s="484"/>
      <c r="P335" s="429"/>
      <c r="Q335" s="429"/>
      <c r="R335" s="429"/>
      <c r="S335" s="429"/>
      <c r="T335" s="429"/>
      <c r="U335" s="433" t="str">
        <f t="array" ref="U335">IFERROR(IF(INDEX('Disaggregation Data'!$O$315:$O$616,MATCH(LEFT(X335,255),LEFT('Disaggregation Data'!$J$315:$J$616,255),0))=0,"",INDEX('Disaggregation Data'!$O$315:$O$616,MATCH(LEFT(X335,255),LEFT('Disaggregation Data'!J$315:$J$616,255),0))),"")</f>
        <v/>
      </c>
      <c r="V335" s="447" t="str">
        <f t="array" ref="V335">IFERROR(IF(INDEX('Disaggregation Data'!$P$315:$P$616,MATCH(LEFT(X335,255),LEFT('Disaggregation Data'!$J$315:$J$616,255),0))=0,"",INDEX('Disaggregation Data'!$P$315:$P$616,MATCH(LEFT(X335,255),LEFT('Disaggregation Data'!J$315:$J$616,255),0))),"")</f>
        <v/>
      </c>
      <c r="W335" s="527"/>
      <c r="X335" s="527" t="str">
        <f t="shared" si="24"/>
        <v>TCP-1(M): Nombre de cas déclarés de tuberculose, toutes formes confondues, bactériologiquement confirmés et cliniquement diagnostiqués, nouveaux cas et récidives</v>
      </c>
      <c r="Y335" s="527">
        <f t="shared" si="25"/>
        <v>8</v>
      </c>
      <c r="Z335" s="527" t="str">
        <f t="shared" si="26"/>
        <v>TCP-1(M): Nombre de cas déclarés de tuberculose, toutes formes confondues, bactériologiquement confirmés et cliniquement diagnostiqués, nouveaux cas et récidives-8</v>
      </c>
      <c r="AA335" s="527" t="b">
        <f t="shared" si="27"/>
        <v>1</v>
      </c>
      <c r="AB335" s="527" t="s">
        <v>1945</v>
      </c>
      <c r="AC335" s="527" t="str">
        <f t="array" ref="AC335">IFERROR(IF(INDEX('Disaggregation Records'!$G$95:$G$183,MATCH(LEFT(Z335,255),LEFT('Disaggregation Records'!$D$95:$D$183,255),0))=0,"",INDEX('Disaggregation Records'!$G$95:$G$183,MATCH(LEFT(Z335,255),LEFT('Disaggregation Records'!$D$95:$D$183,255),0))),"")</f>
        <v/>
      </c>
      <c r="AD335" s="527" t="s">
        <v>949</v>
      </c>
      <c r="AE335" s="392"/>
      <c r="AF335" s="133"/>
      <c r="AG335" s="133"/>
    </row>
    <row r="336" spans="1:33" ht="47.1" customHeight="1" x14ac:dyDescent="0.25">
      <c r="A336" s="409">
        <v>1</v>
      </c>
      <c r="B336" s="427" t="str">
        <f>IFERROR(VLOOKUP(A336,'Coverage Indicators - Section D'!$A$10:$Y$42,25,FALSE),"")</f>
        <v>TCP-1(M): Nombre de cas déclarés de tuberculose, toutes formes confondues, bactériologiquement confirmés et cliniquement diagnostiqués, nouveaux cas et récidives</v>
      </c>
      <c r="C336" s="522" t="str">
        <f t="array" ref="C336">IFERROR(IF(INDEX('Disaggregation Records'!$E$95:$E$183,MATCH(LEFT(Z336,255),LEFT('Disaggregation Records'!$D$95:$D$183,255),0))=0,"",INDEX('Disaggregation Records'!$E$95:$E$183,MATCH(LEFT(Z336,255),LEFT('Disaggregation Records'!$D$95:$D$183,255),0))),"")</f>
        <v/>
      </c>
      <c r="D336" s="522" t="str">
        <f t="array" ref="D336">IFERROR(IF(INDEX('Disaggregation Records'!$F$95:$F$183,MATCH(LEFT(Z336,255),LEFT('Disaggregation Records'!$D$95:$D$183,255),0))=0,"",INDEX('Disaggregation Records'!$F$95:$F$183,MATCH(LEFT(Z336,255),LEFT('Disaggregation Records'!$D$95:$D$183,255),0))),"")</f>
        <v/>
      </c>
      <c r="E336" s="429" t="str">
        <f t="array" ref="E336">IFERROR(IF(INDEX('Disaggregation Data'!$K$315:$K$616,MATCH(LEFT(X336,255),LEFT('Disaggregation Data'!$J$315:$J$616,255),0))=0,"",INDEX('Disaggregation Data'!$K$315:$K$616,MATCH(LEFT(X336,255),LEFT('Disaggregation Data'!J$315:$J$616,255),0))),"")</f>
        <v/>
      </c>
      <c r="F336" s="430" t="str">
        <f t="array" ref="F336">IFERROR(IF(INDEX('Disaggregation Data'!$L$315:$L$616,MATCH(LEFT(X336,255),LEFT('Disaggregation Data'!$J$315:$J$616,255),0))=0,"",INDEX('Disaggregation Data'!$L$315:$L$616,MATCH(LEFT(X336,255),LEFT('Disaggregation Data'!J$315:$J$616,255),0))),"")</f>
        <v/>
      </c>
      <c r="G336" s="494" t="str">
        <f t="array" ref="G336">IFERROR(IF(INDEX('Disaggregation Data'!$M$315:$M$616,MATCH(LEFT(X336,255),LEFT('Disaggregation Data'!$J$315:$J$616,255),0))=0,(E336/F336)*100,INDEX('Disaggregation Data'!$M$315:$M$616,MATCH(LEFT(X336,255),LEFT('Disaggregation Data'!J$315:$J$616,255),0))),"")</f>
        <v/>
      </c>
      <c r="H336" s="433" t="str">
        <f t="array" ref="H336">IFERROR(IF(INDEX('Disaggregation Data'!$N$315:$N$616,MATCH(LEFT(X336,255),LEFT('Disaggregation Data'!$J$315:$J$616,255),0))=0,"",INDEX('Disaggregation Data'!$N$315:$N$616,MATCH(LEFT(X336,255),LEFT('Disaggregation Data'!J$315:$J$616,255),0))),"")</f>
        <v/>
      </c>
      <c r="I336" s="433" t="str">
        <f t="array" ref="I336">IFERROR(IF(INDEX('Disaggregation Data'!$Q$315:$Q$616,MATCH(LEFT(X336,255),LEFT('Disaggregation Data'!$J$315:$J$616,255),0))=0,"",INDEX('Disaggregation Data'!$Q$315:$Q$616,MATCH(LEFT(X336,255),LEFT('Disaggregation Data'!J$315:$J$616,255),0))),"")</f>
        <v/>
      </c>
      <c r="J336" s="447" t="str">
        <f t="array" ref="J336">IFERROR(IF(INDEX('Disaggregation Data'!$R$315:$R$616,MATCH(LEFT(X336,255),LEFT('Disaggregation Data'!$J$315:$J$616,255),0))=0,"",INDEX('Disaggregation Data'!$R$315:$R$616,MATCH(LEFT(X336,255),LEFT('Disaggregation Data'!J$315:$J$616,255),0))),"")</f>
        <v/>
      </c>
      <c r="K336" s="484"/>
      <c r="L336" s="484"/>
      <c r="M336" s="484"/>
      <c r="N336" s="484"/>
      <c r="O336" s="484"/>
      <c r="P336" s="429"/>
      <c r="Q336" s="429"/>
      <c r="R336" s="429"/>
      <c r="S336" s="429"/>
      <c r="T336" s="429"/>
      <c r="U336" s="433" t="str">
        <f t="array" ref="U336">IFERROR(IF(INDEX('Disaggregation Data'!$O$315:$O$616,MATCH(LEFT(X336,255),LEFT('Disaggregation Data'!$J$315:$J$616,255),0))=0,"",INDEX('Disaggregation Data'!$O$315:$O$616,MATCH(LEFT(X336,255),LEFT('Disaggregation Data'!J$315:$J$616,255),0))),"")</f>
        <v/>
      </c>
      <c r="V336" s="447" t="str">
        <f t="array" ref="V336">IFERROR(IF(INDEX('Disaggregation Data'!$P$315:$P$616,MATCH(LEFT(X336,255),LEFT('Disaggregation Data'!$J$315:$J$616,255),0))=0,"",INDEX('Disaggregation Data'!$P$315:$P$616,MATCH(LEFT(X336,255),LEFT('Disaggregation Data'!J$315:$J$616,255),0))),"")</f>
        <v/>
      </c>
      <c r="W336" s="527"/>
      <c r="X336" s="527" t="str">
        <f t="shared" si="24"/>
        <v>TCP-1(M): Nombre de cas déclarés de tuberculose, toutes formes confondues, bactériologiquement confirmés et cliniquement diagnostiqués, nouveaux cas et récidives</v>
      </c>
      <c r="Y336" s="527">
        <f t="shared" si="25"/>
        <v>9</v>
      </c>
      <c r="Z336" s="527" t="str">
        <f t="shared" si="26"/>
        <v>TCP-1(M): Nombre de cas déclarés de tuberculose, toutes formes confondues, bactériologiquement confirmés et cliniquement diagnostiqués, nouveaux cas et récidives-9</v>
      </c>
      <c r="AA336" s="527" t="b">
        <f t="shared" si="27"/>
        <v>1</v>
      </c>
      <c r="AB336" s="527" t="s">
        <v>1946</v>
      </c>
      <c r="AC336" s="527" t="str">
        <f t="array" ref="AC336">IFERROR(IF(INDEX('Disaggregation Records'!$G$95:$G$183,MATCH(LEFT(Z336,255),LEFT('Disaggregation Records'!$D$95:$D$183,255),0))=0,"",INDEX('Disaggregation Records'!$G$95:$G$183,MATCH(LEFT(Z336,255),LEFT('Disaggregation Records'!$D$95:$D$183,255),0))),"")</f>
        <v/>
      </c>
      <c r="AD336" s="527" t="s">
        <v>949</v>
      </c>
      <c r="AE336" s="392"/>
      <c r="AF336" s="133"/>
      <c r="AG336" s="133"/>
    </row>
    <row r="337" spans="1:33" ht="47.1" customHeight="1" x14ac:dyDescent="0.25">
      <c r="A337" s="409">
        <v>2</v>
      </c>
      <c r="B337" s="427" t="str">
        <f>IFERROR(VLOOKUP(A337,'Coverage Indicators - Section D'!$A$10:$Y$42,25,FALSE),"")</f>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v>
      </c>
      <c r="C337" s="522" t="str">
        <f t="array" ref="C337">IFERROR(IF(INDEX('Disaggregation Records'!$E$95:$E$183,MATCH(RIGHT(Z337,255),RIGHT('Disaggregation Records'!$D$95:$D$183,255),0))=0,"",INDEX('Disaggregation Records'!$E$95:$E$183,MATCH(RIGHT(Z337,255),RIGHT('Disaggregation Records'!$D$95:$D$183,255),0))),"")</f>
        <v>Sexe</v>
      </c>
      <c r="D337" s="522" t="str">
        <f t="array" ref="D337">IFERROR(IF(INDEX('Disaggregation Records'!$F$95:$F$183,MATCH(RIGHT(Z337,255),RIGHT('Disaggregation Records'!$D$95:$D$183,255),0))=0,"",INDEX('Disaggregation Records'!$F$95:$F$183,MATCH(RIGHT(Z337,255),RIGHT('Disaggregation Records'!$D$95:$D$183,255),0))),"")</f>
        <v>Homme</v>
      </c>
      <c r="E337" s="430"/>
      <c r="F337" s="430"/>
      <c r="G337" s="494"/>
      <c r="H337" s="433"/>
      <c r="I337" s="433" t="str">
        <f t="array" ref="I337">IFERROR(IF(INDEX('Disaggregation Data'!$Q$315:$Q$616,MATCH(LEFT(X337,255),LEFT('Disaggregation Data'!$J$315:$J$616,255),0))=0,"",INDEX('Disaggregation Data'!$Q$315:$Q$616,MATCH(LEFT(X337,255),LEFT('Disaggregation Data'!J$315:$J$616,255),0))),"")</f>
        <v/>
      </c>
      <c r="J337" s="447" t="s">
        <v>5929</v>
      </c>
      <c r="K337" s="484"/>
      <c r="L337" s="484"/>
      <c r="M337" s="484"/>
      <c r="N337" s="484"/>
      <c r="O337" s="484"/>
      <c r="P337" s="429"/>
      <c r="Q337" s="429"/>
      <c r="R337" s="429"/>
      <c r="S337" s="429"/>
      <c r="T337" s="429"/>
      <c r="U337" s="433" t="str">
        <f t="array" ref="U337">IFERROR(IF(INDEX('Disaggregation Data'!$O$315:$O$616,MATCH(LEFT(X337,255),LEFT('Disaggregation Data'!$J$315:$J$616,255),0))=0,"",INDEX('Disaggregation Data'!$O$315:$O$616,MATCH(LEFT(X337,255),LEFT('Disaggregation Data'!J$315:$J$616,255),0))),"")</f>
        <v/>
      </c>
      <c r="V337" s="447" t="str">
        <f t="array" ref="V337">IFERROR(IF(INDEX('Disaggregation Data'!$P$315:$P$616,MATCH(LEFT(X337,255),LEFT('Disaggregation Data'!$J$315:$J$616,255),0))=0,"",INDEX('Disaggregation Data'!$P$315:$P$616,MATCH(LEFT(X337,255),LEFT('Disaggregation Data'!J$315:$J$616,255),0))),"")</f>
        <v/>
      </c>
      <c r="W337" s="527"/>
      <c r="X337" s="527" t="str">
        <f t="shared" si="24"/>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récidivesSexeHomme</v>
      </c>
      <c r="Y337" s="527">
        <f t="shared" si="25"/>
        <v>0</v>
      </c>
      <c r="Z337" s="527" t="str">
        <f t="shared" si="26"/>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récidives-0</v>
      </c>
      <c r="AA337" s="527" t="b">
        <f t="shared" si="27"/>
        <v>1</v>
      </c>
      <c r="AB337" s="527" t="s">
        <v>1948</v>
      </c>
      <c r="AC337" s="527" t="str">
        <f t="array" ref="AC337">IFERROR(IF(INDEX('Disaggregation Records'!$G$95:$G$183,MATCH(LEFT(Z337,255),LEFT('Disaggregation Records'!$D$95:$D$183,255),0))=0,"",INDEX('Disaggregation Records'!$G$95:$G$183,MATCH(LEFT(Z337,255),LEFT('Disaggregation Records'!$D$95:$D$183,255),0))),"")</f>
        <v>a1L36000000zoN3EAI</v>
      </c>
      <c r="AD337" s="527" t="s">
        <v>952</v>
      </c>
      <c r="AE337" s="392"/>
      <c r="AF337" s="133"/>
      <c r="AG337" s="133"/>
    </row>
    <row r="338" spans="1:33" ht="47.1" customHeight="1" x14ac:dyDescent="0.25">
      <c r="A338" s="409">
        <v>2</v>
      </c>
      <c r="B338" s="427" t="str">
        <f>IFERROR(VLOOKUP(A338,'Coverage Indicators - Section D'!$A$10:$Y$42,25,FALSE),"")</f>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v>
      </c>
      <c r="C338" s="522" t="str">
        <f t="array" ref="C338">IFERROR(IF(INDEX('Disaggregation Records'!$E$95:$E$183,MATCH(RIGHT(Z338,255),RIGHT('Disaggregation Records'!$D$95:$D$183,255),0))=0,"",INDEX('Disaggregation Records'!$E$95:$E$183,MATCH(RIGHT(Z338,255),RIGHT('Disaggregation Records'!$D$95:$D$183,255),0))),"")</f>
        <v>Sexe</v>
      </c>
      <c r="D338" s="522" t="str">
        <f t="array" ref="D338">IFERROR(IF(INDEX('Disaggregation Records'!$F$95:$F$183,MATCH(RIGHT(Z338,255),RIGHT('Disaggregation Records'!$D$95:$D$183,255),0))=0,"",INDEX('Disaggregation Records'!$F$95:$F$183,MATCH(RIGHT(Z338,255),RIGHT('Disaggregation Records'!$D$95:$D$183,255),0))),"")</f>
        <v>Femme</v>
      </c>
      <c r="E338" s="430"/>
      <c r="F338" s="430"/>
      <c r="G338" s="494"/>
      <c r="H338" s="433"/>
      <c r="I338" s="433" t="str">
        <f t="array" ref="I338">IFERROR(IF(INDEX('Disaggregation Data'!$Q$315:$Q$616,MATCH(LEFT(X338,255),LEFT('Disaggregation Data'!$J$315:$J$616,255),0))=0,"",INDEX('Disaggregation Data'!$Q$315:$Q$616,MATCH(LEFT(X338,255),LEFT('Disaggregation Data'!J$315:$J$616,255),0))),"")</f>
        <v/>
      </c>
      <c r="J338" s="447" t="s">
        <v>5929</v>
      </c>
      <c r="K338" s="484"/>
      <c r="L338" s="484"/>
      <c r="M338" s="484"/>
      <c r="N338" s="484"/>
      <c r="O338" s="484"/>
      <c r="P338" s="429"/>
      <c r="Q338" s="429"/>
      <c r="R338" s="429"/>
      <c r="S338" s="429"/>
      <c r="T338" s="429"/>
      <c r="U338" s="433" t="str">
        <f t="array" ref="U338">IFERROR(IF(INDEX('Disaggregation Data'!$O$315:$O$616,MATCH(LEFT(X338,255),LEFT('Disaggregation Data'!$J$315:$J$616,255),0))=0,"",INDEX('Disaggregation Data'!$O$315:$O$616,MATCH(LEFT(X338,255),LEFT('Disaggregation Data'!J$315:$J$616,255),0))),"")</f>
        <v/>
      </c>
      <c r="V338" s="447" t="str">
        <f t="array" ref="V338">IFERROR(IF(INDEX('Disaggregation Data'!$P$315:$P$616,MATCH(LEFT(X338,255),LEFT('Disaggregation Data'!$J$315:$J$616,255),0))=0,"",INDEX('Disaggregation Data'!$P$315:$P$616,MATCH(LEFT(X338,255),LEFT('Disaggregation Data'!J$315:$J$616,255),0))),"")</f>
        <v/>
      </c>
      <c r="W338" s="527"/>
      <c r="X338" s="527" t="str">
        <f t="shared" si="24"/>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récidivesSexeFemme</v>
      </c>
      <c r="Y338" s="527">
        <f t="shared" si="25"/>
        <v>1</v>
      </c>
      <c r="Z338" s="527" t="str">
        <f t="shared" si="26"/>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récidives-1</v>
      </c>
      <c r="AA338" s="527" t="b">
        <f t="shared" si="27"/>
        <v>1</v>
      </c>
      <c r="AB338" s="527" t="s">
        <v>1949</v>
      </c>
      <c r="AC338" s="527" t="str">
        <f t="array" ref="AC338">IFERROR(IF(INDEX('Disaggregation Records'!$G$95:$G$183,MATCH(LEFT(Z338,255),LEFT('Disaggregation Records'!$D$95:$D$183,255),0))=0,"",INDEX('Disaggregation Records'!$G$95:$G$183,MATCH(LEFT(Z338,255),LEFT('Disaggregation Records'!$D$95:$D$183,255),0))),"")</f>
        <v>a1L36000000zoN3EAI</v>
      </c>
      <c r="AD338" s="527" t="s">
        <v>952</v>
      </c>
      <c r="AE338" s="392"/>
      <c r="AF338" s="133"/>
      <c r="AG338" s="133"/>
    </row>
    <row r="339" spans="1:33" ht="47.1" customHeight="1" x14ac:dyDescent="0.25">
      <c r="A339" s="409">
        <v>2</v>
      </c>
      <c r="B339" s="427" t="str">
        <f>IFERROR(VLOOKUP(A339,'Coverage Indicators - Section D'!$A$10:$Y$42,25,FALSE),"")</f>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v>
      </c>
      <c r="C339" s="522" t="str">
        <f t="array" ref="C339">IFERROR(IF(INDEX('Disaggregation Records'!$E$95:$E$183,MATCH(RIGHT(Z339,255),RIGHT('Disaggregation Records'!$D$95:$D$183,255),0))=0,"",INDEX('Disaggregation Records'!$E$95:$E$183,MATCH(RIGHT(Z339,255),RIGHT('Disaggregation Records'!$D$95:$D$183,255),0))),"")</f>
        <v>Résultat du test VIH</v>
      </c>
      <c r="D339" s="522" t="str">
        <f t="array" ref="D339">IFERROR(IF(INDEX('Disaggregation Records'!$F$95:$F$183,MATCH(RIGHT(Z339,255),RIGHT('Disaggregation Records'!$D$95:$D$183,255),0))=0,"",INDEX('Disaggregation Records'!$F$95:$F$183,MATCH(RIGHT(Z339,255),RIGHT('Disaggregation Records'!$D$95:$D$183,255),0))),"")</f>
        <v>Positif</v>
      </c>
      <c r="E339" s="429"/>
      <c r="F339" s="430"/>
      <c r="G339" s="494" t="str">
        <f t="array" ref="G339">IFERROR(IF(INDEX('Disaggregation Data'!$M$315:$M$616,MATCH(LEFT(X339,255),LEFT('Disaggregation Data'!$J$315:$J$616,255),0))=0,(E339/F339)*100,INDEX('Disaggregation Data'!$M$315:$M$616,MATCH(LEFT(X339,255),LEFT('Disaggregation Data'!J$315:$J$616,255),0))),"")</f>
        <v/>
      </c>
      <c r="H339" s="433"/>
      <c r="I339" s="433" t="str">
        <f t="array" ref="I339">IFERROR(IF(INDEX('Disaggregation Data'!$Q$315:$Q$616,MATCH(LEFT(X339,255),LEFT('Disaggregation Data'!$J$315:$J$616,255),0))=0,"",INDEX('Disaggregation Data'!$Q$315:$Q$616,MATCH(LEFT(X339,255),LEFT('Disaggregation Data'!J$315:$J$616,255),0))),"")</f>
        <v/>
      </c>
      <c r="J339" s="447" t="s">
        <v>5929</v>
      </c>
      <c r="K339" s="484"/>
      <c r="L339" s="484"/>
      <c r="M339" s="484"/>
      <c r="N339" s="484"/>
      <c r="O339" s="484"/>
      <c r="P339" s="429"/>
      <c r="Q339" s="429"/>
      <c r="R339" s="429"/>
      <c r="S339" s="429"/>
      <c r="T339" s="429"/>
      <c r="U339" s="433" t="str">
        <f t="array" ref="U339">IFERROR(IF(INDEX('Disaggregation Data'!$O$315:$O$616,MATCH(LEFT(X339,255),LEFT('Disaggregation Data'!$J$315:$J$616,255),0))=0,"",INDEX('Disaggregation Data'!$O$315:$O$616,MATCH(LEFT(X339,255),LEFT('Disaggregation Data'!J$315:$J$616,255),0))),"")</f>
        <v/>
      </c>
      <c r="V339" s="447" t="str">
        <f t="array" ref="V339">IFERROR(IF(INDEX('Disaggregation Data'!$P$315:$P$616,MATCH(LEFT(X339,255),LEFT('Disaggregation Data'!$J$315:$J$616,255),0))=0,"",INDEX('Disaggregation Data'!$P$315:$P$616,MATCH(LEFT(X339,255),LEFT('Disaggregation Data'!J$315:$J$616,255),0))),"")</f>
        <v/>
      </c>
      <c r="W339" s="527"/>
      <c r="X339" s="527" t="str">
        <f t="shared" si="24"/>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récidivesRésultat du test VIHPositif</v>
      </c>
      <c r="Y339" s="527">
        <f t="shared" si="25"/>
        <v>2</v>
      </c>
      <c r="Z339" s="527" t="str">
        <f t="shared" si="26"/>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récidives-2</v>
      </c>
      <c r="AA339" s="527" t="b">
        <f t="shared" si="27"/>
        <v>1</v>
      </c>
      <c r="AB339" s="527" t="s">
        <v>1950</v>
      </c>
      <c r="AC339" s="527" t="str">
        <f t="array" ref="AC339">IFERROR(IF(INDEX('Disaggregation Records'!$G$95:$G$183,MATCH(LEFT(Z339,255),LEFT('Disaggregation Records'!$D$95:$D$183,255),0))=0,"",INDEX('Disaggregation Records'!$G$95:$G$183,MATCH(LEFT(Z339,255),LEFT('Disaggregation Records'!$D$95:$D$183,255),0))),"")</f>
        <v>a1L36000000zoN3EAI</v>
      </c>
      <c r="AD339" s="527" t="s">
        <v>952</v>
      </c>
      <c r="AE339" s="392"/>
      <c r="AF339" s="133"/>
      <c r="AG339" s="133"/>
    </row>
    <row r="340" spans="1:33" ht="47.1" customHeight="1" x14ac:dyDescent="0.25">
      <c r="A340" s="409">
        <v>2</v>
      </c>
      <c r="B340" s="427" t="str">
        <f>IFERROR(VLOOKUP(A340,'Coverage Indicators - Section D'!$A$10:$Y$42,25,FALSE),"")</f>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v>
      </c>
      <c r="C340" s="522" t="str">
        <f t="array" ref="C340">IFERROR(IF(INDEX('Disaggregation Records'!$E$95:$E$183,MATCH(RIGHT(Z340,255),RIGHT('Disaggregation Records'!$D$95:$D$183,255),0))=0,"",INDEX('Disaggregation Records'!$E$95:$E$183,MATCH(RIGHT(Z340,255),RIGHT('Disaggregation Records'!$D$95:$D$183,255),0))),"")</f>
        <v>Résultat du test VIH</v>
      </c>
      <c r="D340" s="522" t="str">
        <f t="array" ref="D340">IFERROR(IF(INDEX('Disaggregation Records'!$F$95:$F$183,MATCH(RIGHT(Z340,255),RIGHT('Disaggregation Records'!$D$95:$D$183,255),0))=0,"",INDEX('Disaggregation Records'!$F$95:$F$183,MATCH(RIGHT(Z340,255),RIGHT('Disaggregation Records'!$D$95:$D$183,255),0))),"")</f>
        <v>Négatif</v>
      </c>
      <c r="E340" s="429" t="str">
        <f t="array" ref="E340">IFERROR(IF(INDEX('Disaggregation Data'!$K$315:$K$616,MATCH(LEFT(X340,255),LEFT('Disaggregation Data'!$J$315:$J$616,255),0))=0,"",INDEX('Disaggregation Data'!$K$315:$K$616,MATCH(LEFT(X340,255),LEFT('Disaggregation Data'!J$315:$J$616,255),0))),"")</f>
        <v/>
      </c>
      <c r="F340" s="430" t="str">
        <f t="array" ref="F340">IFERROR(IF(INDEX('Disaggregation Data'!$L$315:$L$616,MATCH(LEFT(X340,255),LEFT('Disaggregation Data'!$J$315:$J$616,255),0))=0,"",INDEX('Disaggregation Data'!$L$315:$L$616,MATCH(LEFT(X340,255),LEFT('Disaggregation Data'!J$315:$J$616,255),0))),"")</f>
        <v/>
      </c>
      <c r="G340" s="494" t="str">
        <f t="array" ref="G340">IFERROR(IF(INDEX('Disaggregation Data'!$M$315:$M$616,MATCH(LEFT(X340,255),LEFT('Disaggregation Data'!$J$315:$J$616,255),0))=0,(E340/F340)*100,INDEX('Disaggregation Data'!$M$315:$M$616,MATCH(LEFT(X340,255),LEFT('Disaggregation Data'!J$315:$J$616,255),0))),"")</f>
        <v/>
      </c>
      <c r="H340" s="433" t="str">
        <f t="array" ref="H340">IFERROR(IF(INDEX('Disaggregation Data'!$N$315:$N$616,MATCH(LEFT(X340,255),LEFT('Disaggregation Data'!$J$315:$J$616,255),0))=0,"",INDEX('Disaggregation Data'!$N$315:$N$616,MATCH(LEFT(X340,255),LEFT('Disaggregation Data'!J$315:$J$616,255),0))),"")</f>
        <v/>
      </c>
      <c r="I340" s="433" t="str">
        <f t="array" ref="I340">IFERROR(IF(INDEX('Disaggregation Data'!$Q$315:$Q$616,MATCH(LEFT(X340,255),LEFT('Disaggregation Data'!$J$315:$J$616,255),0))=0,"",INDEX('Disaggregation Data'!$Q$315:$Q$616,MATCH(LEFT(X340,255),LEFT('Disaggregation Data'!J$315:$J$616,255),0))),"")</f>
        <v/>
      </c>
      <c r="J340" s="447" t="s">
        <v>5929</v>
      </c>
      <c r="K340" s="484"/>
      <c r="L340" s="484"/>
      <c r="M340" s="484"/>
      <c r="N340" s="484"/>
      <c r="O340" s="484"/>
      <c r="P340" s="429"/>
      <c r="Q340" s="429"/>
      <c r="R340" s="429"/>
      <c r="S340" s="429"/>
      <c r="T340" s="429"/>
      <c r="U340" s="433" t="str">
        <f t="array" ref="U340">IFERROR(IF(INDEX('Disaggregation Data'!$O$315:$O$616,MATCH(LEFT(X340,255),LEFT('Disaggregation Data'!$J$315:$J$616,255),0))=0,"",INDEX('Disaggregation Data'!$O$315:$O$616,MATCH(LEFT(X340,255),LEFT('Disaggregation Data'!J$315:$J$616,255),0))),"")</f>
        <v/>
      </c>
      <c r="V340" s="447" t="str">
        <f t="array" ref="V340">IFERROR(IF(INDEX('Disaggregation Data'!$P$315:$P$616,MATCH(LEFT(X340,255),LEFT('Disaggregation Data'!$J$315:$J$616,255),0))=0,"",INDEX('Disaggregation Data'!$P$315:$P$616,MATCH(LEFT(X340,255),LEFT('Disaggregation Data'!J$315:$J$616,255),0))),"")</f>
        <v/>
      </c>
      <c r="W340" s="527"/>
      <c r="X340" s="527" t="str">
        <f t="shared" si="24"/>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récidivesRésultat du test VIHNégatif</v>
      </c>
      <c r="Y340" s="527">
        <f t="shared" si="25"/>
        <v>3</v>
      </c>
      <c r="Z340" s="527" t="str">
        <f t="shared" si="26"/>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récidives-3</v>
      </c>
      <c r="AA340" s="527" t="b">
        <f t="shared" si="27"/>
        <v>1</v>
      </c>
      <c r="AB340" s="527" t="s">
        <v>1952</v>
      </c>
      <c r="AC340" s="527" t="str">
        <f t="array" ref="AC340">IFERROR(IF(INDEX('Disaggregation Records'!$G$95:$G$183,MATCH(LEFT(Z340,255),LEFT('Disaggregation Records'!$D$95:$D$183,255),0))=0,"",INDEX('Disaggregation Records'!$G$95:$G$183,MATCH(LEFT(Z340,255),LEFT('Disaggregation Records'!$D$95:$D$183,255),0))),"")</f>
        <v>a1L36000000zoN3EAI</v>
      </c>
      <c r="AD340" s="527" t="s">
        <v>952</v>
      </c>
      <c r="AE340" s="392"/>
      <c r="AF340" s="133"/>
      <c r="AG340" s="133"/>
    </row>
    <row r="341" spans="1:33" ht="47.1" customHeight="1" x14ac:dyDescent="0.25">
      <c r="A341" s="409">
        <v>2</v>
      </c>
      <c r="B341" s="427" t="str">
        <f>IFERROR(VLOOKUP(A341,'Coverage Indicators - Section D'!$A$10:$Y$42,25,FALSE),"")</f>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v>
      </c>
      <c r="C341" s="522" t="str">
        <f t="array" ref="C341">IFERROR(IF(INDEX('Disaggregation Records'!$E$95:$E$183,MATCH(RIGHT(Z341,255),RIGHT('Disaggregation Records'!$D$95:$D$183,255),0))=0,"",INDEX('Disaggregation Records'!$E$95:$E$183,MATCH(RIGHT(Z341,255),RIGHT('Disaggregation Records'!$D$95:$D$183,255),0))),"")</f>
        <v>Résultat du test VIH</v>
      </c>
      <c r="D341" s="522" t="str">
        <f t="array" ref="D341">IFERROR(IF(INDEX('Disaggregation Records'!$F$95:$F$183,MATCH(RIGHT(Z341,255),RIGHT('Disaggregation Records'!$D$95:$D$183,255),0))=0,"",INDEX('Disaggregation Records'!$F$95:$F$183,MATCH(RIGHT(Z341,255),RIGHT('Disaggregation Records'!$D$95:$D$183,255),0))),"")</f>
        <v>Non communiqué</v>
      </c>
      <c r="E341" s="429" t="str">
        <f t="array" ref="E341">IFERROR(IF(INDEX('Disaggregation Data'!$K$315:$K$616,MATCH(LEFT(X341,255),LEFT('Disaggregation Data'!$J$315:$J$616,255),0))=0,"",INDEX('Disaggregation Data'!$K$315:$K$616,MATCH(LEFT(X341,255),LEFT('Disaggregation Data'!J$315:$J$616,255),0))),"")</f>
        <v/>
      </c>
      <c r="F341" s="430" t="str">
        <f t="array" ref="F341">IFERROR(IF(INDEX('Disaggregation Data'!$L$315:$L$616,MATCH(LEFT(X341,255),LEFT('Disaggregation Data'!$J$315:$J$616,255),0))=0,"",INDEX('Disaggregation Data'!$L$315:$L$616,MATCH(LEFT(X341,255),LEFT('Disaggregation Data'!J$315:$J$616,255),0))),"")</f>
        <v/>
      </c>
      <c r="G341" s="494" t="str">
        <f t="array" ref="G341">IFERROR(IF(INDEX('Disaggregation Data'!$M$315:$M$616,MATCH(LEFT(X341,255),LEFT('Disaggregation Data'!$J$315:$J$616,255),0))=0,(E341/F341)*100,INDEX('Disaggregation Data'!$M$315:$M$616,MATCH(LEFT(X341,255),LEFT('Disaggregation Data'!J$315:$J$616,255),0))),"")</f>
        <v/>
      </c>
      <c r="H341" s="433" t="str">
        <f t="array" ref="H341">IFERROR(IF(INDEX('Disaggregation Data'!$N$315:$N$616,MATCH(LEFT(X341,255),LEFT('Disaggregation Data'!$J$315:$J$616,255),0))=0,"",INDEX('Disaggregation Data'!$N$315:$N$616,MATCH(LEFT(X341,255),LEFT('Disaggregation Data'!J$315:$J$616,255),0))),"")</f>
        <v/>
      </c>
      <c r="I341" s="433" t="str">
        <f t="array" ref="I341">IFERROR(IF(INDEX('Disaggregation Data'!$Q$315:$Q$616,MATCH(LEFT(X341,255),LEFT('Disaggregation Data'!$J$315:$J$616,255),0))=0,"",INDEX('Disaggregation Data'!$Q$315:$Q$616,MATCH(LEFT(X341,255),LEFT('Disaggregation Data'!J$315:$J$616,255),0))),"")</f>
        <v/>
      </c>
      <c r="J341" s="447" t="s">
        <v>5929</v>
      </c>
      <c r="K341" s="484"/>
      <c r="L341" s="484"/>
      <c r="M341" s="484"/>
      <c r="N341" s="484"/>
      <c r="O341" s="484"/>
      <c r="P341" s="429"/>
      <c r="Q341" s="429"/>
      <c r="R341" s="429"/>
      <c r="S341" s="429"/>
      <c r="T341" s="429"/>
      <c r="U341" s="433" t="str">
        <f t="array" ref="U341">IFERROR(IF(INDEX('Disaggregation Data'!$O$315:$O$616,MATCH(LEFT(X341,255),LEFT('Disaggregation Data'!$J$315:$J$616,255),0))=0,"",INDEX('Disaggregation Data'!$O$315:$O$616,MATCH(LEFT(X341,255),LEFT('Disaggregation Data'!J$315:$J$616,255),0))),"")</f>
        <v/>
      </c>
      <c r="V341" s="447" t="str">
        <f t="array" ref="V341">IFERROR(IF(INDEX('Disaggregation Data'!$P$315:$P$616,MATCH(LEFT(X341,255),LEFT('Disaggregation Data'!$J$315:$J$616,255),0))=0,"",INDEX('Disaggregation Data'!$P$315:$P$616,MATCH(LEFT(X341,255),LEFT('Disaggregation Data'!J$315:$J$616,255),0))),"")</f>
        <v/>
      </c>
      <c r="W341" s="527"/>
      <c r="X341" s="527" t="str">
        <f t="shared" si="24"/>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récidivesRésultat du test VIHNon communiqué</v>
      </c>
      <c r="Y341" s="527">
        <f t="shared" si="25"/>
        <v>4</v>
      </c>
      <c r="Z341" s="527" t="str">
        <f t="shared" si="26"/>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récidives-4</v>
      </c>
      <c r="AA341" s="527" t="b">
        <f t="shared" si="27"/>
        <v>1</v>
      </c>
      <c r="AB341" s="527" t="s">
        <v>1953</v>
      </c>
      <c r="AC341" s="527" t="str">
        <f t="array" ref="AC341">IFERROR(IF(INDEX('Disaggregation Records'!$G$95:$G$183,MATCH(LEFT(Z341,255),LEFT('Disaggregation Records'!$D$95:$D$183,255),0))=0,"",INDEX('Disaggregation Records'!$G$95:$G$183,MATCH(LEFT(Z341,255),LEFT('Disaggregation Records'!$D$95:$D$183,255),0))),"")</f>
        <v>a1L36000000zoN3EAI</v>
      </c>
      <c r="AD341" s="527" t="s">
        <v>952</v>
      </c>
      <c r="AE341" s="392"/>
      <c r="AF341" s="133"/>
      <c r="AG341" s="133"/>
    </row>
    <row r="342" spans="1:33" ht="47.1" customHeight="1" x14ac:dyDescent="0.25">
      <c r="A342" s="409">
        <v>2</v>
      </c>
      <c r="B342" s="427" t="str">
        <f>IFERROR(VLOOKUP(A342,'Coverage Indicators - Section D'!$A$10:$Y$42,25,FALSE),"")</f>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v>
      </c>
      <c r="C342" s="522" t="str">
        <f t="array" ref="C342">IFERROR(IF(INDEX('Disaggregation Records'!$E$95:$E$183,MATCH(RIGHT(Z342,255),RIGHT('Disaggregation Records'!$D$95:$D$183,255),0))=0,"",INDEX('Disaggregation Records'!$E$95:$E$183,MATCH(RIGHT(Z342,255),RIGHT('Disaggregation Records'!$D$95:$D$183,255),0))),"")</f>
        <v>Age</v>
      </c>
      <c r="D342" s="522" t="str">
        <f t="array" ref="D342">IFERROR(IF(INDEX('Disaggregation Records'!$F$95:$F$183,MATCH(RIGHT(Z342,255),RIGHT('Disaggregation Records'!$D$95:$D$183,255),0))=0,"",INDEX('Disaggregation Records'!$F$95:$F$183,MATCH(RIGHT(Z342,255),RIGHT('Disaggregation Records'!$D$95:$D$183,255),0))),"")</f>
        <v>&lt;15 ans</v>
      </c>
      <c r="E342" s="429" t="str">
        <f t="array" ref="E342">IFERROR(IF(INDEX('Disaggregation Data'!$K$315:$K$616,MATCH(LEFT(X342,255),LEFT('Disaggregation Data'!$J$315:$J$616,255),0))=0,"",INDEX('Disaggregation Data'!$K$315:$K$616,MATCH(LEFT(X342,255),LEFT('Disaggregation Data'!J$315:$J$616,255),0))),"")</f>
        <v/>
      </c>
      <c r="F342" s="430" t="str">
        <f t="array" ref="F342">IFERROR(IF(INDEX('Disaggregation Data'!$L$315:$L$616,MATCH(LEFT(X342,255),LEFT('Disaggregation Data'!$J$315:$J$616,255),0))=0,"",INDEX('Disaggregation Data'!$L$315:$L$616,MATCH(LEFT(X342,255),LEFT('Disaggregation Data'!J$315:$J$616,255),0))),"")</f>
        <v/>
      </c>
      <c r="G342" s="494" t="str">
        <f t="array" ref="G342">IFERROR(IF(INDEX('Disaggregation Data'!$M$315:$M$616,MATCH(LEFT(X342,255),LEFT('Disaggregation Data'!$J$315:$J$616,255),0))=0,(E342/F342)*100,INDEX('Disaggregation Data'!$M$315:$M$616,MATCH(LEFT(X342,255),LEFT('Disaggregation Data'!J$315:$J$616,255),0))),"")</f>
        <v/>
      </c>
      <c r="H342" s="433" t="str">
        <f t="array" ref="H342">IFERROR(IF(INDEX('Disaggregation Data'!$N$315:$N$616,MATCH(LEFT(X342,255),LEFT('Disaggregation Data'!$J$315:$J$616,255),0))=0,"",INDEX('Disaggregation Data'!$N$315:$N$616,MATCH(LEFT(X342,255),LEFT('Disaggregation Data'!J$315:$J$616,255),0))),"")</f>
        <v/>
      </c>
      <c r="I342" s="433" t="str">
        <f t="array" ref="I342">IFERROR(IF(INDEX('Disaggregation Data'!$Q$315:$Q$616,MATCH(LEFT(X342,255),LEFT('Disaggregation Data'!$J$315:$J$616,255),0))=0,"",INDEX('Disaggregation Data'!$Q$315:$Q$616,MATCH(LEFT(X342,255),LEFT('Disaggregation Data'!J$315:$J$616,255),0))),"")</f>
        <v/>
      </c>
      <c r="J342" s="447" t="s">
        <v>5929</v>
      </c>
      <c r="K342" s="484"/>
      <c r="L342" s="484"/>
      <c r="M342" s="484"/>
      <c r="N342" s="484"/>
      <c r="O342" s="484"/>
      <c r="P342" s="429"/>
      <c r="Q342" s="429"/>
      <c r="R342" s="429"/>
      <c r="S342" s="429"/>
      <c r="T342" s="429"/>
      <c r="U342" s="433" t="str">
        <f t="array" ref="U342">IFERROR(IF(INDEX('Disaggregation Data'!$O$315:$O$616,MATCH(LEFT(X342,255),LEFT('Disaggregation Data'!$J$315:$J$616,255),0))=0,"",INDEX('Disaggregation Data'!$O$315:$O$616,MATCH(LEFT(X342,255),LEFT('Disaggregation Data'!J$315:$J$616,255),0))),"")</f>
        <v/>
      </c>
      <c r="V342" s="447" t="str">
        <f t="array" ref="V342">IFERROR(IF(INDEX('Disaggregation Data'!$P$315:$P$616,MATCH(LEFT(X342,255),LEFT('Disaggregation Data'!$J$315:$J$616,255),0))=0,"",INDEX('Disaggregation Data'!$P$315:$P$616,MATCH(LEFT(X342,255),LEFT('Disaggregation Data'!J$315:$J$616,255),0))),"")</f>
        <v/>
      </c>
      <c r="W342" s="527"/>
      <c r="X342" s="527" t="str">
        <f t="shared" si="24"/>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récidivesAge&lt;15 ans</v>
      </c>
      <c r="Y342" s="527">
        <f t="shared" si="25"/>
        <v>5</v>
      </c>
      <c r="Z342" s="527" t="str">
        <f t="shared" si="26"/>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récidives-5</v>
      </c>
      <c r="AA342" s="527" t="b">
        <f t="shared" si="27"/>
        <v>1</v>
      </c>
      <c r="AB342" s="527" t="s">
        <v>1954</v>
      </c>
      <c r="AC342" s="527" t="str">
        <f t="array" ref="AC342">IFERROR(IF(INDEX('Disaggregation Records'!$G$95:$G$183,MATCH(LEFT(Z342,255),LEFT('Disaggregation Records'!$D$95:$D$183,255),0))=0,"",INDEX('Disaggregation Records'!$G$95:$G$183,MATCH(LEFT(Z342,255),LEFT('Disaggregation Records'!$D$95:$D$183,255),0))),"")</f>
        <v>a1L36000000zoN3EAI</v>
      </c>
      <c r="AD342" s="527" t="s">
        <v>952</v>
      </c>
      <c r="AE342" s="392"/>
      <c r="AF342" s="133"/>
      <c r="AG342" s="133"/>
    </row>
    <row r="343" spans="1:33" ht="47.1" customHeight="1" x14ac:dyDescent="0.25">
      <c r="A343" s="409">
        <v>2</v>
      </c>
      <c r="B343" s="427" t="str">
        <f>IFERROR(VLOOKUP(A343,'Coverage Indicators - Section D'!$A$10:$Y$42,25,FALSE),"")</f>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v>
      </c>
      <c r="C343" s="522" t="str">
        <f t="array" ref="C343">IFERROR(IF(INDEX('Disaggregation Records'!$E$95:$E$183,MATCH(RIGHT(Z343,255),RIGHT('Disaggregation Records'!$D$95:$D$183,255),0))=0,"",INDEX('Disaggregation Records'!$E$95:$E$183,MATCH(RIGHT(Z343,255),RIGHT('Disaggregation Records'!$D$95:$D$183,255),0))),"")</f>
        <v>Age</v>
      </c>
      <c r="D343" s="522" t="str">
        <f t="array" ref="D343">IFERROR(IF(INDEX('Disaggregation Records'!$F$95:$F$183,MATCH(RIGHT(Z343,255),RIGHT('Disaggregation Records'!$D$95:$D$183,255),0))=0,"",INDEX('Disaggregation Records'!$F$95:$F$183,MATCH(RIGHT(Z343,255),RIGHT('Disaggregation Records'!$D$95:$D$183,255),0))),"")</f>
        <v>+ de 15 ans</v>
      </c>
      <c r="E343" s="429" t="str">
        <f t="array" ref="E343">IFERROR(IF(INDEX('Disaggregation Data'!$K$315:$K$616,MATCH(LEFT(X343,255),LEFT('Disaggregation Data'!$J$315:$J$616,255),0))=0,"",INDEX('Disaggregation Data'!$K$315:$K$616,MATCH(LEFT(X343,255),LEFT('Disaggregation Data'!J$315:$J$616,255),0))),"")</f>
        <v/>
      </c>
      <c r="F343" s="430" t="str">
        <f t="array" ref="F343">IFERROR(IF(INDEX('Disaggregation Data'!$L$315:$L$616,MATCH(LEFT(X343,255),LEFT('Disaggregation Data'!$J$315:$J$616,255),0))=0,"",INDEX('Disaggregation Data'!$L$315:$L$616,MATCH(LEFT(X343,255),LEFT('Disaggregation Data'!J$315:$J$616,255),0))),"")</f>
        <v/>
      </c>
      <c r="G343" s="494" t="str">
        <f t="array" ref="G343">IFERROR(IF(INDEX('Disaggregation Data'!$M$315:$M$616,MATCH(LEFT(X343,255),LEFT('Disaggregation Data'!$J$315:$J$616,255),0))=0,(E343/F343)*100,INDEX('Disaggregation Data'!$M$315:$M$616,MATCH(LEFT(X343,255),LEFT('Disaggregation Data'!J$315:$J$616,255),0))),"")</f>
        <v/>
      </c>
      <c r="H343" s="433" t="str">
        <f t="array" ref="H343">IFERROR(IF(INDEX('Disaggregation Data'!$N$315:$N$616,MATCH(LEFT(X343,255),LEFT('Disaggregation Data'!$J$315:$J$616,255),0))=0,"",INDEX('Disaggregation Data'!$N$315:$N$616,MATCH(LEFT(X343,255),LEFT('Disaggregation Data'!J$315:$J$616,255),0))),"")</f>
        <v/>
      </c>
      <c r="I343" s="433" t="str">
        <f t="array" ref="I343">IFERROR(IF(INDEX('Disaggregation Data'!$Q$315:$Q$616,MATCH(LEFT(X343,255),LEFT('Disaggregation Data'!$J$315:$J$616,255),0))=0,"",INDEX('Disaggregation Data'!$Q$315:$Q$616,MATCH(LEFT(X343,255),LEFT('Disaggregation Data'!J$315:$J$616,255),0))),"")</f>
        <v/>
      </c>
      <c r="J343" s="447" t="s">
        <v>5929</v>
      </c>
      <c r="K343" s="484"/>
      <c r="L343" s="484"/>
      <c r="M343" s="484"/>
      <c r="N343" s="484"/>
      <c r="O343" s="484"/>
      <c r="P343" s="429"/>
      <c r="Q343" s="429"/>
      <c r="R343" s="429"/>
      <c r="S343" s="429"/>
      <c r="T343" s="429"/>
      <c r="U343" s="433" t="str">
        <f t="array" ref="U343">IFERROR(IF(INDEX('Disaggregation Data'!$O$315:$O$616,MATCH(LEFT(X343,255),LEFT('Disaggregation Data'!$J$315:$J$616,255),0))=0,"",INDEX('Disaggregation Data'!$O$315:$O$616,MATCH(LEFT(X343,255),LEFT('Disaggregation Data'!J$315:$J$616,255),0))),"")</f>
        <v/>
      </c>
      <c r="V343" s="447" t="str">
        <f t="array" ref="V343">IFERROR(IF(INDEX('Disaggregation Data'!$P$315:$P$616,MATCH(LEFT(X343,255),LEFT('Disaggregation Data'!$J$315:$J$616,255),0))=0,"",INDEX('Disaggregation Data'!$P$315:$P$616,MATCH(LEFT(X343,255),LEFT('Disaggregation Data'!J$315:$J$616,255),0))),"")</f>
        <v/>
      </c>
      <c r="W343" s="527"/>
      <c r="X343" s="527" t="str">
        <f t="shared" si="24"/>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récidivesAge+ de 15 ans</v>
      </c>
      <c r="Y343" s="527">
        <f t="shared" si="25"/>
        <v>6</v>
      </c>
      <c r="Z343" s="527" t="str">
        <f t="shared" si="26"/>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récidives-6</v>
      </c>
      <c r="AA343" s="527" t="b">
        <f t="shared" si="27"/>
        <v>1</v>
      </c>
      <c r="AB343" s="527" t="s">
        <v>1955</v>
      </c>
      <c r="AC343" s="527" t="str">
        <f t="array" ref="AC343">IFERROR(IF(INDEX('Disaggregation Records'!$G$95:$G$183,MATCH(LEFT(Z343,255),LEFT('Disaggregation Records'!$D$95:$D$183,255),0))=0,"",INDEX('Disaggregation Records'!$G$95:$G$183,MATCH(LEFT(Z343,255),LEFT('Disaggregation Records'!$D$95:$D$183,255),0))),"")</f>
        <v>a1L36000000zoN3EAI</v>
      </c>
      <c r="AD343" s="527" t="s">
        <v>952</v>
      </c>
      <c r="AE343" s="392"/>
      <c r="AF343" s="133"/>
      <c r="AG343" s="133"/>
    </row>
    <row r="344" spans="1:33" ht="47.1" customHeight="1" x14ac:dyDescent="0.25">
      <c r="A344" s="409">
        <v>2</v>
      </c>
      <c r="B344" s="427" t="str">
        <f>IFERROR(VLOOKUP(A344,'Coverage Indicators - Section D'!$A$10:$Y$42,25,FALSE),"")</f>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v>
      </c>
      <c r="C344" s="522" t="str">
        <f t="array" ref="C344">IFERROR(IF(INDEX('Disaggregation Records'!$E$95:$E$183,MATCH(RIGHT(Z344,255),RIGHT('Disaggregation Records'!$D$95:$D$183,255),0))=0,"",INDEX('Disaggregation Records'!$E$95:$E$183,MATCH(RIGHT(Z344,255),RIGHT('Disaggregation Records'!$D$95:$D$183,255),0))),"")</f>
        <v/>
      </c>
      <c r="D344" s="522" t="str">
        <f t="array" ref="D344">IFERROR(IF(INDEX('Disaggregation Records'!$F$95:$F$183,MATCH(RIGHT(Z344,255),RIGHT('Disaggregation Records'!$D$95:$D$183,255),0))=0,"",INDEX('Disaggregation Records'!$F$95:$F$183,MATCH(RIGHT(Z344,255),RIGHT('Disaggregation Records'!$D$95:$D$183,255),0))),"")</f>
        <v/>
      </c>
      <c r="E344" s="429" t="str">
        <f t="array" ref="E344">IFERROR(IF(INDEX('Disaggregation Data'!$K$315:$K$616,MATCH(LEFT(X344,255),LEFT('Disaggregation Data'!$J$315:$J$616,255),0))=0,"",INDEX('Disaggregation Data'!$K$315:$K$616,MATCH(LEFT(X344,255),LEFT('Disaggregation Data'!J$315:$J$616,255),0))),"")</f>
        <v/>
      </c>
      <c r="F344" s="430" t="str">
        <f t="array" ref="F344">IFERROR(IF(INDEX('Disaggregation Data'!$L$315:$L$616,MATCH(LEFT(X344,255),LEFT('Disaggregation Data'!$J$315:$J$616,255),0))=0,"",INDEX('Disaggregation Data'!$L$315:$L$616,MATCH(LEFT(X344,255),LEFT('Disaggregation Data'!J$315:$J$616,255),0))),"")</f>
        <v/>
      </c>
      <c r="G344" s="494" t="str">
        <f t="array" ref="G344">IFERROR(IF(INDEX('Disaggregation Data'!$M$315:$M$616,MATCH(LEFT(X344,255),LEFT('Disaggregation Data'!$J$315:$J$616,255),0))=0,(E344/F344)*100,INDEX('Disaggregation Data'!$M$315:$M$616,MATCH(LEFT(X344,255),LEFT('Disaggregation Data'!J$315:$J$616,255),0))),"")</f>
        <v/>
      </c>
      <c r="H344" s="433" t="str">
        <f t="array" ref="H344">IFERROR(IF(INDEX('Disaggregation Data'!$N$315:$N$616,MATCH(LEFT(X344,255),LEFT('Disaggregation Data'!$J$315:$J$616,255),0))=0,"",INDEX('Disaggregation Data'!$N$315:$N$616,MATCH(LEFT(X344,255),LEFT('Disaggregation Data'!J$315:$J$616,255),0))),"")</f>
        <v/>
      </c>
      <c r="I344" s="433" t="str">
        <f t="array" ref="I344">IFERROR(IF(INDEX('Disaggregation Data'!$Q$315:$Q$616,MATCH(LEFT(X344,255),LEFT('Disaggregation Data'!$J$315:$J$616,255),0))=0,"",INDEX('Disaggregation Data'!$Q$315:$Q$616,MATCH(LEFT(X344,255),LEFT('Disaggregation Data'!J$315:$J$616,255),0))),"")</f>
        <v/>
      </c>
      <c r="J344" s="447" t="s">
        <v>5929</v>
      </c>
      <c r="K344" s="484"/>
      <c r="L344" s="484"/>
      <c r="M344" s="484"/>
      <c r="N344" s="484"/>
      <c r="O344" s="484"/>
      <c r="P344" s="429"/>
      <c r="Q344" s="429"/>
      <c r="R344" s="429"/>
      <c r="S344" s="429"/>
      <c r="T344" s="429"/>
      <c r="U344" s="433" t="str">
        <f t="array" ref="U344">IFERROR(IF(INDEX('Disaggregation Data'!$O$315:$O$616,MATCH(LEFT(X344,255),LEFT('Disaggregation Data'!$J$315:$J$616,255),0))=0,"",INDEX('Disaggregation Data'!$O$315:$O$616,MATCH(LEFT(X344,255),LEFT('Disaggregation Data'!J$315:$J$616,255),0))),"")</f>
        <v/>
      </c>
      <c r="V344" s="447" t="str">
        <f t="array" ref="V344">IFERROR(IF(INDEX('Disaggregation Data'!$P$315:$P$616,MATCH(LEFT(X344,255),LEFT('Disaggregation Data'!$J$315:$J$616,255),0))=0,"",INDEX('Disaggregation Data'!$P$315:$P$616,MATCH(LEFT(X344,255),LEFT('Disaggregation Data'!J$315:$J$616,255),0))),"")</f>
        <v/>
      </c>
      <c r="W344" s="527"/>
      <c r="X344" s="527" t="str">
        <f t="shared" si="24"/>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v>
      </c>
      <c r="Y344" s="527">
        <f t="shared" si="25"/>
        <v>7</v>
      </c>
      <c r="Z344" s="527" t="str">
        <f t="shared" si="26"/>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récidives-7</v>
      </c>
      <c r="AA344" s="527" t="b">
        <f t="shared" si="27"/>
        <v>1</v>
      </c>
      <c r="AB344" s="527" t="s">
        <v>1956</v>
      </c>
      <c r="AC344" s="527" t="str">
        <f t="array" ref="AC344">IFERROR(IF(INDEX('Disaggregation Records'!$G$95:$G$183,MATCH(LEFT(Z344,255),LEFT('Disaggregation Records'!$D$95:$D$183,255),0))=0,"",INDEX('Disaggregation Records'!$G$95:$G$183,MATCH(LEFT(Z344,255),LEFT('Disaggregation Records'!$D$95:$D$183,255),0))),"")</f>
        <v>a1L36000000zoN3EAI</v>
      </c>
      <c r="AD344" s="527" t="s">
        <v>952</v>
      </c>
      <c r="AE344" s="392"/>
      <c r="AF344" s="133"/>
      <c r="AG344" s="133"/>
    </row>
    <row r="345" spans="1:33" ht="47.1" customHeight="1" x14ac:dyDescent="0.25">
      <c r="A345" s="409">
        <v>2</v>
      </c>
      <c r="B345" s="427" t="str">
        <f>IFERROR(VLOOKUP(A345,'Coverage Indicators - Section D'!$A$10:$Y$42,25,FALSE),"")</f>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v>
      </c>
      <c r="C345" s="522" t="str">
        <f t="array" ref="C345">IFERROR(IF(INDEX('Disaggregation Records'!$E$95:$E$183,MATCH(RIGHT(Z345,255),RIGHT('Disaggregation Records'!$D$95:$D$183,255),0))=0,"",INDEX('Disaggregation Records'!$E$95:$E$183,MATCH(RIGHT(Z345,255),RIGHT('Disaggregation Records'!$D$95:$D$183,255),0))),"")</f>
        <v/>
      </c>
      <c r="D345" s="522" t="str">
        <f t="array" ref="D345">IFERROR(IF(INDEX('Disaggregation Records'!$F$95:$F$183,MATCH(RIGHT(Z345,255),RIGHT('Disaggregation Records'!$D$95:$D$183,255),0))=0,"",INDEX('Disaggregation Records'!$F$95:$F$183,MATCH(RIGHT(Z345,255),RIGHT('Disaggregation Records'!$D$95:$D$183,255),0))),"")</f>
        <v/>
      </c>
      <c r="E345" s="429" t="str">
        <f t="array" ref="E345">IFERROR(IF(INDEX('Disaggregation Data'!$K$315:$K$616,MATCH(LEFT(X345,255),LEFT('Disaggregation Data'!$J$315:$J$616,255),0))=0,"",INDEX('Disaggregation Data'!$K$315:$K$616,MATCH(LEFT(X345,255),LEFT('Disaggregation Data'!J$315:$J$616,255),0))),"")</f>
        <v/>
      </c>
      <c r="F345" s="430" t="str">
        <f t="array" ref="F345">IFERROR(IF(INDEX('Disaggregation Data'!$L$315:$L$616,MATCH(LEFT(X345,255),LEFT('Disaggregation Data'!$J$315:$J$616,255),0))=0,"",INDEX('Disaggregation Data'!$L$315:$L$616,MATCH(LEFT(X345,255),LEFT('Disaggregation Data'!J$315:$J$616,255),0))),"")</f>
        <v/>
      </c>
      <c r="G345" s="494" t="str">
        <f t="array" ref="G345">IFERROR(IF(INDEX('Disaggregation Data'!$M$315:$M$616,MATCH(LEFT(X345,255),LEFT('Disaggregation Data'!$J$315:$J$616,255),0))=0,(E345/F345)*100,INDEX('Disaggregation Data'!$M$315:$M$616,MATCH(LEFT(X345,255),LEFT('Disaggregation Data'!J$315:$J$616,255),0))),"")</f>
        <v/>
      </c>
      <c r="H345" s="433" t="str">
        <f t="array" ref="H345">IFERROR(IF(INDEX('Disaggregation Data'!$N$315:$N$616,MATCH(LEFT(X345,255),LEFT('Disaggregation Data'!$J$315:$J$616,255),0))=0,"",INDEX('Disaggregation Data'!$N$315:$N$616,MATCH(LEFT(X345,255),LEFT('Disaggregation Data'!J$315:$J$616,255),0))),"")</f>
        <v/>
      </c>
      <c r="I345" s="433" t="str">
        <f t="array" ref="I345">IFERROR(IF(INDEX('Disaggregation Data'!$Q$315:$Q$616,MATCH(LEFT(X345,255),LEFT('Disaggregation Data'!$J$315:$J$616,255),0))=0,"",INDEX('Disaggregation Data'!$Q$315:$Q$616,MATCH(LEFT(X345,255),LEFT('Disaggregation Data'!J$315:$J$616,255),0))),"")</f>
        <v/>
      </c>
      <c r="J345" s="447" t="s">
        <v>5929</v>
      </c>
      <c r="K345" s="484"/>
      <c r="L345" s="484"/>
      <c r="M345" s="484"/>
      <c r="N345" s="484"/>
      <c r="O345" s="484"/>
      <c r="P345" s="429"/>
      <c r="Q345" s="429"/>
      <c r="R345" s="429"/>
      <c r="S345" s="429"/>
      <c r="T345" s="429"/>
      <c r="U345" s="433" t="str">
        <f t="array" ref="U345">IFERROR(IF(INDEX('Disaggregation Data'!$O$315:$O$616,MATCH(LEFT(X345,255),LEFT('Disaggregation Data'!$J$315:$J$616,255),0))=0,"",INDEX('Disaggregation Data'!$O$315:$O$616,MATCH(LEFT(X345,255),LEFT('Disaggregation Data'!J$315:$J$616,255),0))),"")</f>
        <v/>
      </c>
      <c r="V345" s="447" t="str">
        <f t="array" ref="V345">IFERROR(IF(INDEX('Disaggregation Data'!$P$315:$P$616,MATCH(LEFT(X345,255),LEFT('Disaggregation Data'!$J$315:$J$616,255),0))=0,"",INDEX('Disaggregation Data'!$P$315:$P$616,MATCH(LEFT(X345,255),LEFT('Disaggregation Data'!J$315:$J$616,255),0))),"")</f>
        <v/>
      </c>
      <c r="W345" s="527"/>
      <c r="X345" s="527" t="str">
        <f t="shared" si="24"/>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v>
      </c>
      <c r="Y345" s="527">
        <f t="shared" si="25"/>
        <v>8</v>
      </c>
      <c r="Z345" s="527" t="str">
        <f t="shared" si="26"/>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récidives-8</v>
      </c>
      <c r="AA345" s="527" t="b">
        <f t="shared" si="27"/>
        <v>1</v>
      </c>
      <c r="AB345" s="527" t="s">
        <v>1957</v>
      </c>
      <c r="AC345" s="527" t="str">
        <f t="array" ref="AC345">IFERROR(IF(INDEX('Disaggregation Records'!$G$95:$G$183,MATCH(LEFT(Z345,255),LEFT('Disaggregation Records'!$D$95:$D$183,255),0))=0,"",INDEX('Disaggregation Records'!$G$95:$G$183,MATCH(LEFT(Z345,255),LEFT('Disaggregation Records'!$D$95:$D$183,255),0))),"")</f>
        <v>a1L36000000zoN3EAI</v>
      </c>
      <c r="AD345" s="527" t="s">
        <v>952</v>
      </c>
      <c r="AE345" s="392"/>
      <c r="AF345" s="133"/>
      <c r="AG345" s="133"/>
    </row>
    <row r="346" spans="1:33" ht="47.1" customHeight="1" x14ac:dyDescent="0.25">
      <c r="A346" s="409">
        <v>2</v>
      </c>
      <c r="B346" s="427" t="str">
        <f>IFERROR(VLOOKUP(A346,'Coverage Indicators - Section D'!$A$10:$Y$42,25,FALSE),"")</f>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v>
      </c>
      <c r="C346" s="522" t="str">
        <f t="array" ref="C346">IFERROR(IF(INDEX('Disaggregation Records'!$E$95:$E$183,MATCH(RIGHT(Z346,255),RIGHT('Disaggregation Records'!$D$95:$D$183,255),0))=0,"",INDEX('Disaggregation Records'!$E$95:$E$183,MATCH(RIGHT(Z346,255),RIGHT('Disaggregation Records'!$D$95:$D$183,255),0))),"")</f>
        <v/>
      </c>
      <c r="D346" s="522" t="str">
        <f t="array" ref="D346">IFERROR(IF(INDEX('Disaggregation Records'!$F$95:$F$183,MATCH(RIGHT(Z346,255),RIGHT('Disaggregation Records'!$D$95:$D$183,255),0))=0,"",INDEX('Disaggregation Records'!$F$95:$F$183,MATCH(RIGHT(Z346,255),RIGHT('Disaggregation Records'!$D$95:$D$183,255),0))),"")</f>
        <v/>
      </c>
      <c r="E346" s="429" t="str">
        <f t="array" ref="E346">IFERROR(IF(INDEX('Disaggregation Data'!$K$315:$K$616,MATCH(LEFT(X346,255),LEFT('Disaggregation Data'!$J$315:$J$616,255),0))=0,"",INDEX('Disaggregation Data'!$K$315:$K$616,MATCH(LEFT(X346,255),LEFT('Disaggregation Data'!J$315:$J$616,255),0))),"")</f>
        <v/>
      </c>
      <c r="F346" s="430" t="str">
        <f t="array" ref="F346">IFERROR(IF(INDEX('Disaggregation Data'!$L$315:$L$616,MATCH(LEFT(X346,255),LEFT('Disaggregation Data'!$J$315:$J$616,255),0))=0,"",INDEX('Disaggregation Data'!$L$315:$L$616,MATCH(LEFT(X346,255),LEFT('Disaggregation Data'!J$315:$J$616,255),0))),"")</f>
        <v/>
      </c>
      <c r="G346" s="494" t="str">
        <f t="array" ref="G346">IFERROR(IF(INDEX('Disaggregation Data'!$M$315:$M$616,MATCH(LEFT(X346,255),LEFT('Disaggregation Data'!$J$315:$J$616,255),0))=0,(E346/F346)*100,INDEX('Disaggregation Data'!$M$315:$M$616,MATCH(LEFT(X346,255),LEFT('Disaggregation Data'!J$315:$J$616,255),0))),"")</f>
        <v/>
      </c>
      <c r="H346" s="433" t="str">
        <f t="array" ref="H346">IFERROR(IF(INDEX('Disaggregation Data'!$N$315:$N$616,MATCH(LEFT(X346,255),LEFT('Disaggregation Data'!$J$315:$J$616,255),0))=0,"",INDEX('Disaggregation Data'!$N$315:$N$616,MATCH(LEFT(X346,255),LEFT('Disaggregation Data'!J$315:$J$616,255),0))),"")</f>
        <v/>
      </c>
      <c r="I346" s="433" t="str">
        <f t="array" ref="I346">IFERROR(IF(INDEX('Disaggregation Data'!$Q$315:$Q$616,MATCH(LEFT(X346,255),LEFT('Disaggregation Data'!$J$315:$J$616,255),0))=0,"",INDEX('Disaggregation Data'!$Q$315:$Q$616,MATCH(LEFT(X346,255),LEFT('Disaggregation Data'!J$315:$J$616,255),0))),"")</f>
        <v/>
      </c>
      <c r="J346" s="447" t="s">
        <v>5929</v>
      </c>
      <c r="K346" s="484"/>
      <c r="L346" s="484"/>
      <c r="M346" s="484"/>
      <c r="N346" s="484"/>
      <c r="O346" s="484"/>
      <c r="P346" s="429"/>
      <c r="Q346" s="429"/>
      <c r="R346" s="429"/>
      <c r="S346" s="429"/>
      <c r="T346" s="429"/>
      <c r="U346" s="433" t="str">
        <f t="array" ref="U346">IFERROR(IF(INDEX('Disaggregation Data'!$O$315:$O$616,MATCH(LEFT(X346,255),LEFT('Disaggregation Data'!$J$315:$J$616,255),0))=0,"",INDEX('Disaggregation Data'!$O$315:$O$616,MATCH(LEFT(X346,255),LEFT('Disaggregation Data'!J$315:$J$616,255),0))),"")</f>
        <v/>
      </c>
      <c r="V346" s="447" t="str">
        <f t="array" ref="V346">IFERROR(IF(INDEX('Disaggregation Data'!$P$315:$P$616,MATCH(LEFT(X346,255),LEFT('Disaggregation Data'!$J$315:$J$616,255),0))=0,"",INDEX('Disaggregation Data'!$P$315:$P$616,MATCH(LEFT(X346,255),LEFT('Disaggregation Data'!J$315:$J$616,255),0))),"")</f>
        <v/>
      </c>
      <c r="W346" s="527"/>
      <c r="X346" s="527" t="str">
        <f t="shared" si="24"/>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v>
      </c>
      <c r="Y346" s="527">
        <f t="shared" si="25"/>
        <v>9</v>
      </c>
      <c r="Z346" s="527" t="str">
        <f t="shared" si="26"/>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récidives-9</v>
      </c>
      <c r="AA346" s="527" t="b">
        <f t="shared" si="27"/>
        <v>1</v>
      </c>
      <c r="AB346" s="527" t="s">
        <v>1958</v>
      </c>
      <c r="AC346" s="527" t="str">
        <f t="array" ref="AC346">IFERROR(IF(INDEX('Disaggregation Records'!$G$95:$G$183,MATCH(LEFT(Z346,255),LEFT('Disaggregation Records'!$D$95:$D$183,255),0))=0,"",INDEX('Disaggregation Records'!$G$95:$G$183,MATCH(LEFT(Z346,255),LEFT('Disaggregation Records'!$D$95:$D$183,255),0))),"")</f>
        <v>a1L36000000zoN3EAI</v>
      </c>
      <c r="AD346" s="527" t="s">
        <v>952</v>
      </c>
      <c r="AE346" s="392"/>
      <c r="AF346" s="133"/>
      <c r="AG346" s="133"/>
    </row>
    <row r="347" spans="1:33" ht="47.1" customHeight="1" x14ac:dyDescent="0.25">
      <c r="A347" s="409">
        <v>3</v>
      </c>
      <c r="B347" s="427" t="str">
        <f>IFERROR(VLOOKUP(A347,'Coverage Indicators - Section D'!$A$10:$Y$42,25,FALSE),"")</f>
        <v>MDR TB-2(M): Nombre de cas de tuberculose, résistante à la rifampicine et/ou tuberculose multirésistante confirmés</v>
      </c>
      <c r="C347" s="522" t="str">
        <f t="array" ref="C347">IFERROR(IF(INDEX('Disaggregation Records'!$E$95:$E$183,MATCH(RIGHT(Z347,255),RIGHT('Disaggregation Records'!$D$95:$D$183,255),0))=0,"",INDEX('Disaggregation Records'!$E$95:$E$183,MATCH(RIGHT(Z347,255),RIGHT('Disaggregation Records'!$D$95:$D$183,255),0))),"")</f>
        <v>Sexe</v>
      </c>
      <c r="D347" s="522" t="str">
        <f t="array" ref="D347">IFERROR(IF(INDEX('Disaggregation Records'!$F$95:$F$183,MATCH(RIGHT(Z347,255),RIGHT('Disaggregation Records'!$D$95:$D$183,255),0))=0,"",INDEX('Disaggregation Records'!$F$95:$F$183,MATCH(RIGHT(Z347,255),RIGHT('Disaggregation Records'!$D$95:$D$183,255),0))),"")</f>
        <v>Homme</v>
      </c>
      <c r="E347" s="429">
        <v>42</v>
      </c>
      <c r="F347" s="430" t="str">
        <f t="array" ref="F347">IFERROR(IF(INDEX('Disaggregation Data'!$L$315:$L$616,MATCH(LEFT(X347,255),LEFT('Disaggregation Data'!$J$315:$J$616,255),0))=0,"",INDEX('Disaggregation Data'!$L$315:$L$616,MATCH(LEFT(X347,255),LEFT('Disaggregation Data'!J$315:$J$616,255),0))),"")</f>
        <v/>
      </c>
      <c r="G347" s="494" t="str">
        <f t="array" ref="G347">IFERROR(IF(INDEX('Disaggregation Data'!$M$315:$M$616,MATCH(LEFT(X347,255),LEFT('Disaggregation Data'!$J$315:$J$616,255),0))=0,(E347/F347)*100,INDEX('Disaggregation Data'!$M$315:$M$616,MATCH(LEFT(X347,255),LEFT('Disaggregation Data'!J$315:$J$616,255),0))),"")</f>
        <v/>
      </c>
      <c r="H347" s="433" t="str">
        <f t="array" ref="H347">IFERROR(IF(INDEX('Disaggregation Data'!$N$315:$N$616,MATCH(LEFT(X347,255),LEFT('Disaggregation Data'!$J$315:$J$616,255),0))=0,"",INDEX('Disaggregation Data'!$N$315:$N$616,MATCH(LEFT(X347,255),LEFT('Disaggregation Data'!J$315:$J$616,255),0))),"")</f>
        <v>2016</v>
      </c>
      <c r="I347" s="433" t="str">
        <f t="array" ref="I347">IFERROR(IF(INDEX('Disaggregation Data'!$Q$315:$Q$616,MATCH(LEFT(X347,255),LEFT('Disaggregation Data'!$J$315:$J$616,255),0))=0,"",INDEX('Disaggregation Data'!$Q$315:$Q$616,MATCH(LEFT(X347,255),LEFT('Disaggregation Data'!J$315:$J$616,255),0))),"")</f>
        <v>Rapport programmatique PNLT</v>
      </c>
      <c r="J347" s="447" t="str">
        <f t="array" ref="J347">IFERROR(IF(INDEX('Disaggregation Data'!$R$315:$R$616,MATCH(LEFT(X347,255),LEFT('Disaggregation Data'!$J$315:$J$616,255),0))=0,"",INDEX('Disaggregation Data'!$R$315:$R$616,MATCH(LEFT(X347,255),LEFT('Disaggregation Data'!J$315:$J$616,255),0))),"")</f>
        <v/>
      </c>
      <c r="K347" s="484"/>
      <c r="L347" s="484"/>
      <c r="M347" s="484"/>
      <c r="N347" s="484"/>
      <c r="O347" s="484"/>
      <c r="P347" s="429"/>
      <c r="Q347" s="429"/>
      <c r="R347" s="429"/>
      <c r="S347" s="429"/>
      <c r="T347" s="429"/>
      <c r="U347" s="433" t="str">
        <f t="array" ref="U347">IFERROR(IF(INDEX('Disaggregation Data'!$O$315:$O$616,MATCH(LEFT(X347,255),LEFT('Disaggregation Data'!$J$315:$J$616,255),0))=0,"",INDEX('Disaggregation Data'!$O$315:$O$616,MATCH(LEFT(X347,255),LEFT('Disaggregation Data'!J$315:$J$616,255),0))),"")</f>
        <v>NTBCP [National TB Control Program] programmatic report</v>
      </c>
      <c r="V347" s="447" t="str">
        <f t="array" ref="V347">IFERROR(IF(INDEX('Disaggregation Data'!$P$315:$P$616,MATCH(LEFT(X347,255),LEFT('Disaggregation Data'!$J$315:$J$616,255),0))=0,"",INDEX('Disaggregation Data'!$P$315:$P$616,MATCH(LEFT(X347,255),LEFT('Disaggregation Data'!J$315:$J$616,255),0))),"")</f>
        <v/>
      </c>
      <c r="W347" s="527"/>
      <c r="X347" s="527" t="str">
        <f t="shared" si="24"/>
        <v>MDR TB-2(M): Nombre de cas de tuberculose, résistante à la rifampicine et/ou tuberculose multirésistante confirmésSexeHomme</v>
      </c>
      <c r="Y347" s="527">
        <f t="shared" si="25"/>
        <v>0</v>
      </c>
      <c r="Z347" s="527" t="str">
        <f t="shared" si="26"/>
        <v>MDR TB-2(M): Nombre de cas de tuberculose, résistante à la rifampicine et/ou tuberculose multirésistante confirmés-0</v>
      </c>
      <c r="AA347" s="527" t="b">
        <f t="shared" si="27"/>
        <v>1</v>
      </c>
      <c r="AB347" s="527" t="s">
        <v>1959</v>
      </c>
      <c r="AC347" s="527" t="str">
        <f t="array" ref="AC347">IFERROR(IF(INDEX('Disaggregation Records'!$G$95:$G$183,MATCH(LEFT(Z347,255),LEFT('Disaggregation Records'!$D$95:$D$183,255),0))=0,"",INDEX('Disaggregation Records'!$G$95:$G$183,MATCH(LEFT(Z347,255),LEFT('Disaggregation Records'!$D$95:$D$183,255),0))),"")</f>
        <v>a1L36000000zoNEEAY</v>
      </c>
      <c r="AD347" s="527" t="s">
        <v>955</v>
      </c>
      <c r="AE347" s="392"/>
      <c r="AF347" s="133"/>
      <c r="AG347" s="133"/>
    </row>
    <row r="348" spans="1:33" ht="47.1" customHeight="1" x14ac:dyDescent="0.25">
      <c r="A348" s="409">
        <v>3</v>
      </c>
      <c r="B348" s="427" t="str">
        <f>IFERROR(VLOOKUP(A348,'Coverage Indicators - Section D'!$A$10:$Y$42,25,FALSE),"")</f>
        <v>MDR TB-2(M): Nombre de cas de tuberculose, résistante à la rifampicine et/ou tuberculose multirésistante confirmés</v>
      </c>
      <c r="C348" s="522" t="str">
        <f t="array" ref="C348">IFERROR(IF(INDEX('Disaggregation Records'!$E$95:$E$183,MATCH(RIGHT(Z348,255),RIGHT('Disaggregation Records'!$D$95:$D$183,255),0))=0,"",INDEX('Disaggregation Records'!$E$95:$E$183,MATCH(RIGHT(Z348,255),RIGHT('Disaggregation Records'!$D$95:$D$183,255),0))),"")</f>
        <v>Sexe</v>
      </c>
      <c r="D348" s="522" t="str">
        <f t="array" ref="D348">IFERROR(IF(INDEX('Disaggregation Records'!$F$95:$F$183,MATCH(RIGHT(Z348,255),RIGHT('Disaggregation Records'!$D$95:$D$183,255),0))=0,"",INDEX('Disaggregation Records'!$F$95:$F$183,MATCH(RIGHT(Z348,255),RIGHT('Disaggregation Records'!$D$95:$D$183,255),0))),"")</f>
        <v>Femme</v>
      </c>
      <c r="E348" s="429">
        <v>29</v>
      </c>
      <c r="F348" s="430" t="str">
        <f t="array" ref="F348">IFERROR(IF(INDEX('Disaggregation Data'!$L$315:$L$616,MATCH(LEFT(X348,255),LEFT('Disaggregation Data'!$J$315:$J$616,255),0))=0,"",INDEX('Disaggregation Data'!$L$315:$L$616,MATCH(LEFT(X348,255),LEFT('Disaggregation Data'!J$315:$J$616,255),0))),"")</f>
        <v/>
      </c>
      <c r="G348" s="494" t="str">
        <f t="array" ref="G348">IFERROR(IF(INDEX('Disaggregation Data'!$M$315:$M$616,MATCH(LEFT(X348,255),LEFT('Disaggregation Data'!$J$315:$J$616,255),0))=0,(E348/F348)*100,INDEX('Disaggregation Data'!$M$315:$M$616,MATCH(LEFT(X348,255),LEFT('Disaggregation Data'!J$315:$J$616,255),0))),"")</f>
        <v/>
      </c>
      <c r="H348" s="433" t="str">
        <f t="array" ref="H348">IFERROR(IF(INDEX('Disaggregation Data'!$N$315:$N$616,MATCH(LEFT(X348,255),LEFT('Disaggregation Data'!$J$315:$J$616,255),0))=0,"",INDEX('Disaggregation Data'!$N$315:$N$616,MATCH(LEFT(X348,255),LEFT('Disaggregation Data'!J$315:$J$616,255),0))),"")</f>
        <v>2016</v>
      </c>
      <c r="I348" s="433" t="str">
        <f t="array" ref="I348">IFERROR(IF(INDEX('Disaggregation Data'!$Q$315:$Q$616,MATCH(LEFT(X348,255),LEFT('Disaggregation Data'!$J$315:$J$616,255),0))=0,"",INDEX('Disaggregation Data'!$Q$315:$Q$616,MATCH(LEFT(X348,255),LEFT('Disaggregation Data'!J$315:$J$616,255),0))),"")</f>
        <v>Rapport programmatique PNLT</v>
      </c>
      <c r="J348" s="447" t="str">
        <f t="array" ref="J348">IFERROR(IF(INDEX('Disaggregation Data'!$R$315:$R$616,MATCH(LEFT(X348,255),LEFT('Disaggregation Data'!$J$315:$J$616,255),0))=0,"",INDEX('Disaggregation Data'!$R$315:$R$616,MATCH(LEFT(X348,255),LEFT('Disaggregation Data'!J$315:$J$616,255),0))),"")</f>
        <v/>
      </c>
      <c r="K348" s="484"/>
      <c r="L348" s="484"/>
      <c r="M348" s="484"/>
      <c r="N348" s="484"/>
      <c r="O348" s="484"/>
      <c r="P348" s="429"/>
      <c r="Q348" s="429"/>
      <c r="R348" s="429"/>
      <c r="S348" s="429"/>
      <c r="T348" s="429"/>
      <c r="U348" s="433" t="str">
        <f t="array" ref="U348">IFERROR(IF(INDEX('Disaggregation Data'!$O$315:$O$616,MATCH(LEFT(X348,255),LEFT('Disaggregation Data'!$J$315:$J$616,255),0))=0,"",INDEX('Disaggregation Data'!$O$315:$O$616,MATCH(LEFT(X348,255),LEFT('Disaggregation Data'!J$315:$J$616,255),0))),"")</f>
        <v>NTBCP [National TB Control Program] programmatic report</v>
      </c>
      <c r="V348" s="447" t="str">
        <f t="array" ref="V348">IFERROR(IF(INDEX('Disaggregation Data'!$P$315:$P$616,MATCH(LEFT(X348,255),LEFT('Disaggregation Data'!$J$315:$J$616,255),0))=0,"",INDEX('Disaggregation Data'!$P$315:$P$616,MATCH(LEFT(X348,255),LEFT('Disaggregation Data'!J$315:$J$616,255),0))),"")</f>
        <v/>
      </c>
      <c r="W348" s="527"/>
      <c r="X348" s="527" t="str">
        <f t="shared" si="24"/>
        <v>MDR TB-2(M): Nombre de cas de tuberculose, résistante à la rifampicine et/ou tuberculose multirésistante confirmésSexeFemme</v>
      </c>
      <c r="Y348" s="527">
        <f t="shared" si="25"/>
        <v>1</v>
      </c>
      <c r="Z348" s="527" t="str">
        <f t="shared" si="26"/>
        <v>MDR TB-2(M): Nombre de cas de tuberculose, résistante à la rifampicine et/ou tuberculose multirésistante confirmés-1</v>
      </c>
      <c r="AA348" s="527" t="b">
        <f t="shared" si="27"/>
        <v>1</v>
      </c>
      <c r="AB348" s="527" t="s">
        <v>1960</v>
      </c>
      <c r="AC348" s="527" t="str">
        <f t="array" ref="AC348">IFERROR(IF(INDEX('Disaggregation Records'!$G$95:$G$183,MATCH(LEFT(Z348,255),LEFT('Disaggregation Records'!$D$95:$D$183,255),0))=0,"",INDEX('Disaggregation Records'!$G$95:$G$183,MATCH(LEFT(Z348,255),LEFT('Disaggregation Records'!$D$95:$D$183,255),0))),"")</f>
        <v>a1L36000000zoNFEAY</v>
      </c>
      <c r="AD348" s="527" t="s">
        <v>955</v>
      </c>
      <c r="AE348" s="392"/>
      <c r="AF348" s="133"/>
      <c r="AG348" s="133"/>
    </row>
    <row r="349" spans="1:33" ht="47.1" customHeight="1" x14ac:dyDescent="0.25">
      <c r="A349" s="409">
        <v>3</v>
      </c>
      <c r="B349" s="427" t="str">
        <f>IFERROR(VLOOKUP(A349,'Coverage Indicators - Section D'!$A$10:$Y$42,25,FALSE),"")</f>
        <v>MDR TB-2(M): Nombre de cas de tuberculose, résistante à la rifampicine et/ou tuberculose multirésistante confirmés</v>
      </c>
      <c r="C349" s="522" t="str">
        <f t="array" ref="C349">IFERROR(IF(INDEX('Disaggregation Records'!$E$95:$E$183,MATCH(RIGHT(Z349,255),RIGHT('Disaggregation Records'!$D$95:$D$183,255),0))=0,"",INDEX('Disaggregation Records'!$E$95:$E$183,MATCH(RIGHT(Z349,255),RIGHT('Disaggregation Records'!$D$95:$D$183,255),0))),"")</f>
        <v>Age</v>
      </c>
      <c r="D349" s="522" t="str">
        <f t="array" ref="D349">IFERROR(IF(INDEX('Disaggregation Records'!$F$95:$F$183,MATCH(RIGHT(Z349,255),RIGHT('Disaggregation Records'!$D$95:$D$183,255),0))=0,"",INDEX('Disaggregation Records'!$F$95:$F$183,MATCH(RIGHT(Z349,255),RIGHT('Disaggregation Records'!$D$95:$D$183,255),0))),"")</f>
        <v>&lt;15 ans</v>
      </c>
      <c r="E349" s="429">
        <v>4</v>
      </c>
      <c r="F349" s="430" t="str">
        <f t="array" ref="F349">IFERROR(IF(INDEX('Disaggregation Data'!$L$315:$L$616,MATCH(LEFT(X349,255),LEFT('Disaggregation Data'!$J$315:$J$616,255),0))=0,"",INDEX('Disaggregation Data'!$L$315:$L$616,MATCH(LEFT(X349,255),LEFT('Disaggregation Data'!J$315:$J$616,255),0))),"")</f>
        <v/>
      </c>
      <c r="G349" s="494" t="str">
        <f t="array" ref="G349">IFERROR(IF(INDEX('Disaggregation Data'!$M$315:$M$616,MATCH(LEFT(X349,255),LEFT('Disaggregation Data'!$J$315:$J$616,255),0))=0,(E349/F349)*100,INDEX('Disaggregation Data'!$M$315:$M$616,MATCH(LEFT(X349,255),LEFT('Disaggregation Data'!J$315:$J$616,255),0))),"")</f>
        <v/>
      </c>
      <c r="H349" s="433" t="str">
        <f t="array" ref="H349">IFERROR(IF(INDEX('Disaggregation Data'!$N$315:$N$616,MATCH(LEFT(X349,255),LEFT('Disaggregation Data'!$J$315:$J$616,255),0))=0,"",INDEX('Disaggregation Data'!$N$315:$N$616,MATCH(LEFT(X349,255),LEFT('Disaggregation Data'!J$315:$J$616,255),0))),"")</f>
        <v>2016</v>
      </c>
      <c r="I349" s="433" t="str">
        <f t="array" ref="I349">IFERROR(IF(INDEX('Disaggregation Data'!$Q$315:$Q$616,MATCH(LEFT(X349,255),LEFT('Disaggregation Data'!$J$315:$J$616,255),0))=0,"",INDEX('Disaggregation Data'!$Q$315:$Q$616,MATCH(LEFT(X349,255),LEFT('Disaggregation Data'!J$315:$J$616,255),0))),"")</f>
        <v>Rapport programmatique PNLT</v>
      </c>
      <c r="J349" s="447" t="str">
        <f t="array" ref="J349">IFERROR(IF(INDEX('Disaggregation Data'!$R$315:$R$616,MATCH(LEFT(X349,255),LEFT('Disaggregation Data'!$J$315:$J$616,255),0))=0,"",INDEX('Disaggregation Data'!$R$315:$R$616,MATCH(LEFT(X349,255),LEFT('Disaggregation Data'!J$315:$J$616,255),0))),"")</f>
        <v/>
      </c>
      <c r="K349" s="484"/>
      <c r="L349" s="484"/>
      <c r="M349" s="484"/>
      <c r="N349" s="484"/>
      <c r="O349" s="484"/>
      <c r="P349" s="429"/>
      <c r="Q349" s="429"/>
      <c r="R349" s="429"/>
      <c r="S349" s="429"/>
      <c r="T349" s="429"/>
      <c r="U349" s="433" t="str">
        <f t="array" ref="U349">IFERROR(IF(INDEX('Disaggregation Data'!$O$315:$O$616,MATCH(LEFT(X349,255),LEFT('Disaggregation Data'!$J$315:$J$616,255),0))=0,"",INDEX('Disaggregation Data'!$O$315:$O$616,MATCH(LEFT(X349,255),LEFT('Disaggregation Data'!J$315:$J$616,255),0))),"")</f>
        <v>NTBCP [National TB Control Program] programmatic report</v>
      </c>
      <c r="V349" s="447" t="str">
        <f t="array" ref="V349">IFERROR(IF(INDEX('Disaggregation Data'!$P$315:$P$616,MATCH(LEFT(X349,255),LEFT('Disaggregation Data'!$J$315:$J$616,255),0))=0,"",INDEX('Disaggregation Data'!$P$315:$P$616,MATCH(LEFT(X349,255),LEFT('Disaggregation Data'!J$315:$J$616,255),0))),"")</f>
        <v/>
      </c>
      <c r="W349" s="527"/>
      <c r="X349" s="527" t="str">
        <f t="shared" si="24"/>
        <v>MDR TB-2(M): Nombre de cas de tuberculose, résistante à la rifampicine et/ou tuberculose multirésistante confirmésAge&lt;15 ans</v>
      </c>
      <c r="Y349" s="527">
        <f t="shared" si="25"/>
        <v>2</v>
      </c>
      <c r="Z349" s="527" t="str">
        <f t="shared" si="26"/>
        <v>MDR TB-2(M): Nombre de cas de tuberculose, résistante à la rifampicine et/ou tuberculose multirésistante confirmés-2</v>
      </c>
      <c r="AA349" s="527" t="b">
        <f t="shared" si="27"/>
        <v>1</v>
      </c>
      <c r="AB349" s="527" t="s">
        <v>1961</v>
      </c>
      <c r="AC349" s="527" t="str">
        <f t="array" ref="AC349">IFERROR(IF(INDEX('Disaggregation Records'!$G$95:$G$183,MATCH(LEFT(Z349,255),LEFT('Disaggregation Records'!$D$95:$D$183,255),0))=0,"",INDEX('Disaggregation Records'!$G$95:$G$183,MATCH(LEFT(Z349,255),LEFT('Disaggregation Records'!$D$95:$D$183,255),0))),"")</f>
        <v>a1L36000000zoNGEAY</v>
      </c>
      <c r="AD349" s="527" t="s">
        <v>955</v>
      </c>
      <c r="AE349" s="392"/>
      <c r="AF349" s="133"/>
      <c r="AG349" s="133"/>
    </row>
    <row r="350" spans="1:33" ht="47.1" customHeight="1" x14ac:dyDescent="0.25">
      <c r="A350" s="409">
        <v>3</v>
      </c>
      <c r="B350" s="427" t="str">
        <f>IFERROR(VLOOKUP(A350,'Coverage Indicators - Section D'!$A$10:$Y$42,25,FALSE),"")</f>
        <v>MDR TB-2(M): Nombre de cas de tuberculose, résistante à la rifampicine et/ou tuberculose multirésistante confirmés</v>
      </c>
      <c r="C350" s="522" t="str">
        <f t="array" ref="C350">IFERROR(IF(INDEX('Disaggregation Records'!$E$95:$E$183,MATCH(RIGHT(Z350,255),RIGHT('Disaggregation Records'!$D$95:$D$183,255),0))=0,"",INDEX('Disaggregation Records'!$E$95:$E$183,MATCH(RIGHT(Z350,255),RIGHT('Disaggregation Records'!$D$95:$D$183,255),0))),"")</f>
        <v>Age</v>
      </c>
      <c r="D350" s="522" t="str">
        <f t="array" ref="D350">IFERROR(IF(INDEX('Disaggregation Records'!$F$95:$F$183,MATCH(RIGHT(Z350,255),RIGHT('Disaggregation Records'!$D$95:$D$183,255),0))=0,"",INDEX('Disaggregation Records'!$F$95:$F$183,MATCH(RIGHT(Z350,255),RIGHT('Disaggregation Records'!$D$95:$D$183,255),0))),"")</f>
        <v>+ de 15 ans</v>
      </c>
      <c r="E350" s="429">
        <v>67</v>
      </c>
      <c r="F350" s="430" t="str">
        <f t="array" ref="F350">IFERROR(IF(INDEX('Disaggregation Data'!$L$315:$L$616,MATCH(LEFT(X350,255),LEFT('Disaggregation Data'!$J$315:$J$616,255),0))=0,"",INDEX('Disaggregation Data'!$L$315:$L$616,MATCH(LEFT(X350,255),LEFT('Disaggregation Data'!J$315:$J$616,255),0))),"")</f>
        <v/>
      </c>
      <c r="G350" s="494" t="str">
        <f t="array" ref="G350">IFERROR(IF(INDEX('Disaggregation Data'!$M$315:$M$616,MATCH(LEFT(X350,255),LEFT('Disaggregation Data'!$J$315:$J$616,255),0))=0,(E350/F350)*100,INDEX('Disaggregation Data'!$M$315:$M$616,MATCH(LEFT(X350,255),LEFT('Disaggregation Data'!J$315:$J$616,255),0))),"")</f>
        <v/>
      </c>
      <c r="H350" s="433" t="str">
        <f t="array" ref="H350">IFERROR(IF(INDEX('Disaggregation Data'!$N$315:$N$616,MATCH(LEFT(X350,255),LEFT('Disaggregation Data'!$J$315:$J$616,255),0))=0,"",INDEX('Disaggregation Data'!$N$315:$N$616,MATCH(LEFT(X350,255),LEFT('Disaggregation Data'!J$315:$J$616,255),0))),"")</f>
        <v>2016</v>
      </c>
      <c r="I350" s="433" t="str">
        <f t="array" ref="I350">IFERROR(IF(INDEX('Disaggregation Data'!$Q$315:$Q$616,MATCH(LEFT(X350,255),LEFT('Disaggregation Data'!$J$315:$J$616,255),0))=0,"",INDEX('Disaggregation Data'!$Q$315:$Q$616,MATCH(LEFT(X350,255),LEFT('Disaggregation Data'!J$315:$J$616,255),0))),"")</f>
        <v>Rapport programmatique PNLT</v>
      </c>
      <c r="J350" s="447" t="str">
        <f t="array" ref="J350">IFERROR(IF(INDEX('Disaggregation Data'!$R$315:$R$616,MATCH(LEFT(X350,255),LEFT('Disaggregation Data'!$J$315:$J$616,255),0))=0,"",INDEX('Disaggregation Data'!$R$315:$R$616,MATCH(LEFT(X350,255),LEFT('Disaggregation Data'!J$315:$J$616,255),0))),"")</f>
        <v/>
      </c>
      <c r="K350" s="484"/>
      <c r="L350" s="484"/>
      <c r="M350" s="484"/>
      <c r="N350" s="484"/>
      <c r="O350" s="484"/>
      <c r="P350" s="429"/>
      <c r="Q350" s="429"/>
      <c r="R350" s="429"/>
      <c r="S350" s="429"/>
      <c r="T350" s="429"/>
      <c r="U350" s="433" t="str">
        <f t="array" ref="U350">IFERROR(IF(INDEX('Disaggregation Data'!$O$315:$O$616,MATCH(LEFT(X350,255),LEFT('Disaggregation Data'!$J$315:$J$616,255),0))=0,"",INDEX('Disaggregation Data'!$O$315:$O$616,MATCH(LEFT(X350,255),LEFT('Disaggregation Data'!J$315:$J$616,255),0))),"")</f>
        <v>NTBCP [National TB Control Program] programmatic report</v>
      </c>
      <c r="V350" s="447" t="str">
        <f t="array" ref="V350">IFERROR(IF(INDEX('Disaggregation Data'!$P$315:$P$616,MATCH(LEFT(X350,255),LEFT('Disaggregation Data'!$J$315:$J$616,255),0))=0,"",INDEX('Disaggregation Data'!$P$315:$P$616,MATCH(LEFT(X350,255),LEFT('Disaggregation Data'!J$315:$J$616,255),0))),"")</f>
        <v/>
      </c>
      <c r="W350" s="527"/>
      <c r="X350" s="527" t="str">
        <f t="shared" si="24"/>
        <v>MDR TB-2(M): Nombre de cas de tuberculose, résistante à la rifampicine et/ou tuberculose multirésistante confirmésAge+ de 15 ans</v>
      </c>
      <c r="Y350" s="527">
        <f t="shared" si="25"/>
        <v>3</v>
      </c>
      <c r="Z350" s="527" t="str">
        <f t="shared" si="26"/>
        <v>MDR TB-2(M): Nombre de cas de tuberculose, résistante à la rifampicine et/ou tuberculose multirésistante confirmés-3</v>
      </c>
      <c r="AA350" s="527" t="b">
        <f t="shared" si="27"/>
        <v>1</v>
      </c>
      <c r="AB350" s="527" t="s">
        <v>1962</v>
      </c>
      <c r="AC350" s="527" t="str">
        <f t="array" ref="AC350">IFERROR(IF(INDEX('Disaggregation Records'!$G$95:$G$183,MATCH(LEFT(Z350,255),LEFT('Disaggregation Records'!$D$95:$D$183,255),0))=0,"",INDEX('Disaggregation Records'!$G$95:$G$183,MATCH(LEFT(Z350,255),LEFT('Disaggregation Records'!$D$95:$D$183,255),0))),"")</f>
        <v>a1L36000000zoNHEAY</v>
      </c>
      <c r="AD350" s="527" t="s">
        <v>955</v>
      </c>
      <c r="AE350" s="392"/>
      <c r="AF350" s="133"/>
      <c r="AG350" s="133"/>
    </row>
    <row r="351" spans="1:33" ht="47.1" customHeight="1" x14ac:dyDescent="0.25">
      <c r="A351" s="409">
        <v>3</v>
      </c>
      <c r="B351" s="427" t="str">
        <f>IFERROR(VLOOKUP(A351,'Coverage Indicators - Section D'!$A$10:$Y$42,25,FALSE),"")</f>
        <v>MDR TB-2(M): Nombre de cas de tuberculose, résistante à la rifampicine et/ou tuberculose multirésistante confirmés</v>
      </c>
      <c r="C351" s="522" t="str">
        <f t="array" ref="C351">IFERROR(IF(INDEX('Disaggregation Records'!$E$95:$E$183,MATCH(RIGHT(Z351,255),RIGHT('Disaggregation Records'!$D$95:$D$183,255),0))=0,"",INDEX('Disaggregation Records'!$E$95:$E$183,MATCH(RIGHT(Z351,255),RIGHT('Disaggregation Records'!$D$95:$D$183,255),0))),"")</f>
        <v/>
      </c>
      <c r="D351" s="522" t="str">
        <f t="array" ref="D351">IFERROR(IF(INDEX('Disaggregation Records'!$F$95:$F$183,MATCH(RIGHT(Z351,255),RIGHT('Disaggregation Records'!$D$95:$D$183,255),0))=0,"",INDEX('Disaggregation Records'!$F$95:$F$183,MATCH(RIGHT(Z351,255),RIGHT('Disaggregation Records'!$D$95:$D$183,255),0))),"")</f>
        <v/>
      </c>
      <c r="E351" s="429" t="str">
        <f t="array" ref="E351">IFERROR(IF(INDEX('Disaggregation Data'!$K$315:$K$616,MATCH(LEFT(X351,255),LEFT('Disaggregation Data'!$J$315:$J$616,255),0))=0,"",INDEX('Disaggregation Data'!$K$315:$K$616,MATCH(LEFT(X351,255),LEFT('Disaggregation Data'!J$315:$J$616,255),0))),"")</f>
        <v/>
      </c>
      <c r="F351" s="430" t="str">
        <f t="array" ref="F351">IFERROR(IF(INDEX('Disaggregation Data'!$L$315:$L$616,MATCH(LEFT(X351,255),LEFT('Disaggregation Data'!$J$315:$J$616,255),0))=0,"",INDEX('Disaggregation Data'!$L$315:$L$616,MATCH(LEFT(X351,255),LEFT('Disaggregation Data'!J$315:$J$616,255),0))),"")</f>
        <v/>
      </c>
      <c r="G351" s="494" t="str">
        <f t="array" ref="G351">IFERROR(IF(INDEX('Disaggregation Data'!$M$315:$M$616,MATCH(LEFT(X351,255),LEFT('Disaggregation Data'!$J$315:$J$616,255),0))=0,(E351/F351)*100,INDEX('Disaggregation Data'!$M$315:$M$616,MATCH(LEFT(X351,255),LEFT('Disaggregation Data'!J$315:$J$616,255),0))),"")</f>
        <v/>
      </c>
      <c r="H351" s="433" t="str">
        <f t="array" ref="H351">IFERROR(IF(INDEX('Disaggregation Data'!$N$315:$N$616,MATCH(LEFT(X351,255),LEFT('Disaggregation Data'!$J$315:$J$616,255),0))=0,"",INDEX('Disaggregation Data'!$N$315:$N$616,MATCH(LEFT(X351,255),LEFT('Disaggregation Data'!J$315:$J$616,255),0))),"")</f>
        <v/>
      </c>
      <c r="I351" s="433" t="str">
        <f t="array" ref="I351">IFERROR(IF(INDEX('Disaggregation Data'!$Q$315:$Q$616,MATCH(LEFT(X351,255),LEFT('Disaggregation Data'!$J$315:$J$616,255),0))=0,"",INDEX('Disaggregation Data'!$Q$315:$Q$616,MATCH(LEFT(X351,255),LEFT('Disaggregation Data'!J$315:$J$616,255),0))),"")</f>
        <v/>
      </c>
      <c r="J351" s="447" t="str">
        <f t="array" ref="J351">IFERROR(IF(INDEX('Disaggregation Data'!$R$315:$R$616,MATCH(LEFT(X351,255),LEFT('Disaggregation Data'!$J$315:$J$616,255),0))=0,"",INDEX('Disaggregation Data'!$R$315:$R$616,MATCH(LEFT(X351,255),LEFT('Disaggregation Data'!J$315:$J$616,255),0))),"")</f>
        <v/>
      </c>
      <c r="K351" s="484"/>
      <c r="L351" s="484"/>
      <c r="M351" s="484"/>
      <c r="N351" s="484"/>
      <c r="O351" s="484"/>
      <c r="P351" s="429"/>
      <c r="Q351" s="429"/>
      <c r="R351" s="429"/>
      <c r="S351" s="429"/>
      <c r="T351" s="429"/>
      <c r="U351" s="433" t="str">
        <f t="array" ref="U351">IFERROR(IF(INDEX('Disaggregation Data'!$O$315:$O$616,MATCH(LEFT(X351,255),LEFT('Disaggregation Data'!$J$315:$J$616,255),0))=0,"",INDEX('Disaggregation Data'!$O$315:$O$616,MATCH(LEFT(X351,255),LEFT('Disaggregation Data'!J$315:$J$616,255),0))),"")</f>
        <v/>
      </c>
      <c r="V351" s="447" t="str">
        <f t="array" ref="V351">IFERROR(IF(INDEX('Disaggregation Data'!$P$315:$P$616,MATCH(LEFT(X351,255),LEFT('Disaggregation Data'!$J$315:$J$616,255),0))=0,"",INDEX('Disaggregation Data'!$P$315:$P$616,MATCH(LEFT(X351,255),LEFT('Disaggregation Data'!J$315:$J$616,255),0))),"")</f>
        <v/>
      </c>
      <c r="W351" s="527"/>
      <c r="X351" s="527" t="str">
        <f t="shared" si="24"/>
        <v>MDR TB-2(M): Nombre de cas de tuberculose, résistante à la rifampicine et/ou tuberculose multirésistante confirmés</v>
      </c>
      <c r="Y351" s="527">
        <f t="shared" si="25"/>
        <v>4</v>
      </c>
      <c r="Z351" s="527" t="str">
        <f t="shared" si="26"/>
        <v>MDR TB-2(M): Nombre de cas de tuberculose, résistante à la rifampicine et/ou tuberculose multirésistante confirmés-4</v>
      </c>
      <c r="AA351" s="527" t="b">
        <f t="shared" si="27"/>
        <v>1</v>
      </c>
      <c r="AB351" s="527" t="s">
        <v>1963</v>
      </c>
      <c r="AC351" s="527" t="str">
        <f t="array" ref="AC351">IFERROR(IF(INDEX('Disaggregation Records'!$G$95:$G$183,MATCH(LEFT(Z351,255),LEFT('Disaggregation Records'!$D$95:$D$183,255),0))=0,"",INDEX('Disaggregation Records'!$G$95:$G$183,MATCH(LEFT(Z351,255),LEFT('Disaggregation Records'!$D$95:$D$183,255),0))),"")</f>
        <v/>
      </c>
      <c r="AD351" s="527" t="s">
        <v>955</v>
      </c>
      <c r="AE351" s="392"/>
      <c r="AF351" s="133"/>
      <c r="AG351" s="133"/>
    </row>
    <row r="352" spans="1:33" ht="47.1" customHeight="1" x14ac:dyDescent="0.25">
      <c r="A352" s="409">
        <v>3</v>
      </c>
      <c r="B352" s="427" t="str">
        <f>IFERROR(VLOOKUP(A352,'Coverage Indicators - Section D'!$A$10:$Y$42,25,FALSE),"")</f>
        <v>MDR TB-2(M): Nombre de cas de tuberculose, résistante à la rifampicine et/ou tuberculose multirésistante confirmés</v>
      </c>
      <c r="C352" s="522" t="str">
        <f t="array" ref="C352">IFERROR(IF(INDEX('Disaggregation Records'!$E$95:$E$183,MATCH(RIGHT(Z352,255),RIGHT('Disaggregation Records'!$D$95:$D$183,255),0))=0,"",INDEX('Disaggregation Records'!$E$95:$E$183,MATCH(RIGHT(Z352,255),RIGHT('Disaggregation Records'!$D$95:$D$183,255),0))),"")</f>
        <v/>
      </c>
      <c r="D352" s="522" t="str">
        <f t="array" ref="D352">IFERROR(IF(INDEX('Disaggregation Records'!$F$95:$F$183,MATCH(RIGHT(Z352,255),RIGHT('Disaggregation Records'!$D$95:$D$183,255),0))=0,"",INDEX('Disaggregation Records'!$F$95:$F$183,MATCH(RIGHT(Z352,255),RIGHT('Disaggregation Records'!$D$95:$D$183,255),0))),"")</f>
        <v/>
      </c>
      <c r="E352" s="429" t="str">
        <f t="array" ref="E352">IFERROR(IF(INDEX('Disaggregation Data'!$K$315:$K$616,MATCH(LEFT(X352,255),LEFT('Disaggregation Data'!$J$315:$J$616,255),0))=0,"",INDEX('Disaggregation Data'!$K$315:$K$616,MATCH(LEFT(X352,255),LEFT('Disaggregation Data'!J$315:$J$616,255),0))),"")</f>
        <v/>
      </c>
      <c r="F352" s="430" t="str">
        <f t="array" ref="F352">IFERROR(IF(INDEX('Disaggregation Data'!$L$315:$L$616,MATCH(LEFT(X352,255),LEFT('Disaggregation Data'!$J$315:$J$616,255),0))=0,"",INDEX('Disaggregation Data'!$L$315:$L$616,MATCH(LEFT(X352,255),LEFT('Disaggregation Data'!J$315:$J$616,255),0))),"")</f>
        <v/>
      </c>
      <c r="G352" s="494" t="str">
        <f t="array" ref="G352">IFERROR(IF(INDEX('Disaggregation Data'!$M$315:$M$616,MATCH(LEFT(X352,255),LEFT('Disaggregation Data'!$J$315:$J$616,255),0))=0,(E352/F352)*100,INDEX('Disaggregation Data'!$M$315:$M$616,MATCH(LEFT(X352,255),LEFT('Disaggregation Data'!J$315:$J$616,255),0))),"")</f>
        <v/>
      </c>
      <c r="H352" s="433" t="str">
        <f t="array" ref="H352">IFERROR(IF(INDEX('Disaggregation Data'!$N$315:$N$616,MATCH(LEFT(X352,255),LEFT('Disaggregation Data'!$J$315:$J$616,255),0))=0,"",INDEX('Disaggregation Data'!$N$315:$N$616,MATCH(LEFT(X352,255),LEFT('Disaggregation Data'!J$315:$J$616,255),0))),"")</f>
        <v/>
      </c>
      <c r="I352" s="433" t="str">
        <f t="array" ref="I352">IFERROR(IF(INDEX('Disaggregation Data'!$Q$315:$Q$616,MATCH(LEFT(X352,255),LEFT('Disaggregation Data'!$J$315:$J$616,255),0))=0,"",INDEX('Disaggregation Data'!$Q$315:$Q$616,MATCH(LEFT(X352,255),LEFT('Disaggregation Data'!J$315:$J$616,255),0))),"")</f>
        <v/>
      </c>
      <c r="J352" s="447" t="str">
        <f t="array" ref="J352">IFERROR(IF(INDEX('Disaggregation Data'!$R$315:$R$616,MATCH(LEFT(X352,255),LEFT('Disaggregation Data'!$J$315:$J$616,255),0))=0,"",INDEX('Disaggregation Data'!$R$315:$R$616,MATCH(LEFT(X352,255),LEFT('Disaggregation Data'!J$315:$J$616,255),0))),"")</f>
        <v/>
      </c>
      <c r="K352" s="484"/>
      <c r="L352" s="484"/>
      <c r="M352" s="484"/>
      <c r="N352" s="484"/>
      <c r="O352" s="484"/>
      <c r="P352" s="429"/>
      <c r="Q352" s="429"/>
      <c r="R352" s="429"/>
      <c r="S352" s="429"/>
      <c r="T352" s="429"/>
      <c r="U352" s="433" t="str">
        <f t="array" ref="U352">IFERROR(IF(INDEX('Disaggregation Data'!$O$315:$O$616,MATCH(LEFT(X352,255),LEFT('Disaggregation Data'!$J$315:$J$616,255),0))=0,"",INDEX('Disaggregation Data'!$O$315:$O$616,MATCH(LEFT(X352,255),LEFT('Disaggregation Data'!J$315:$J$616,255),0))),"")</f>
        <v/>
      </c>
      <c r="V352" s="447" t="str">
        <f t="array" ref="V352">IFERROR(IF(INDEX('Disaggregation Data'!$P$315:$P$616,MATCH(LEFT(X352,255),LEFT('Disaggregation Data'!$J$315:$J$616,255),0))=0,"",INDEX('Disaggregation Data'!$P$315:$P$616,MATCH(LEFT(X352,255),LEFT('Disaggregation Data'!J$315:$J$616,255),0))),"")</f>
        <v/>
      </c>
      <c r="W352" s="527"/>
      <c r="X352" s="527" t="str">
        <f t="shared" si="24"/>
        <v>MDR TB-2(M): Nombre de cas de tuberculose, résistante à la rifampicine et/ou tuberculose multirésistante confirmés</v>
      </c>
      <c r="Y352" s="527">
        <f t="shared" si="25"/>
        <v>5</v>
      </c>
      <c r="Z352" s="527" t="str">
        <f t="shared" si="26"/>
        <v>MDR TB-2(M): Nombre de cas de tuberculose, résistante à la rifampicine et/ou tuberculose multirésistante confirmés-5</v>
      </c>
      <c r="AA352" s="527" t="b">
        <f t="shared" si="27"/>
        <v>1</v>
      </c>
      <c r="AB352" s="527" t="s">
        <v>1964</v>
      </c>
      <c r="AC352" s="527" t="str">
        <f t="array" ref="AC352">IFERROR(IF(INDEX('Disaggregation Records'!$G$95:$G$183,MATCH(LEFT(Z352,255),LEFT('Disaggregation Records'!$D$95:$D$183,255),0))=0,"",INDEX('Disaggregation Records'!$G$95:$G$183,MATCH(LEFT(Z352,255),LEFT('Disaggregation Records'!$D$95:$D$183,255),0))),"")</f>
        <v/>
      </c>
      <c r="AD352" s="527" t="s">
        <v>955</v>
      </c>
      <c r="AE352" s="392"/>
      <c r="AF352" s="133"/>
      <c r="AG352" s="133"/>
    </row>
    <row r="353" spans="1:33" ht="47.1" customHeight="1" x14ac:dyDescent="0.25">
      <c r="A353" s="409">
        <v>3</v>
      </c>
      <c r="B353" s="427" t="str">
        <f>IFERROR(VLOOKUP(A353,'Coverage Indicators - Section D'!$A$10:$Y$42,25,FALSE),"")</f>
        <v>MDR TB-2(M): Nombre de cas de tuberculose, résistante à la rifampicine et/ou tuberculose multirésistante confirmés</v>
      </c>
      <c r="C353" s="522" t="str">
        <f t="array" ref="C353">IFERROR(IF(INDEX('Disaggregation Records'!$E$95:$E$183,MATCH(RIGHT(Z353,255),RIGHT('Disaggregation Records'!$D$95:$D$183,255),0))=0,"",INDEX('Disaggregation Records'!$E$95:$E$183,MATCH(RIGHT(Z353,255),RIGHT('Disaggregation Records'!$D$95:$D$183,255),0))),"")</f>
        <v/>
      </c>
      <c r="D353" s="522" t="str">
        <f t="array" ref="D353">IFERROR(IF(INDEX('Disaggregation Records'!$F$95:$F$183,MATCH(RIGHT(Z353,255),RIGHT('Disaggregation Records'!$D$95:$D$183,255),0))=0,"",INDEX('Disaggregation Records'!$F$95:$F$183,MATCH(RIGHT(Z353,255),RIGHT('Disaggregation Records'!$D$95:$D$183,255),0))),"")</f>
        <v/>
      </c>
      <c r="E353" s="429" t="str">
        <f t="array" ref="E353">IFERROR(IF(INDEX('Disaggregation Data'!$K$315:$K$616,MATCH(LEFT(X353,255),LEFT('Disaggregation Data'!$J$315:$J$616,255),0))=0,"",INDEX('Disaggregation Data'!$K$315:$K$616,MATCH(LEFT(X353,255),LEFT('Disaggregation Data'!J$315:$J$616,255),0))),"")</f>
        <v/>
      </c>
      <c r="F353" s="430" t="str">
        <f t="array" ref="F353">IFERROR(IF(INDEX('Disaggregation Data'!$L$315:$L$616,MATCH(LEFT(X353,255),LEFT('Disaggregation Data'!$J$315:$J$616,255),0))=0,"",INDEX('Disaggregation Data'!$L$315:$L$616,MATCH(LEFT(X353,255),LEFT('Disaggregation Data'!J$315:$J$616,255),0))),"")</f>
        <v/>
      </c>
      <c r="G353" s="494" t="str">
        <f t="array" ref="G353">IFERROR(IF(INDEX('Disaggregation Data'!$M$315:$M$616,MATCH(LEFT(X353,255),LEFT('Disaggregation Data'!$J$315:$J$616,255),0))=0,(E353/F353)*100,INDEX('Disaggregation Data'!$M$315:$M$616,MATCH(LEFT(X353,255),LEFT('Disaggregation Data'!J$315:$J$616,255),0))),"")</f>
        <v/>
      </c>
      <c r="H353" s="433" t="str">
        <f t="array" ref="H353">IFERROR(IF(INDEX('Disaggregation Data'!$N$315:$N$616,MATCH(LEFT(X353,255),LEFT('Disaggregation Data'!$J$315:$J$616,255),0))=0,"",INDEX('Disaggregation Data'!$N$315:$N$616,MATCH(LEFT(X353,255),LEFT('Disaggregation Data'!J$315:$J$616,255),0))),"")</f>
        <v/>
      </c>
      <c r="I353" s="433" t="str">
        <f t="array" ref="I353">IFERROR(IF(INDEX('Disaggregation Data'!$Q$315:$Q$616,MATCH(LEFT(X353,255),LEFT('Disaggregation Data'!$J$315:$J$616,255),0))=0,"",INDEX('Disaggregation Data'!$Q$315:$Q$616,MATCH(LEFT(X353,255),LEFT('Disaggregation Data'!J$315:$J$616,255),0))),"")</f>
        <v/>
      </c>
      <c r="J353" s="447" t="str">
        <f t="array" ref="J353">IFERROR(IF(INDEX('Disaggregation Data'!$R$315:$R$616,MATCH(LEFT(X353,255),LEFT('Disaggregation Data'!$J$315:$J$616,255),0))=0,"",INDEX('Disaggregation Data'!$R$315:$R$616,MATCH(LEFT(X353,255),LEFT('Disaggregation Data'!J$315:$J$616,255),0))),"")</f>
        <v/>
      </c>
      <c r="K353" s="484"/>
      <c r="L353" s="484"/>
      <c r="M353" s="484"/>
      <c r="N353" s="484"/>
      <c r="O353" s="484"/>
      <c r="P353" s="429"/>
      <c r="Q353" s="429"/>
      <c r="R353" s="429"/>
      <c r="S353" s="429"/>
      <c r="T353" s="429"/>
      <c r="U353" s="433" t="str">
        <f t="array" ref="U353">IFERROR(IF(INDEX('Disaggregation Data'!$O$315:$O$616,MATCH(LEFT(X353,255),LEFT('Disaggregation Data'!$J$315:$J$616,255),0))=0,"",INDEX('Disaggregation Data'!$O$315:$O$616,MATCH(LEFT(X353,255),LEFT('Disaggregation Data'!J$315:$J$616,255),0))),"")</f>
        <v/>
      </c>
      <c r="V353" s="447" t="str">
        <f t="array" ref="V353">IFERROR(IF(INDEX('Disaggregation Data'!$P$315:$P$616,MATCH(LEFT(X353,255),LEFT('Disaggregation Data'!$J$315:$J$616,255),0))=0,"",INDEX('Disaggregation Data'!$P$315:$P$616,MATCH(LEFT(X353,255),LEFT('Disaggregation Data'!J$315:$J$616,255),0))),"")</f>
        <v/>
      </c>
      <c r="W353" s="527"/>
      <c r="X353" s="527" t="str">
        <f t="shared" si="24"/>
        <v>MDR TB-2(M): Nombre de cas de tuberculose, résistante à la rifampicine et/ou tuberculose multirésistante confirmés</v>
      </c>
      <c r="Y353" s="527">
        <f t="shared" si="25"/>
        <v>6</v>
      </c>
      <c r="Z353" s="527" t="str">
        <f t="shared" si="26"/>
        <v>MDR TB-2(M): Nombre de cas de tuberculose, résistante à la rifampicine et/ou tuberculose multirésistante confirmés-6</v>
      </c>
      <c r="AA353" s="527" t="b">
        <f t="shared" si="27"/>
        <v>1</v>
      </c>
      <c r="AB353" s="527" t="s">
        <v>1965</v>
      </c>
      <c r="AC353" s="527" t="str">
        <f t="array" ref="AC353">IFERROR(IF(INDEX('Disaggregation Records'!$G$95:$G$183,MATCH(LEFT(Z353,255),LEFT('Disaggregation Records'!$D$95:$D$183,255),0))=0,"",INDEX('Disaggregation Records'!$G$95:$G$183,MATCH(LEFT(Z353,255),LEFT('Disaggregation Records'!$D$95:$D$183,255),0))),"")</f>
        <v/>
      </c>
      <c r="AD353" s="527" t="s">
        <v>955</v>
      </c>
      <c r="AE353" s="392"/>
      <c r="AF353" s="133"/>
      <c r="AG353" s="133"/>
    </row>
    <row r="354" spans="1:33" ht="47.1" customHeight="1" x14ac:dyDescent="0.25">
      <c r="A354" s="409">
        <v>3</v>
      </c>
      <c r="B354" s="427" t="str">
        <f>IFERROR(VLOOKUP(A354,'Coverage Indicators - Section D'!$A$10:$Y$42,25,FALSE),"")</f>
        <v>MDR TB-2(M): Nombre de cas de tuberculose, résistante à la rifampicine et/ou tuberculose multirésistante confirmés</v>
      </c>
      <c r="C354" s="522" t="str">
        <f t="array" ref="C354">IFERROR(IF(INDEX('Disaggregation Records'!$E$95:$E$183,MATCH(RIGHT(Z354,255),RIGHT('Disaggregation Records'!$D$95:$D$183,255),0))=0,"",INDEX('Disaggregation Records'!$E$95:$E$183,MATCH(RIGHT(Z354,255),RIGHT('Disaggregation Records'!$D$95:$D$183,255),0))),"")</f>
        <v/>
      </c>
      <c r="D354" s="522" t="str">
        <f t="array" ref="D354">IFERROR(IF(INDEX('Disaggregation Records'!$F$95:$F$183,MATCH(RIGHT(Z354,255),RIGHT('Disaggregation Records'!$D$95:$D$183,255),0))=0,"",INDEX('Disaggregation Records'!$F$95:$F$183,MATCH(RIGHT(Z354,255),RIGHT('Disaggregation Records'!$D$95:$D$183,255),0))),"")</f>
        <v/>
      </c>
      <c r="E354" s="429" t="str">
        <f t="array" ref="E354">IFERROR(IF(INDEX('Disaggregation Data'!$K$315:$K$616,MATCH(LEFT(X354,255),LEFT('Disaggregation Data'!$J$315:$J$616,255),0))=0,"",INDEX('Disaggregation Data'!$K$315:$K$616,MATCH(LEFT(X354,255),LEFT('Disaggregation Data'!J$315:$J$616,255),0))),"")</f>
        <v/>
      </c>
      <c r="F354" s="430" t="str">
        <f t="array" ref="F354">IFERROR(IF(INDEX('Disaggregation Data'!$L$315:$L$616,MATCH(LEFT(X354,255),LEFT('Disaggregation Data'!$J$315:$J$616,255),0))=0,"",INDEX('Disaggregation Data'!$L$315:$L$616,MATCH(LEFT(X354,255),LEFT('Disaggregation Data'!J$315:$J$616,255),0))),"")</f>
        <v/>
      </c>
      <c r="G354" s="494" t="str">
        <f t="array" ref="G354">IFERROR(IF(INDEX('Disaggregation Data'!$M$315:$M$616,MATCH(LEFT(X354,255),LEFT('Disaggregation Data'!$J$315:$J$616,255),0))=0,(E354/F354)*100,INDEX('Disaggregation Data'!$M$315:$M$616,MATCH(LEFT(X354,255),LEFT('Disaggregation Data'!J$315:$J$616,255),0))),"")</f>
        <v/>
      </c>
      <c r="H354" s="433" t="str">
        <f t="array" ref="H354">IFERROR(IF(INDEX('Disaggregation Data'!$N$315:$N$616,MATCH(LEFT(X354,255),LEFT('Disaggregation Data'!$J$315:$J$616,255),0))=0,"",INDEX('Disaggregation Data'!$N$315:$N$616,MATCH(LEFT(X354,255),LEFT('Disaggregation Data'!J$315:$J$616,255),0))),"")</f>
        <v/>
      </c>
      <c r="I354" s="433" t="str">
        <f t="array" ref="I354">IFERROR(IF(INDEX('Disaggregation Data'!$Q$315:$Q$616,MATCH(LEFT(X354,255),LEFT('Disaggregation Data'!$J$315:$J$616,255),0))=0,"",INDEX('Disaggregation Data'!$Q$315:$Q$616,MATCH(LEFT(X354,255),LEFT('Disaggregation Data'!J$315:$J$616,255),0))),"")</f>
        <v/>
      </c>
      <c r="J354" s="447" t="str">
        <f t="array" ref="J354">IFERROR(IF(INDEX('Disaggregation Data'!$R$315:$R$616,MATCH(LEFT(X354,255),LEFT('Disaggregation Data'!$J$315:$J$616,255),0))=0,"",INDEX('Disaggregation Data'!$R$315:$R$616,MATCH(LEFT(X354,255),LEFT('Disaggregation Data'!J$315:$J$616,255),0))),"")</f>
        <v/>
      </c>
      <c r="K354" s="484"/>
      <c r="L354" s="484"/>
      <c r="M354" s="484"/>
      <c r="N354" s="484"/>
      <c r="O354" s="484"/>
      <c r="P354" s="429"/>
      <c r="Q354" s="429"/>
      <c r="R354" s="429"/>
      <c r="S354" s="429"/>
      <c r="T354" s="429"/>
      <c r="U354" s="433" t="str">
        <f t="array" ref="U354">IFERROR(IF(INDEX('Disaggregation Data'!$O$315:$O$616,MATCH(LEFT(X354,255),LEFT('Disaggregation Data'!$J$315:$J$616,255),0))=0,"",INDEX('Disaggregation Data'!$O$315:$O$616,MATCH(LEFT(X354,255),LEFT('Disaggregation Data'!J$315:$J$616,255),0))),"")</f>
        <v/>
      </c>
      <c r="V354" s="447" t="str">
        <f t="array" ref="V354">IFERROR(IF(INDEX('Disaggregation Data'!$P$315:$P$616,MATCH(LEFT(X354,255),LEFT('Disaggregation Data'!$J$315:$J$616,255),0))=0,"",INDEX('Disaggregation Data'!$P$315:$P$616,MATCH(LEFT(X354,255),LEFT('Disaggregation Data'!J$315:$J$616,255),0))),"")</f>
        <v/>
      </c>
      <c r="W354" s="527"/>
      <c r="X354" s="527" t="str">
        <f t="shared" si="24"/>
        <v>MDR TB-2(M): Nombre de cas de tuberculose, résistante à la rifampicine et/ou tuberculose multirésistante confirmés</v>
      </c>
      <c r="Y354" s="527">
        <f t="shared" si="25"/>
        <v>7</v>
      </c>
      <c r="Z354" s="527" t="str">
        <f t="shared" si="26"/>
        <v>MDR TB-2(M): Nombre de cas de tuberculose, résistante à la rifampicine et/ou tuberculose multirésistante confirmés-7</v>
      </c>
      <c r="AA354" s="527" t="b">
        <f t="shared" si="27"/>
        <v>1</v>
      </c>
      <c r="AB354" s="527" t="s">
        <v>1966</v>
      </c>
      <c r="AC354" s="527" t="str">
        <f t="array" ref="AC354">IFERROR(IF(INDEX('Disaggregation Records'!$G$95:$G$183,MATCH(LEFT(Z354,255),LEFT('Disaggregation Records'!$D$95:$D$183,255),0))=0,"",INDEX('Disaggregation Records'!$G$95:$G$183,MATCH(LEFT(Z354,255),LEFT('Disaggregation Records'!$D$95:$D$183,255),0))),"")</f>
        <v/>
      </c>
      <c r="AD354" s="527" t="s">
        <v>955</v>
      </c>
      <c r="AE354" s="392"/>
      <c r="AF354" s="133"/>
      <c r="AG354" s="133"/>
    </row>
    <row r="355" spans="1:33" ht="47.1" customHeight="1" x14ac:dyDescent="0.25">
      <c r="A355" s="409">
        <v>3</v>
      </c>
      <c r="B355" s="427" t="str">
        <f>IFERROR(VLOOKUP(A355,'Coverage Indicators - Section D'!$A$10:$Y$42,25,FALSE),"")</f>
        <v>MDR TB-2(M): Nombre de cas de tuberculose, résistante à la rifampicine et/ou tuberculose multirésistante confirmés</v>
      </c>
      <c r="C355" s="522" t="str">
        <f t="array" ref="C355">IFERROR(IF(INDEX('Disaggregation Records'!$E$95:$E$183,MATCH(RIGHT(Z355,255),RIGHT('Disaggregation Records'!$D$95:$D$183,255),0))=0,"",INDEX('Disaggregation Records'!$E$95:$E$183,MATCH(RIGHT(Z355,255),RIGHT('Disaggregation Records'!$D$95:$D$183,255),0))),"")</f>
        <v/>
      </c>
      <c r="D355" s="522" t="str">
        <f t="array" ref="D355">IFERROR(IF(INDEX('Disaggregation Records'!$F$95:$F$183,MATCH(RIGHT(Z355,255),RIGHT('Disaggregation Records'!$D$95:$D$183,255),0))=0,"",INDEX('Disaggregation Records'!$F$95:$F$183,MATCH(RIGHT(Z355,255),RIGHT('Disaggregation Records'!$D$95:$D$183,255),0))),"")</f>
        <v/>
      </c>
      <c r="E355" s="429" t="str">
        <f t="array" ref="E355">IFERROR(IF(INDEX('Disaggregation Data'!$K$315:$K$616,MATCH(LEFT(X355,255),LEFT('Disaggregation Data'!$J$315:$J$616,255),0))=0,"",INDEX('Disaggregation Data'!$K$315:$K$616,MATCH(LEFT(X355,255),LEFT('Disaggregation Data'!J$315:$J$616,255),0))),"")</f>
        <v/>
      </c>
      <c r="F355" s="430" t="str">
        <f t="array" ref="F355">IFERROR(IF(INDEX('Disaggregation Data'!$L$315:$L$616,MATCH(LEFT(X355,255),LEFT('Disaggregation Data'!$J$315:$J$616,255),0))=0,"",INDEX('Disaggregation Data'!$L$315:$L$616,MATCH(LEFT(X355,255),LEFT('Disaggregation Data'!J$315:$J$616,255),0))),"")</f>
        <v/>
      </c>
      <c r="G355" s="494" t="str">
        <f t="array" ref="G355">IFERROR(IF(INDEX('Disaggregation Data'!$M$315:$M$616,MATCH(LEFT(X355,255),LEFT('Disaggregation Data'!$J$315:$J$616,255),0))=0,(E355/F355)*100,INDEX('Disaggregation Data'!$M$315:$M$616,MATCH(LEFT(X355,255),LEFT('Disaggregation Data'!J$315:$J$616,255),0))),"")</f>
        <v/>
      </c>
      <c r="H355" s="433" t="str">
        <f t="array" ref="H355">IFERROR(IF(INDEX('Disaggregation Data'!$N$315:$N$616,MATCH(LEFT(X355,255),LEFT('Disaggregation Data'!$J$315:$J$616,255),0))=0,"",INDEX('Disaggregation Data'!$N$315:$N$616,MATCH(LEFT(X355,255),LEFT('Disaggregation Data'!J$315:$J$616,255),0))),"")</f>
        <v/>
      </c>
      <c r="I355" s="433" t="str">
        <f t="array" ref="I355">IFERROR(IF(INDEX('Disaggregation Data'!$Q$315:$Q$616,MATCH(LEFT(X355,255),LEFT('Disaggregation Data'!$J$315:$J$616,255),0))=0,"",INDEX('Disaggregation Data'!$Q$315:$Q$616,MATCH(LEFT(X355,255),LEFT('Disaggregation Data'!J$315:$J$616,255),0))),"")</f>
        <v/>
      </c>
      <c r="J355" s="447" t="str">
        <f t="array" ref="J355">IFERROR(IF(INDEX('Disaggregation Data'!$R$315:$R$616,MATCH(LEFT(X355,255),LEFT('Disaggregation Data'!$J$315:$J$616,255),0))=0,"",INDEX('Disaggregation Data'!$R$315:$R$616,MATCH(LEFT(X355,255),LEFT('Disaggregation Data'!J$315:$J$616,255),0))),"")</f>
        <v/>
      </c>
      <c r="K355" s="484"/>
      <c r="L355" s="484"/>
      <c r="M355" s="484"/>
      <c r="N355" s="484"/>
      <c r="O355" s="484"/>
      <c r="P355" s="429"/>
      <c r="Q355" s="429"/>
      <c r="R355" s="429"/>
      <c r="S355" s="429"/>
      <c r="T355" s="429"/>
      <c r="U355" s="433" t="str">
        <f t="array" ref="U355">IFERROR(IF(INDEX('Disaggregation Data'!$O$315:$O$616,MATCH(LEFT(X355,255),LEFT('Disaggregation Data'!$J$315:$J$616,255),0))=0,"",INDEX('Disaggregation Data'!$O$315:$O$616,MATCH(LEFT(X355,255),LEFT('Disaggregation Data'!J$315:$J$616,255),0))),"")</f>
        <v/>
      </c>
      <c r="V355" s="447" t="str">
        <f t="array" ref="V355">IFERROR(IF(INDEX('Disaggregation Data'!$P$315:$P$616,MATCH(LEFT(X355,255),LEFT('Disaggregation Data'!$J$315:$J$616,255),0))=0,"",INDEX('Disaggregation Data'!$P$315:$P$616,MATCH(LEFT(X355,255),LEFT('Disaggregation Data'!J$315:$J$616,255),0))),"")</f>
        <v/>
      </c>
      <c r="W355" s="527"/>
      <c r="X355" s="527" t="str">
        <f t="shared" si="24"/>
        <v>MDR TB-2(M): Nombre de cas de tuberculose, résistante à la rifampicine et/ou tuberculose multirésistante confirmés</v>
      </c>
      <c r="Y355" s="527">
        <f t="shared" si="25"/>
        <v>8</v>
      </c>
      <c r="Z355" s="527" t="str">
        <f t="shared" si="26"/>
        <v>MDR TB-2(M): Nombre de cas de tuberculose, résistante à la rifampicine et/ou tuberculose multirésistante confirmés-8</v>
      </c>
      <c r="AA355" s="527" t="b">
        <f t="shared" si="27"/>
        <v>1</v>
      </c>
      <c r="AB355" s="527" t="s">
        <v>1967</v>
      </c>
      <c r="AC355" s="527" t="str">
        <f t="array" ref="AC355">IFERROR(IF(INDEX('Disaggregation Records'!$G$95:$G$183,MATCH(LEFT(Z355,255),LEFT('Disaggregation Records'!$D$95:$D$183,255),0))=0,"",INDEX('Disaggregation Records'!$G$95:$G$183,MATCH(LEFT(Z355,255),LEFT('Disaggregation Records'!$D$95:$D$183,255),0))),"")</f>
        <v/>
      </c>
      <c r="AD355" s="527" t="s">
        <v>955</v>
      </c>
      <c r="AE355" s="392"/>
      <c r="AF355" s="133"/>
      <c r="AG355" s="133"/>
    </row>
    <row r="356" spans="1:33" ht="47.1" customHeight="1" x14ac:dyDescent="0.25">
      <c r="A356" s="409">
        <v>3</v>
      </c>
      <c r="B356" s="427" t="str">
        <f>IFERROR(VLOOKUP(A356,'Coverage Indicators - Section D'!$A$10:$Y$42,25,FALSE),"")</f>
        <v>MDR TB-2(M): Nombre de cas de tuberculose, résistante à la rifampicine et/ou tuberculose multirésistante confirmés</v>
      </c>
      <c r="C356" s="522" t="str">
        <f t="array" ref="C356">IFERROR(IF(INDEX('Disaggregation Records'!$E$95:$E$183,MATCH(RIGHT(Z356,255),RIGHT('Disaggregation Records'!$D$95:$D$183,255),0))=0,"",INDEX('Disaggregation Records'!$E$95:$E$183,MATCH(RIGHT(Z356,255),RIGHT('Disaggregation Records'!$D$95:$D$183,255),0))),"")</f>
        <v/>
      </c>
      <c r="D356" s="522" t="str">
        <f t="array" ref="D356">IFERROR(IF(INDEX('Disaggregation Records'!$F$95:$F$183,MATCH(RIGHT(Z356,255),RIGHT('Disaggregation Records'!$D$95:$D$183,255),0))=0,"",INDEX('Disaggregation Records'!$F$95:$F$183,MATCH(RIGHT(Z356,255),RIGHT('Disaggregation Records'!$D$95:$D$183,255),0))),"")</f>
        <v/>
      </c>
      <c r="E356" s="429" t="str">
        <f t="array" ref="E356">IFERROR(IF(INDEX('Disaggregation Data'!$K$315:$K$616,MATCH(LEFT(X356,255),LEFT('Disaggregation Data'!$J$315:$J$616,255),0))=0,"",INDEX('Disaggregation Data'!$K$315:$K$616,MATCH(LEFT(X356,255),LEFT('Disaggregation Data'!J$315:$J$616,255),0))),"")</f>
        <v/>
      </c>
      <c r="F356" s="430" t="str">
        <f t="array" ref="F356">IFERROR(IF(INDEX('Disaggregation Data'!$L$315:$L$616,MATCH(LEFT(X356,255),LEFT('Disaggregation Data'!$J$315:$J$616,255),0))=0,"",INDEX('Disaggregation Data'!$L$315:$L$616,MATCH(LEFT(X356,255),LEFT('Disaggregation Data'!J$315:$J$616,255),0))),"")</f>
        <v/>
      </c>
      <c r="G356" s="494" t="str">
        <f t="array" ref="G356">IFERROR(IF(INDEX('Disaggregation Data'!$M$315:$M$616,MATCH(LEFT(X356,255),LEFT('Disaggregation Data'!$J$315:$J$616,255),0))=0,(E356/F356)*100,INDEX('Disaggregation Data'!$M$315:$M$616,MATCH(LEFT(X356,255),LEFT('Disaggregation Data'!J$315:$J$616,255),0))),"")</f>
        <v/>
      </c>
      <c r="H356" s="433" t="str">
        <f t="array" ref="H356">IFERROR(IF(INDEX('Disaggregation Data'!$N$315:$N$616,MATCH(LEFT(X356,255),LEFT('Disaggregation Data'!$J$315:$J$616,255),0))=0,"",INDEX('Disaggregation Data'!$N$315:$N$616,MATCH(LEFT(X356,255),LEFT('Disaggregation Data'!J$315:$J$616,255),0))),"")</f>
        <v/>
      </c>
      <c r="I356" s="433" t="str">
        <f t="array" ref="I356">IFERROR(IF(INDEX('Disaggregation Data'!$Q$315:$Q$616,MATCH(LEFT(X356,255),LEFT('Disaggregation Data'!$J$315:$J$616,255),0))=0,"",INDEX('Disaggregation Data'!$Q$315:$Q$616,MATCH(LEFT(X356,255),LEFT('Disaggregation Data'!J$315:$J$616,255),0))),"")</f>
        <v/>
      </c>
      <c r="J356" s="447" t="str">
        <f t="array" ref="J356">IFERROR(IF(INDEX('Disaggregation Data'!$R$315:$R$616,MATCH(LEFT(X356,255),LEFT('Disaggregation Data'!$J$315:$J$616,255),0))=0,"",INDEX('Disaggregation Data'!$R$315:$R$616,MATCH(LEFT(X356,255),LEFT('Disaggregation Data'!J$315:$J$616,255),0))),"")</f>
        <v/>
      </c>
      <c r="K356" s="484"/>
      <c r="L356" s="484"/>
      <c r="M356" s="484"/>
      <c r="N356" s="484"/>
      <c r="O356" s="484"/>
      <c r="P356" s="429"/>
      <c r="Q356" s="429"/>
      <c r="R356" s="429"/>
      <c r="S356" s="429"/>
      <c r="T356" s="429"/>
      <c r="U356" s="433" t="str">
        <f t="array" ref="U356">IFERROR(IF(INDEX('Disaggregation Data'!$O$315:$O$616,MATCH(LEFT(X356,255),LEFT('Disaggregation Data'!$J$315:$J$616,255),0))=0,"",INDEX('Disaggregation Data'!$O$315:$O$616,MATCH(LEFT(X356,255),LEFT('Disaggregation Data'!J$315:$J$616,255),0))),"")</f>
        <v/>
      </c>
      <c r="V356" s="447" t="str">
        <f t="array" ref="V356">IFERROR(IF(INDEX('Disaggregation Data'!$P$315:$P$616,MATCH(LEFT(X356,255),LEFT('Disaggregation Data'!$J$315:$J$616,255),0))=0,"",INDEX('Disaggregation Data'!$P$315:$P$616,MATCH(LEFT(X356,255),LEFT('Disaggregation Data'!J$315:$J$616,255),0))),"")</f>
        <v/>
      </c>
      <c r="W356" s="527"/>
      <c r="X356" s="527" t="str">
        <f t="shared" si="24"/>
        <v>MDR TB-2(M): Nombre de cas de tuberculose, résistante à la rifampicine et/ou tuberculose multirésistante confirmés</v>
      </c>
      <c r="Y356" s="527">
        <f t="shared" si="25"/>
        <v>9</v>
      </c>
      <c r="Z356" s="527" t="str">
        <f t="shared" si="26"/>
        <v>MDR TB-2(M): Nombre de cas de tuberculose, résistante à la rifampicine et/ou tuberculose multirésistante confirmés-9</v>
      </c>
      <c r="AA356" s="527" t="b">
        <f t="shared" si="27"/>
        <v>1</v>
      </c>
      <c r="AB356" s="527" t="s">
        <v>1968</v>
      </c>
      <c r="AC356" s="527" t="str">
        <f t="array" ref="AC356">IFERROR(IF(INDEX('Disaggregation Records'!$G$95:$G$183,MATCH(LEFT(Z356,255),LEFT('Disaggregation Records'!$D$95:$D$183,255),0))=0,"",INDEX('Disaggregation Records'!$G$95:$G$183,MATCH(LEFT(Z356,255),LEFT('Disaggregation Records'!$D$95:$D$183,255),0))),"")</f>
        <v/>
      </c>
      <c r="AD356" s="527" t="s">
        <v>955</v>
      </c>
      <c r="AE356" s="392"/>
      <c r="AF356" s="133"/>
      <c r="AG356" s="133"/>
    </row>
    <row r="357" spans="1:33" ht="47.1" customHeight="1" x14ac:dyDescent="0.25">
      <c r="A357" s="409">
        <v>4</v>
      </c>
      <c r="B357" s="427" t="str">
        <f>IFERROR(VLOOKUP(A357,'Coverage Indicators - Section D'!$A$10:$Y$42,25,FALSE),"")</f>
        <v>MDR TB-3(M): Nombre de cas de tuberculose résistante à la rifampicine et/ou tuberculose multirésistante qui ont commencé un traitement de deuxième intention</v>
      </c>
      <c r="C357" s="522" t="str">
        <f t="array" ref="C357">IFERROR(IF(INDEX('Disaggregation Records'!$E$95:$E$183,MATCH(RIGHT(Z357,255),RIGHT('Disaggregation Records'!$D$95:$D$183,255),0))=0,"",INDEX('Disaggregation Records'!$E$95:$E$183,MATCH(RIGHT(Z357,255),RIGHT('Disaggregation Records'!$D$95:$D$183,255),0))),"")</f>
        <v>Sexe</v>
      </c>
      <c r="D357" s="522" t="str">
        <f t="array" ref="D357">IFERROR(IF(INDEX('Disaggregation Records'!$F$95:$F$183,MATCH(RIGHT(Z357,255),RIGHT('Disaggregation Records'!$D$95:$D$183,255),0))=0,"",INDEX('Disaggregation Records'!$F$95:$F$183,MATCH(RIGHT(Z357,255),RIGHT('Disaggregation Records'!$D$95:$D$183,255),0))),"")</f>
        <v>Homme</v>
      </c>
      <c r="E357" s="429">
        <f t="array" ref="E357">IFERROR(IF(INDEX('Disaggregation Data'!$K$315:$K$616,MATCH(LEFT(X357,255),LEFT('Disaggregation Data'!$J$315:$J$616,255),0))=0,"",INDEX('Disaggregation Data'!$K$315:$K$616,MATCH(LEFT(X357,255),LEFT('Disaggregation Data'!J$315:$J$616,255),0))),"")</f>
        <v>42</v>
      </c>
      <c r="F357" s="430" t="str">
        <f t="array" ref="F357">IFERROR(IF(INDEX('Disaggregation Data'!$L$315:$L$616,MATCH(LEFT(X357,255),LEFT('Disaggregation Data'!$J$315:$J$616,255),0))=0,"",INDEX('Disaggregation Data'!$L$315:$L$616,MATCH(LEFT(X357,255),LEFT('Disaggregation Data'!J$315:$J$616,255),0))),"")</f>
        <v/>
      </c>
      <c r="G357" s="494" t="str">
        <f t="array" ref="G357">IFERROR(IF(INDEX('Disaggregation Data'!$M$315:$M$616,MATCH(LEFT(X357,255),LEFT('Disaggregation Data'!$J$315:$J$616,255),0))=0,(E357/F357)*100,INDEX('Disaggregation Data'!$M$315:$M$616,MATCH(LEFT(X357,255),LEFT('Disaggregation Data'!J$315:$J$616,255),0))),"")</f>
        <v/>
      </c>
      <c r="H357" s="433" t="str">
        <f t="array" ref="H357">IFERROR(IF(INDEX('Disaggregation Data'!$N$315:$N$616,MATCH(LEFT(X357,255),LEFT('Disaggregation Data'!$J$315:$J$616,255),0))=0,"",INDEX('Disaggregation Data'!$N$315:$N$616,MATCH(LEFT(X357,255),LEFT('Disaggregation Data'!J$315:$J$616,255),0))),"")</f>
        <v>2016</v>
      </c>
      <c r="I357" s="433" t="str">
        <f t="array" ref="I357">IFERROR(IF(INDEX('Disaggregation Data'!$Q$315:$Q$616,MATCH(LEFT(X357,255),LEFT('Disaggregation Data'!$J$315:$J$616,255),0))=0,"",INDEX('Disaggregation Data'!$Q$315:$Q$616,MATCH(LEFT(X357,255),LEFT('Disaggregation Data'!J$315:$J$616,255),0))),"")</f>
        <v>Rapport programmatique PNLT</v>
      </c>
      <c r="J357" s="447" t="str">
        <f t="array" ref="J357">IFERROR(IF(INDEX('Disaggregation Data'!$R$315:$R$616,MATCH(LEFT(X357,255),LEFT('Disaggregation Data'!$J$315:$J$616,255),0))=0,"",INDEX('Disaggregation Data'!$R$315:$R$616,MATCH(LEFT(X357,255),LEFT('Disaggregation Data'!J$315:$J$616,255),0))),"")</f>
        <v/>
      </c>
      <c r="K357" s="484"/>
      <c r="L357" s="484"/>
      <c r="M357" s="484"/>
      <c r="N357" s="484"/>
      <c r="O357" s="484"/>
      <c r="P357" s="429"/>
      <c r="Q357" s="429"/>
      <c r="R357" s="429"/>
      <c r="S357" s="429"/>
      <c r="T357" s="429"/>
      <c r="U357" s="433" t="str">
        <f t="array" ref="U357">IFERROR(IF(INDEX('Disaggregation Data'!$O$315:$O$616,MATCH(LEFT(X357,255),LEFT('Disaggregation Data'!$J$315:$J$616,255),0))=0,"",INDEX('Disaggregation Data'!$O$315:$O$616,MATCH(LEFT(X357,255),LEFT('Disaggregation Data'!J$315:$J$616,255),0))),"")</f>
        <v>NTBCP [National TB Control Program] programmatic report</v>
      </c>
      <c r="V357" s="447" t="str">
        <f t="array" ref="V357">IFERROR(IF(INDEX('Disaggregation Data'!$P$315:$P$616,MATCH(LEFT(X357,255),LEFT('Disaggregation Data'!$J$315:$J$616,255),0))=0,"",INDEX('Disaggregation Data'!$P$315:$P$616,MATCH(LEFT(X357,255),LEFT('Disaggregation Data'!J$315:$J$616,255),0))),"")</f>
        <v/>
      </c>
      <c r="W357" s="527"/>
      <c r="X357" s="527" t="str">
        <f t="shared" si="24"/>
        <v>MDR TB-3(M): Nombre de cas de tuberculose résistante à la rifampicine et/ou tuberculose multirésistante qui ont commencé un traitement de deuxième intentionSexeHomme</v>
      </c>
      <c r="Y357" s="527">
        <f t="shared" si="25"/>
        <v>0</v>
      </c>
      <c r="Z357" s="527" t="str">
        <f t="shared" si="26"/>
        <v>MDR TB-3(M): Nombre de cas de tuberculose résistante à la rifampicine et/ou tuberculose multirésistante qui ont commencé un traitement de deuxième intention-0</v>
      </c>
      <c r="AA357" s="527" t="b">
        <f t="shared" si="27"/>
        <v>1</v>
      </c>
      <c r="AB357" s="527" t="s">
        <v>1969</v>
      </c>
      <c r="AC357" s="527" t="str">
        <f t="array" ref="AC357">IFERROR(IF(INDEX('Disaggregation Records'!$G$95:$G$183,MATCH(LEFT(Z357,255),LEFT('Disaggregation Records'!$D$95:$D$183,255),0))=0,"",INDEX('Disaggregation Records'!$G$95:$G$183,MATCH(LEFT(Z357,255),LEFT('Disaggregation Records'!$D$95:$D$183,255),0))),"")</f>
        <v>a1L36000000zoNIEAY</v>
      </c>
      <c r="AD357" s="527" t="s">
        <v>958</v>
      </c>
      <c r="AE357" s="392"/>
      <c r="AF357" s="133"/>
      <c r="AG357" s="133"/>
    </row>
    <row r="358" spans="1:33" ht="47.1" customHeight="1" x14ac:dyDescent="0.25">
      <c r="A358" s="409">
        <v>4</v>
      </c>
      <c r="B358" s="427" t="str">
        <f>IFERROR(VLOOKUP(A358,'Coverage Indicators - Section D'!$A$10:$Y$42,25,FALSE),"")</f>
        <v>MDR TB-3(M): Nombre de cas de tuberculose résistante à la rifampicine et/ou tuberculose multirésistante qui ont commencé un traitement de deuxième intention</v>
      </c>
      <c r="C358" s="522" t="str">
        <f t="array" ref="C358">IFERROR(IF(INDEX('Disaggregation Records'!$E$95:$E$183,MATCH(RIGHT(Z358,255),RIGHT('Disaggregation Records'!$D$95:$D$183,255),0))=0,"",INDEX('Disaggregation Records'!$E$95:$E$183,MATCH(RIGHT(Z358,255),RIGHT('Disaggregation Records'!$D$95:$D$183,255),0))),"")</f>
        <v>Sexe</v>
      </c>
      <c r="D358" s="522" t="str">
        <f t="array" ref="D358">IFERROR(IF(INDEX('Disaggregation Records'!$F$95:$F$183,MATCH(RIGHT(Z358,255),RIGHT('Disaggregation Records'!$D$95:$D$183,255),0))=0,"",INDEX('Disaggregation Records'!$F$95:$F$183,MATCH(RIGHT(Z358,255),RIGHT('Disaggregation Records'!$D$95:$D$183,255),0))),"")</f>
        <v>Femme</v>
      </c>
      <c r="E358" s="429">
        <f t="array" ref="E358">IFERROR(IF(INDEX('Disaggregation Data'!$K$315:$K$616,MATCH(LEFT(X358,255),LEFT('Disaggregation Data'!$J$315:$J$616,255),0))=0,"",INDEX('Disaggregation Data'!$K$315:$K$616,MATCH(LEFT(X358,255),LEFT('Disaggregation Data'!J$315:$J$616,255),0))),"")</f>
        <v>29</v>
      </c>
      <c r="F358" s="430" t="str">
        <f t="array" ref="F358">IFERROR(IF(INDEX('Disaggregation Data'!$L$315:$L$616,MATCH(LEFT(X358,255),LEFT('Disaggregation Data'!$J$315:$J$616,255),0))=0,"",INDEX('Disaggregation Data'!$L$315:$L$616,MATCH(LEFT(X358,255),LEFT('Disaggregation Data'!J$315:$J$616,255),0))),"")</f>
        <v/>
      </c>
      <c r="G358" s="494" t="str">
        <f t="array" ref="G358">IFERROR(IF(INDEX('Disaggregation Data'!$M$315:$M$616,MATCH(LEFT(X358,255),LEFT('Disaggregation Data'!$J$315:$J$616,255),0))=0,(E358/F358)*100,INDEX('Disaggregation Data'!$M$315:$M$616,MATCH(LEFT(X358,255),LEFT('Disaggregation Data'!J$315:$J$616,255),0))),"")</f>
        <v/>
      </c>
      <c r="H358" s="433" t="str">
        <f t="array" ref="H358">IFERROR(IF(INDEX('Disaggregation Data'!$N$315:$N$616,MATCH(LEFT(X358,255),LEFT('Disaggregation Data'!$J$315:$J$616,255),0))=0,"",INDEX('Disaggregation Data'!$N$315:$N$616,MATCH(LEFT(X358,255),LEFT('Disaggregation Data'!J$315:$J$616,255),0))),"")</f>
        <v>2016</v>
      </c>
      <c r="I358" s="433" t="str">
        <f t="array" ref="I358">IFERROR(IF(INDEX('Disaggregation Data'!$Q$315:$Q$616,MATCH(LEFT(X358,255),LEFT('Disaggregation Data'!$J$315:$J$616,255),0))=0,"",INDEX('Disaggregation Data'!$Q$315:$Q$616,MATCH(LEFT(X358,255),LEFT('Disaggregation Data'!J$315:$J$616,255),0))),"")</f>
        <v>Rapport programmatique PNLT</v>
      </c>
      <c r="J358" s="447" t="str">
        <f t="array" ref="J358">IFERROR(IF(INDEX('Disaggregation Data'!$R$315:$R$616,MATCH(LEFT(X358,255),LEFT('Disaggregation Data'!$J$315:$J$616,255),0))=0,"",INDEX('Disaggregation Data'!$R$315:$R$616,MATCH(LEFT(X358,255),LEFT('Disaggregation Data'!J$315:$J$616,255),0))),"")</f>
        <v/>
      </c>
      <c r="K358" s="484"/>
      <c r="L358" s="484"/>
      <c r="M358" s="484"/>
      <c r="N358" s="484"/>
      <c r="O358" s="484"/>
      <c r="P358" s="429"/>
      <c r="Q358" s="429"/>
      <c r="R358" s="429"/>
      <c r="S358" s="429"/>
      <c r="T358" s="429"/>
      <c r="U358" s="433" t="str">
        <f t="array" ref="U358">IFERROR(IF(INDEX('Disaggregation Data'!$O$315:$O$616,MATCH(LEFT(X358,255),LEFT('Disaggregation Data'!$J$315:$J$616,255),0))=0,"",INDEX('Disaggregation Data'!$O$315:$O$616,MATCH(LEFT(X358,255),LEFT('Disaggregation Data'!J$315:$J$616,255),0))),"")</f>
        <v>NTBCP [National TB Control Program] programmatic report</v>
      </c>
      <c r="V358" s="447" t="str">
        <f t="array" ref="V358">IFERROR(IF(INDEX('Disaggregation Data'!$P$315:$P$616,MATCH(LEFT(X358,255),LEFT('Disaggregation Data'!$J$315:$J$616,255),0))=0,"",INDEX('Disaggregation Data'!$P$315:$P$616,MATCH(LEFT(X358,255),LEFT('Disaggregation Data'!J$315:$J$616,255),0))),"")</f>
        <v/>
      </c>
      <c r="W358" s="527"/>
      <c r="X358" s="527" t="str">
        <f t="shared" si="24"/>
        <v>MDR TB-3(M): Nombre de cas de tuberculose résistante à la rifampicine et/ou tuberculose multirésistante qui ont commencé un traitement de deuxième intentionSexeFemme</v>
      </c>
      <c r="Y358" s="527">
        <f t="shared" si="25"/>
        <v>1</v>
      </c>
      <c r="Z358" s="527" t="str">
        <f t="shared" si="26"/>
        <v>MDR TB-3(M): Nombre de cas de tuberculose résistante à la rifampicine et/ou tuberculose multirésistante qui ont commencé un traitement de deuxième intention-1</v>
      </c>
      <c r="AA358" s="527" t="b">
        <f t="shared" si="27"/>
        <v>1</v>
      </c>
      <c r="AB358" s="527" t="s">
        <v>1970</v>
      </c>
      <c r="AC358" s="527" t="str">
        <f t="array" ref="AC358">IFERROR(IF(INDEX('Disaggregation Records'!$G$95:$G$183,MATCH(LEFT(Z358,255),LEFT('Disaggregation Records'!$D$95:$D$183,255),0))=0,"",INDEX('Disaggregation Records'!$G$95:$G$183,MATCH(LEFT(Z358,255),LEFT('Disaggregation Records'!$D$95:$D$183,255),0))),"")</f>
        <v>a1L36000000zoNJEAY</v>
      </c>
      <c r="AD358" s="527" t="s">
        <v>958</v>
      </c>
      <c r="AE358" s="392"/>
      <c r="AF358" s="133"/>
      <c r="AG358" s="133"/>
    </row>
    <row r="359" spans="1:33" ht="47.1" customHeight="1" x14ac:dyDescent="0.25">
      <c r="A359" s="409">
        <v>4</v>
      </c>
      <c r="B359" s="427" t="str">
        <f>IFERROR(VLOOKUP(A359,'Coverage Indicators - Section D'!$A$10:$Y$42,25,FALSE),"")</f>
        <v>MDR TB-3(M): Nombre de cas de tuberculose résistante à la rifampicine et/ou tuberculose multirésistante qui ont commencé un traitement de deuxième intention</v>
      </c>
      <c r="C359" s="522" t="str">
        <f t="array" ref="C359">IFERROR(IF(INDEX('Disaggregation Records'!$E$95:$E$183,MATCH(RIGHT(Z359,255),RIGHT('Disaggregation Records'!$D$95:$D$183,255),0))=0,"",INDEX('Disaggregation Records'!$E$95:$E$183,MATCH(RIGHT(Z359,255),RIGHT('Disaggregation Records'!$D$95:$D$183,255),0))),"")</f>
        <v>Age</v>
      </c>
      <c r="D359" s="522" t="str">
        <f t="array" ref="D359">IFERROR(IF(INDEX('Disaggregation Records'!$F$95:$F$183,MATCH(RIGHT(Z359,255),RIGHT('Disaggregation Records'!$D$95:$D$183,255),0))=0,"",INDEX('Disaggregation Records'!$F$95:$F$183,MATCH(RIGHT(Z359,255),RIGHT('Disaggregation Records'!$D$95:$D$183,255),0))),"")</f>
        <v>&lt;15 ans</v>
      </c>
      <c r="E359" s="429">
        <f t="array" ref="E359">IFERROR(IF(INDEX('Disaggregation Data'!$K$315:$K$616,MATCH(LEFT(X359,255),LEFT('Disaggregation Data'!$J$315:$J$616,255),0))=0,"",INDEX('Disaggregation Data'!$K$315:$K$616,MATCH(LEFT(X359,255),LEFT('Disaggregation Data'!J$315:$J$616,255),0))),"")</f>
        <v>4</v>
      </c>
      <c r="F359" s="430" t="str">
        <f t="array" ref="F359">IFERROR(IF(INDEX('Disaggregation Data'!$L$315:$L$616,MATCH(LEFT(X359,255),LEFT('Disaggregation Data'!$J$315:$J$616,255),0))=0,"",INDEX('Disaggregation Data'!$L$315:$L$616,MATCH(LEFT(X359,255),LEFT('Disaggregation Data'!J$315:$J$616,255),0))),"")</f>
        <v/>
      </c>
      <c r="G359" s="494" t="str">
        <f t="array" ref="G359">IFERROR(IF(INDEX('Disaggregation Data'!$M$315:$M$616,MATCH(LEFT(X359,255),LEFT('Disaggregation Data'!$J$315:$J$616,255),0))=0,(E359/F359)*100,INDEX('Disaggregation Data'!$M$315:$M$616,MATCH(LEFT(X359,255),LEFT('Disaggregation Data'!J$315:$J$616,255),0))),"")</f>
        <v/>
      </c>
      <c r="H359" s="433" t="str">
        <f t="array" ref="H359">IFERROR(IF(INDEX('Disaggregation Data'!$N$315:$N$616,MATCH(LEFT(X359,255),LEFT('Disaggregation Data'!$J$315:$J$616,255),0))=0,"",INDEX('Disaggregation Data'!$N$315:$N$616,MATCH(LEFT(X359,255),LEFT('Disaggregation Data'!J$315:$J$616,255),0))),"")</f>
        <v>2016</v>
      </c>
      <c r="I359" s="433" t="str">
        <f t="array" ref="I359">IFERROR(IF(INDEX('Disaggregation Data'!$Q$315:$Q$616,MATCH(LEFT(X359,255),LEFT('Disaggregation Data'!$J$315:$J$616,255),0))=0,"",INDEX('Disaggregation Data'!$Q$315:$Q$616,MATCH(LEFT(X359,255),LEFT('Disaggregation Data'!J$315:$J$616,255),0))),"")</f>
        <v>Rapport programmatique PNLT</v>
      </c>
      <c r="J359" s="447" t="str">
        <f t="array" ref="J359">IFERROR(IF(INDEX('Disaggregation Data'!$R$315:$R$616,MATCH(LEFT(X359,255),LEFT('Disaggregation Data'!$J$315:$J$616,255),0))=0,"",INDEX('Disaggregation Data'!$R$315:$R$616,MATCH(LEFT(X359,255),LEFT('Disaggregation Data'!J$315:$J$616,255),0))),"")</f>
        <v/>
      </c>
      <c r="K359" s="484"/>
      <c r="L359" s="484"/>
      <c r="M359" s="484"/>
      <c r="N359" s="484"/>
      <c r="O359" s="484"/>
      <c r="P359" s="429"/>
      <c r="Q359" s="429"/>
      <c r="R359" s="429"/>
      <c r="S359" s="429"/>
      <c r="T359" s="429"/>
      <c r="U359" s="433" t="str">
        <f t="array" ref="U359">IFERROR(IF(INDEX('Disaggregation Data'!$O$315:$O$616,MATCH(LEFT(X359,255),LEFT('Disaggregation Data'!$J$315:$J$616,255),0))=0,"",INDEX('Disaggregation Data'!$O$315:$O$616,MATCH(LEFT(X359,255),LEFT('Disaggregation Data'!J$315:$J$616,255),0))),"")</f>
        <v>NTBCP [National TB Control Program] programmatic report</v>
      </c>
      <c r="V359" s="447" t="str">
        <f t="array" ref="V359">IFERROR(IF(INDEX('Disaggregation Data'!$P$315:$P$616,MATCH(LEFT(X359,255),LEFT('Disaggregation Data'!$J$315:$J$616,255),0))=0,"",INDEX('Disaggregation Data'!$P$315:$P$616,MATCH(LEFT(X359,255),LEFT('Disaggregation Data'!J$315:$J$616,255),0))),"")</f>
        <v/>
      </c>
      <c r="W359" s="527"/>
      <c r="X359" s="527" t="str">
        <f t="shared" si="24"/>
        <v>MDR TB-3(M): Nombre de cas de tuberculose résistante à la rifampicine et/ou tuberculose multirésistante qui ont commencé un traitement de deuxième intentionAge&lt;15 ans</v>
      </c>
      <c r="Y359" s="527">
        <f t="shared" si="25"/>
        <v>2</v>
      </c>
      <c r="Z359" s="527" t="str">
        <f t="shared" si="26"/>
        <v>MDR TB-3(M): Nombre de cas de tuberculose résistante à la rifampicine et/ou tuberculose multirésistante qui ont commencé un traitement de deuxième intention-2</v>
      </c>
      <c r="AA359" s="527" t="b">
        <f t="shared" si="27"/>
        <v>1</v>
      </c>
      <c r="AB359" s="527" t="s">
        <v>1971</v>
      </c>
      <c r="AC359" s="527" t="str">
        <f t="array" ref="AC359">IFERROR(IF(INDEX('Disaggregation Records'!$G$95:$G$183,MATCH(LEFT(Z359,255),LEFT('Disaggregation Records'!$D$95:$D$183,255),0))=0,"",INDEX('Disaggregation Records'!$G$95:$G$183,MATCH(LEFT(Z359,255),LEFT('Disaggregation Records'!$D$95:$D$183,255),0))),"")</f>
        <v>a1L36000000zoNKEAY</v>
      </c>
      <c r="AD359" s="527" t="s">
        <v>958</v>
      </c>
      <c r="AE359" s="392"/>
      <c r="AF359" s="133"/>
      <c r="AG359" s="133"/>
    </row>
    <row r="360" spans="1:33" ht="47.1" customHeight="1" x14ac:dyDescent="0.25">
      <c r="A360" s="409">
        <v>4</v>
      </c>
      <c r="B360" s="427" t="str">
        <f>IFERROR(VLOOKUP(A360,'Coverage Indicators - Section D'!$A$10:$Y$42,25,FALSE),"")</f>
        <v>MDR TB-3(M): Nombre de cas de tuberculose résistante à la rifampicine et/ou tuberculose multirésistante qui ont commencé un traitement de deuxième intention</v>
      </c>
      <c r="C360" s="522" t="str">
        <f t="array" ref="C360">IFERROR(IF(INDEX('Disaggregation Records'!$E$95:$E$183,MATCH(RIGHT(Z360,255),RIGHT('Disaggregation Records'!$D$95:$D$183,255),0))=0,"",INDEX('Disaggregation Records'!$E$95:$E$183,MATCH(RIGHT(Z360,255),RIGHT('Disaggregation Records'!$D$95:$D$183,255),0))),"")</f>
        <v>Age</v>
      </c>
      <c r="D360" s="522" t="str">
        <f t="array" ref="D360">IFERROR(IF(INDEX('Disaggregation Records'!$F$95:$F$183,MATCH(RIGHT(Z360,255),RIGHT('Disaggregation Records'!$D$95:$D$183,255),0))=0,"",INDEX('Disaggregation Records'!$F$95:$F$183,MATCH(RIGHT(Z360,255),RIGHT('Disaggregation Records'!$D$95:$D$183,255),0))),"")</f>
        <v>+ de 15 ans</v>
      </c>
      <c r="E360" s="429">
        <f t="array" ref="E360">IFERROR(IF(INDEX('Disaggregation Data'!$K$315:$K$616,MATCH(LEFT(X360,255),LEFT('Disaggregation Data'!$J$315:$J$616,255),0))=0,"",INDEX('Disaggregation Data'!$K$315:$K$616,MATCH(LEFT(X360,255),LEFT('Disaggregation Data'!J$315:$J$616,255),0))),"")</f>
        <v>67</v>
      </c>
      <c r="F360" s="430" t="str">
        <f t="array" ref="F360">IFERROR(IF(INDEX('Disaggregation Data'!$L$315:$L$616,MATCH(LEFT(X360,255),LEFT('Disaggregation Data'!$J$315:$J$616,255),0))=0,"",INDEX('Disaggregation Data'!$L$315:$L$616,MATCH(LEFT(X360,255),LEFT('Disaggregation Data'!J$315:$J$616,255),0))),"")</f>
        <v/>
      </c>
      <c r="G360" s="494" t="str">
        <f t="array" ref="G360">IFERROR(IF(INDEX('Disaggregation Data'!$M$315:$M$616,MATCH(LEFT(X360,255),LEFT('Disaggregation Data'!$J$315:$J$616,255),0))=0,(E360/F360)*100,INDEX('Disaggregation Data'!$M$315:$M$616,MATCH(LEFT(X360,255),LEFT('Disaggregation Data'!J$315:$J$616,255),0))),"")</f>
        <v/>
      </c>
      <c r="H360" s="433" t="str">
        <f t="array" ref="H360">IFERROR(IF(INDEX('Disaggregation Data'!$N$315:$N$616,MATCH(LEFT(X360,255),LEFT('Disaggregation Data'!$J$315:$J$616,255),0))=0,"",INDEX('Disaggregation Data'!$N$315:$N$616,MATCH(LEFT(X360,255),LEFT('Disaggregation Data'!J$315:$J$616,255),0))),"")</f>
        <v>2016</v>
      </c>
      <c r="I360" s="433" t="str">
        <f t="array" ref="I360">IFERROR(IF(INDEX('Disaggregation Data'!$Q$315:$Q$616,MATCH(LEFT(X360,255),LEFT('Disaggregation Data'!$J$315:$J$616,255),0))=0,"",INDEX('Disaggregation Data'!$Q$315:$Q$616,MATCH(LEFT(X360,255),LEFT('Disaggregation Data'!J$315:$J$616,255),0))),"")</f>
        <v>Rapport programmatique PNLT</v>
      </c>
      <c r="J360" s="447" t="str">
        <f t="array" ref="J360">IFERROR(IF(INDEX('Disaggregation Data'!$R$315:$R$616,MATCH(LEFT(X360,255),LEFT('Disaggregation Data'!$J$315:$J$616,255),0))=0,"",INDEX('Disaggregation Data'!$R$315:$R$616,MATCH(LEFT(X360,255),LEFT('Disaggregation Data'!J$315:$J$616,255),0))),"")</f>
        <v/>
      </c>
      <c r="K360" s="484"/>
      <c r="L360" s="484"/>
      <c r="M360" s="484"/>
      <c r="N360" s="484"/>
      <c r="O360" s="484"/>
      <c r="P360" s="429"/>
      <c r="Q360" s="429"/>
      <c r="R360" s="429"/>
      <c r="S360" s="429"/>
      <c r="T360" s="429"/>
      <c r="U360" s="433" t="str">
        <f t="array" ref="U360">IFERROR(IF(INDEX('Disaggregation Data'!$O$315:$O$616,MATCH(LEFT(X360,255),LEFT('Disaggregation Data'!$J$315:$J$616,255),0))=0,"",INDEX('Disaggregation Data'!$O$315:$O$616,MATCH(LEFT(X360,255),LEFT('Disaggregation Data'!J$315:$J$616,255),0))),"")</f>
        <v>NTBCP [National TB Control Program] programmatic report</v>
      </c>
      <c r="V360" s="447" t="str">
        <f t="array" ref="V360">IFERROR(IF(INDEX('Disaggregation Data'!$P$315:$P$616,MATCH(LEFT(X360,255),LEFT('Disaggregation Data'!$J$315:$J$616,255),0))=0,"",INDEX('Disaggregation Data'!$P$315:$P$616,MATCH(LEFT(X360,255),LEFT('Disaggregation Data'!J$315:$J$616,255),0))),"")</f>
        <v/>
      </c>
      <c r="W360" s="527"/>
      <c r="X360" s="527" t="str">
        <f t="shared" si="24"/>
        <v>MDR TB-3(M): Nombre de cas de tuberculose résistante à la rifampicine et/ou tuberculose multirésistante qui ont commencé un traitement de deuxième intentionAge+ de 15 ans</v>
      </c>
      <c r="Y360" s="527">
        <f t="shared" si="25"/>
        <v>3</v>
      </c>
      <c r="Z360" s="527" t="str">
        <f t="shared" si="26"/>
        <v>MDR TB-3(M): Nombre de cas de tuberculose résistante à la rifampicine et/ou tuberculose multirésistante qui ont commencé un traitement de deuxième intention-3</v>
      </c>
      <c r="AA360" s="527" t="b">
        <f t="shared" si="27"/>
        <v>1</v>
      </c>
      <c r="AB360" s="527" t="s">
        <v>1972</v>
      </c>
      <c r="AC360" s="527" t="str">
        <f t="array" ref="AC360">IFERROR(IF(INDEX('Disaggregation Records'!$G$95:$G$183,MATCH(LEFT(Z360,255),LEFT('Disaggregation Records'!$D$95:$D$183,255),0))=0,"",INDEX('Disaggregation Records'!$G$95:$G$183,MATCH(LEFT(Z360,255),LEFT('Disaggregation Records'!$D$95:$D$183,255),0))),"")</f>
        <v>a1L36000000zoNLEAY</v>
      </c>
      <c r="AD360" s="527" t="s">
        <v>958</v>
      </c>
      <c r="AE360" s="392"/>
      <c r="AF360" s="133"/>
      <c r="AG360" s="133"/>
    </row>
    <row r="361" spans="1:33" ht="47.1" customHeight="1" x14ac:dyDescent="0.25">
      <c r="A361" s="409">
        <v>4</v>
      </c>
      <c r="B361" s="427" t="str">
        <f>IFERROR(VLOOKUP(A361,'Coverage Indicators - Section D'!$A$10:$Y$42,25,FALSE),"")</f>
        <v>MDR TB-3(M): Nombre de cas de tuberculose résistante à la rifampicine et/ou tuberculose multirésistante qui ont commencé un traitement de deuxième intention</v>
      </c>
      <c r="C361" s="522" t="str">
        <f t="array" ref="C361">IFERROR(IF(INDEX('Disaggregation Records'!$E$95:$E$183,MATCH(RIGHT(Z361,255),RIGHT('Disaggregation Records'!$D$95:$D$183,255),0))=0,"",INDEX('Disaggregation Records'!$E$95:$E$183,MATCH(RIGHT(Z361,255),RIGHT('Disaggregation Records'!$D$95:$D$183,255),0))),"")</f>
        <v>Schéma thérapeutique</v>
      </c>
      <c r="D361" s="522" t="str">
        <f t="array" ref="D361">IFERROR(IF(INDEX('Disaggregation Records'!$F$95:$F$183,MATCH(RIGHT(Z361,255),RIGHT('Disaggregation Records'!$D$95:$D$183,255),0))=0,"",INDEX('Disaggregation Records'!$F$95:$F$183,MATCH(RIGHT(Z361,255),RIGHT('Disaggregation Records'!$D$95:$D$183,255),0))),"")</f>
        <v>Nouveau traitement TB</v>
      </c>
      <c r="E361" s="429">
        <v>71</v>
      </c>
      <c r="F361" s="430" t="str">
        <f t="array" ref="F361">IFERROR(IF(INDEX('Disaggregation Data'!$L$315:$L$616,MATCH(LEFT(X361,255),LEFT('Disaggregation Data'!$J$315:$J$616,255),0))=0,"",INDEX('Disaggregation Data'!$L$315:$L$616,MATCH(LEFT(X361,255),LEFT('Disaggregation Data'!J$315:$J$616,255),0))),"")</f>
        <v/>
      </c>
      <c r="G361" s="494" t="str">
        <f t="array" ref="G361">IFERROR(IF(INDEX('Disaggregation Data'!$M$315:$M$616,MATCH(LEFT(X361,255),LEFT('Disaggregation Data'!$J$315:$J$616,255),0))=0,(E361/F361)*100,INDEX('Disaggregation Data'!$M$315:$M$616,MATCH(LEFT(X361,255),LEFT('Disaggregation Data'!J$315:$J$616,255),0))),"")</f>
        <v/>
      </c>
      <c r="H361" s="433" t="str">
        <f t="array" ref="H361">IFERROR(IF(INDEX('Disaggregation Data'!$N$315:$N$616,MATCH(LEFT(X361,255),LEFT('Disaggregation Data'!$J$315:$J$616,255),0))=0,"",INDEX('Disaggregation Data'!$N$315:$N$616,MATCH(LEFT(X361,255),LEFT('Disaggregation Data'!J$315:$J$616,255),0))),"")</f>
        <v/>
      </c>
      <c r="I361" s="433" t="s">
        <v>948</v>
      </c>
      <c r="J361" s="447"/>
      <c r="K361" s="484"/>
      <c r="L361" s="484"/>
      <c r="M361" s="484"/>
      <c r="N361" s="484"/>
      <c r="O361" s="484"/>
      <c r="P361" s="429"/>
      <c r="Q361" s="429"/>
      <c r="R361" s="429"/>
      <c r="S361" s="429"/>
      <c r="T361" s="429"/>
      <c r="U361" s="433" t="s">
        <v>928</v>
      </c>
      <c r="V361" s="447"/>
      <c r="W361" s="527"/>
      <c r="X361" s="527" t="str">
        <f t="shared" si="24"/>
        <v>MDR TB-3(M): Nombre de cas de tuberculose résistante à la rifampicine et/ou tuberculose multirésistante qui ont commencé un traitement de deuxième intentionSchéma thérapeutiqueNouveau traitement TB</v>
      </c>
      <c r="Y361" s="527">
        <f t="shared" si="25"/>
        <v>4</v>
      </c>
      <c r="Z361" s="527" t="str">
        <f t="shared" si="26"/>
        <v>MDR TB-3(M): Nombre de cas de tuberculose résistante à la rifampicine et/ou tuberculose multirésistante qui ont commencé un traitement de deuxième intention-4</v>
      </c>
      <c r="AA361" s="527" t="b">
        <f t="shared" si="27"/>
        <v>1</v>
      </c>
      <c r="AB361" s="527" t="s">
        <v>1973</v>
      </c>
      <c r="AC361" s="527" t="str">
        <f t="array" ref="AC361">IFERROR(IF(INDEX('Disaggregation Records'!$G$95:$G$183,MATCH(LEFT(Z361,255),LEFT('Disaggregation Records'!$D$95:$D$183,255),0))=0,"",INDEX('Disaggregation Records'!$G$95:$G$183,MATCH(LEFT(Z361,255),LEFT('Disaggregation Records'!$D$95:$D$183,255),0))),"")</f>
        <v>a1L36000002Nzk0EAC</v>
      </c>
      <c r="AD361" s="527" t="s">
        <v>958</v>
      </c>
      <c r="AE361" s="392"/>
      <c r="AF361" s="133"/>
      <c r="AG361" s="133"/>
    </row>
    <row r="362" spans="1:33" ht="47.1" customHeight="1" x14ac:dyDescent="0.25">
      <c r="A362" s="409">
        <v>4</v>
      </c>
      <c r="B362" s="427" t="str">
        <f>IFERROR(VLOOKUP(A362,'Coverage Indicators - Section D'!$A$10:$Y$42,25,FALSE),"")</f>
        <v>MDR TB-3(M): Nombre de cas de tuberculose résistante à la rifampicine et/ou tuberculose multirésistante qui ont commencé un traitement de deuxième intention</v>
      </c>
      <c r="C362" s="522" t="str">
        <f t="array" ref="C362">IFERROR(IF(INDEX('Disaggregation Records'!$E$95:$E$183,MATCH(RIGHT(Z362,255),RIGHT('Disaggregation Records'!$D$95:$D$183,255),0))=0,"",INDEX('Disaggregation Records'!$E$95:$E$183,MATCH(RIGHT(Z362,255),RIGHT('Disaggregation Records'!$D$95:$D$183,255),0))),"")</f>
        <v>Schéma thérapeutique</v>
      </c>
      <c r="D362" s="522" t="str">
        <f t="array" ref="D362">IFERROR(IF(INDEX('Disaggregation Records'!$F$95:$F$183,MATCH(RIGHT(Z362,255),RIGHT('Disaggregation Records'!$D$95:$D$183,255),0))=0,"",INDEX('Disaggregation Records'!$F$95:$F$183,MATCH(RIGHT(Z362,255),RIGHT('Disaggregation Records'!$D$95:$D$183,255),0))),"")</f>
        <v>Régime court</v>
      </c>
      <c r="E362" s="429">
        <f t="array" ref="E362">IFERROR(IF(INDEX('Disaggregation Data'!$K$315:$K$616,MATCH(LEFT(X362,255),LEFT('Disaggregation Data'!$J$315:$J$616,255),0))=0,"",INDEX('Disaggregation Data'!$K$315:$K$616,MATCH(LEFT(X362,255),LEFT('Disaggregation Data'!J$315:$J$616,255),0))),"")</f>
        <v>71</v>
      </c>
      <c r="F362" s="430" t="str">
        <f t="array" ref="F362">IFERROR(IF(INDEX('Disaggregation Data'!$L$315:$L$616,MATCH(LEFT(X362,255),LEFT('Disaggregation Data'!$J$315:$J$616,255),0))=0,"",INDEX('Disaggregation Data'!$L$315:$L$616,MATCH(LEFT(X362,255),LEFT('Disaggregation Data'!J$315:$J$616,255),0))),"")</f>
        <v/>
      </c>
      <c r="G362" s="494" t="str">
        <f t="array" ref="G362">IFERROR(IF(INDEX('Disaggregation Data'!$M$315:$M$616,MATCH(LEFT(X362,255),LEFT('Disaggregation Data'!$J$315:$J$616,255),0))=0,(E362/F362)*100,INDEX('Disaggregation Data'!$M$315:$M$616,MATCH(LEFT(X362,255),LEFT('Disaggregation Data'!J$315:$J$616,255),0))),"")</f>
        <v/>
      </c>
      <c r="H362" s="433" t="str">
        <f t="array" ref="H362">IFERROR(IF(INDEX('Disaggregation Data'!$N$315:$N$616,MATCH(LEFT(X362,255),LEFT('Disaggregation Data'!$J$315:$J$616,255),0))=0,"",INDEX('Disaggregation Data'!$N$315:$N$616,MATCH(LEFT(X362,255),LEFT('Disaggregation Data'!J$315:$J$616,255),0))),"")</f>
        <v>2016</v>
      </c>
      <c r="I362" s="433" t="str">
        <f t="array" ref="I362">IFERROR(IF(INDEX('Disaggregation Data'!$Q$315:$Q$616,MATCH(LEFT(X362,255),LEFT('Disaggregation Data'!$J$315:$J$616,255),0))=0,"",INDEX('Disaggregation Data'!$Q$315:$Q$616,MATCH(LEFT(X362,255),LEFT('Disaggregation Data'!J$315:$J$616,255),0))),"")</f>
        <v>Rapport programmatique PNLT</v>
      </c>
      <c r="J362" s="447" t="str">
        <f t="array" ref="J362">IFERROR(IF(INDEX('Disaggregation Data'!$R$315:$R$616,MATCH(LEFT(X362,255),LEFT('Disaggregation Data'!$J$315:$J$616,255),0))=0,"",INDEX('Disaggregation Data'!$R$315:$R$616,MATCH(LEFT(X362,255),LEFT('Disaggregation Data'!J$315:$J$616,255),0))),"")</f>
        <v/>
      </c>
      <c r="K362" s="484"/>
      <c r="L362" s="484"/>
      <c r="M362" s="484"/>
      <c r="N362" s="484"/>
      <c r="O362" s="484"/>
      <c r="P362" s="429"/>
      <c r="Q362" s="429"/>
      <c r="R362" s="429"/>
      <c r="S362" s="429"/>
      <c r="T362" s="429"/>
      <c r="U362" s="433" t="str">
        <f t="array" ref="U362">IFERROR(IF(INDEX('Disaggregation Data'!$O$315:$O$616,MATCH(LEFT(X362,255),LEFT('Disaggregation Data'!$J$315:$J$616,255),0))=0,"",INDEX('Disaggregation Data'!$O$315:$O$616,MATCH(LEFT(X362,255),LEFT('Disaggregation Data'!J$315:$J$616,255),0))),"")</f>
        <v>NTBCP [National TB Control Program] programmatic report</v>
      </c>
      <c r="V362" s="447" t="str">
        <f t="array" ref="V362">IFERROR(IF(INDEX('Disaggregation Data'!$P$315:$P$616,MATCH(LEFT(X362,255),LEFT('Disaggregation Data'!$J$315:$J$616,255),0))=0,"",INDEX('Disaggregation Data'!$P$315:$P$616,MATCH(LEFT(X362,255),LEFT('Disaggregation Data'!J$315:$J$616,255),0))),"")</f>
        <v/>
      </c>
      <c r="W362" s="527"/>
      <c r="X362" s="527" t="str">
        <f t="shared" si="24"/>
        <v>MDR TB-3(M): Nombre de cas de tuberculose résistante à la rifampicine et/ou tuberculose multirésistante qui ont commencé un traitement de deuxième intentionSchéma thérapeutiqueRégime court</v>
      </c>
      <c r="Y362" s="527">
        <f t="shared" si="25"/>
        <v>5</v>
      </c>
      <c r="Z362" s="527" t="str">
        <f t="shared" si="26"/>
        <v>MDR TB-3(M): Nombre de cas de tuberculose résistante à la rifampicine et/ou tuberculose multirésistante qui ont commencé un traitement de deuxième intention-5</v>
      </c>
      <c r="AA362" s="527" t="b">
        <f t="shared" si="27"/>
        <v>1</v>
      </c>
      <c r="AB362" s="527" t="s">
        <v>1975</v>
      </c>
      <c r="AC362" s="527" t="str">
        <f t="array" ref="AC362">IFERROR(IF(INDEX('Disaggregation Records'!$G$95:$G$183,MATCH(LEFT(Z362,255),LEFT('Disaggregation Records'!$D$95:$D$183,255),0))=0,"",INDEX('Disaggregation Records'!$G$95:$G$183,MATCH(LEFT(Z362,255),LEFT('Disaggregation Records'!$D$95:$D$183,255),0))),"")</f>
        <v>a1L36000002Nzk1EAC</v>
      </c>
      <c r="AD362" s="527" t="s">
        <v>958</v>
      </c>
      <c r="AE362" s="392"/>
      <c r="AF362" s="133"/>
      <c r="AG362" s="133"/>
    </row>
    <row r="363" spans="1:33" ht="47.1" customHeight="1" x14ac:dyDescent="0.25">
      <c r="A363" s="409">
        <v>4</v>
      </c>
      <c r="B363" s="427" t="str">
        <f>IFERROR(VLOOKUP(A363,'Coverage Indicators - Section D'!$A$10:$Y$42,25,FALSE),"")</f>
        <v>MDR TB-3(M): Nombre de cas de tuberculose résistante à la rifampicine et/ou tuberculose multirésistante qui ont commencé un traitement de deuxième intention</v>
      </c>
      <c r="C363" s="522" t="str">
        <f t="array" ref="C363">IFERROR(IF(INDEX('Disaggregation Records'!$E$95:$E$183,MATCH(RIGHT(Z363,255),RIGHT('Disaggregation Records'!$D$95:$D$183,255),0))=0,"",INDEX('Disaggregation Records'!$E$95:$E$183,MATCH(RIGHT(Z363,255),RIGHT('Disaggregation Records'!$D$95:$D$183,255),0))),"")</f>
        <v/>
      </c>
      <c r="D363" s="522" t="str">
        <f t="array" ref="D363">IFERROR(IF(INDEX('Disaggregation Records'!$F$95:$F$183,MATCH(RIGHT(Z363,255),RIGHT('Disaggregation Records'!$D$95:$D$183,255),0))=0,"",INDEX('Disaggregation Records'!$F$95:$F$183,MATCH(RIGHT(Z363,255),RIGHT('Disaggregation Records'!$D$95:$D$183,255),0))),"")</f>
        <v/>
      </c>
      <c r="E363" s="429" t="str">
        <f t="array" ref="E363">IFERROR(IF(INDEX('Disaggregation Data'!$K$315:$K$616,MATCH(LEFT(X363,255),LEFT('Disaggregation Data'!$J$315:$J$616,255),0))=0,"",INDEX('Disaggregation Data'!$K$315:$K$616,MATCH(LEFT(X363,255),LEFT('Disaggregation Data'!J$315:$J$616,255),0))),"")</f>
        <v/>
      </c>
      <c r="F363" s="430" t="str">
        <f t="array" ref="F363">IFERROR(IF(INDEX('Disaggregation Data'!$L$315:$L$616,MATCH(LEFT(X363,255),LEFT('Disaggregation Data'!$J$315:$J$616,255),0))=0,"",INDEX('Disaggregation Data'!$L$315:$L$616,MATCH(LEFT(X363,255),LEFT('Disaggregation Data'!J$315:$J$616,255),0))),"")</f>
        <v/>
      </c>
      <c r="G363" s="494" t="str">
        <f t="array" ref="G363">IFERROR(IF(INDEX('Disaggregation Data'!$M$315:$M$616,MATCH(LEFT(X363,255),LEFT('Disaggregation Data'!$J$315:$J$616,255),0))=0,(E363/F363)*100,INDEX('Disaggregation Data'!$M$315:$M$616,MATCH(LEFT(X363,255),LEFT('Disaggregation Data'!J$315:$J$616,255),0))),"")</f>
        <v/>
      </c>
      <c r="H363" s="433" t="str">
        <f t="array" ref="H363">IFERROR(IF(INDEX('Disaggregation Data'!$N$315:$N$616,MATCH(LEFT(X363,255),LEFT('Disaggregation Data'!$J$315:$J$616,255),0))=0,"",INDEX('Disaggregation Data'!$N$315:$N$616,MATCH(LEFT(X363,255),LEFT('Disaggregation Data'!J$315:$J$616,255),0))),"")</f>
        <v/>
      </c>
      <c r="I363" s="433" t="str">
        <f t="array" ref="I363">IFERROR(IF(INDEX('Disaggregation Data'!$Q$315:$Q$616,MATCH(LEFT(X363,255),LEFT('Disaggregation Data'!$J$315:$J$616,255),0))=0,"",INDEX('Disaggregation Data'!$Q$315:$Q$616,MATCH(LEFT(X363,255),LEFT('Disaggregation Data'!J$315:$J$616,255),0))),"")</f>
        <v/>
      </c>
      <c r="J363" s="447" t="str">
        <f t="array" ref="J363">IFERROR(IF(INDEX('Disaggregation Data'!$R$315:$R$616,MATCH(LEFT(X363,255),LEFT('Disaggregation Data'!$J$315:$J$616,255),0))=0,"",INDEX('Disaggregation Data'!$R$315:$R$616,MATCH(LEFT(X363,255),LEFT('Disaggregation Data'!J$315:$J$616,255),0))),"")</f>
        <v/>
      </c>
      <c r="K363" s="484"/>
      <c r="L363" s="484"/>
      <c r="M363" s="484"/>
      <c r="N363" s="484"/>
      <c r="O363" s="484"/>
      <c r="P363" s="429"/>
      <c r="Q363" s="429"/>
      <c r="R363" s="429"/>
      <c r="S363" s="429"/>
      <c r="T363" s="429"/>
      <c r="U363" s="433" t="str">
        <f t="array" ref="U363">IFERROR(IF(INDEX('Disaggregation Data'!$O$315:$O$616,MATCH(LEFT(X363,255),LEFT('Disaggregation Data'!$J$315:$J$616,255),0))=0,"",INDEX('Disaggregation Data'!$O$315:$O$616,MATCH(LEFT(X363,255),LEFT('Disaggregation Data'!J$315:$J$616,255),0))),"")</f>
        <v/>
      </c>
      <c r="V363" s="447" t="str">
        <f t="array" ref="V363">IFERROR(IF(INDEX('Disaggregation Data'!$P$315:$P$616,MATCH(LEFT(X363,255),LEFT('Disaggregation Data'!$J$315:$J$616,255),0))=0,"",INDEX('Disaggregation Data'!$P$315:$P$616,MATCH(LEFT(X363,255),LEFT('Disaggregation Data'!J$315:$J$616,255),0))),"")</f>
        <v/>
      </c>
      <c r="W363" s="527"/>
      <c r="X363" s="527" t="str">
        <f t="shared" si="24"/>
        <v>MDR TB-3(M): Nombre de cas de tuberculose résistante à la rifampicine et/ou tuberculose multirésistante qui ont commencé un traitement de deuxième intention</v>
      </c>
      <c r="Y363" s="527">
        <f t="shared" si="25"/>
        <v>6</v>
      </c>
      <c r="Z363" s="527" t="str">
        <f t="shared" si="26"/>
        <v>MDR TB-3(M): Nombre de cas de tuberculose résistante à la rifampicine et/ou tuberculose multirésistante qui ont commencé un traitement de deuxième intention-6</v>
      </c>
      <c r="AA363" s="527" t="b">
        <f t="shared" si="27"/>
        <v>1</v>
      </c>
      <c r="AB363" s="527" t="s">
        <v>1976</v>
      </c>
      <c r="AC363" s="527" t="str">
        <f t="array" ref="AC363">IFERROR(IF(INDEX('Disaggregation Records'!$G$95:$G$183,MATCH(LEFT(Z363,255),LEFT('Disaggregation Records'!$D$95:$D$183,255),0))=0,"",INDEX('Disaggregation Records'!$G$95:$G$183,MATCH(LEFT(Z363,255),LEFT('Disaggregation Records'!$D$95:$D$183,255),0))),"")</f>
        <v/>
      </c>
      <c r="AD363" s="527" t="s">
        <v>958</v>
      </c>
      <c r="AE363" s="392"/>
      <c r="AF363" s="133"/>
      <c r="AG363" s="133"/>
    </row>
    <row r="364" spans="1:33" ht="47.1" customHeight="1" x14ac:dyDescent="0.25">
      <c r="A364" s="409">
        <v>4</v>
      </c>
      <c r="B364" s="427" t="str">
        <f>IFERROR(VLOOKUP(A364,'Coverage Indicators - Section D'!$A$10:$Y$42,25,FALSE),"")</f>
        <v>MDR TB-3(M): Nombre de cas de tuberculose résistante à la rifampicine et/ou tuberculose multirésistante qui ont commencé un traitement de deuxième intention</v>
      </c>
      <c r="C364" s="522" t="str">
        <f t="array" ref="C364">IFERROR(IF(INDEX('Disaggregation Records'!$E$95:$E$183,MATCH(RIGHT(Z364,255),RIGHT('Disaggregation Records'!$D$95:$D$183,255),0))=0,"",INDEX('Disaggregation Records'!$E$95:$E$183,MATCH(RIGHT(Z364,255),RIGHT('Disaggregation Records'!$D$95:$D$183,255),0))),"")</f>
        <v/>
      </c>
      <c r="D364" s="522" t="str">
        <f t="array" ref="D364">IFERROR(IF(INDEX('Disaggregation Records'!$F$95:$F$183,MATCH(RIGHT(Z364,255),RIGHT('Disaggregation Records'!$D$95:$D$183,255),0))=0,"",INDEX('Disaggregation Records'!$F$95:$F$183,MATCH(RIGHT(Z364,255),RIGHT('Disaggregation Records'!$D$95:$D$183,255),0))),"")</f>
        <v/>
      </c>
      <c r="E364" s="429" t="str">
        <f t="array" ref="E364">IFERROR(IF(INDEX('Disaggregation Data'!$K$315:$K$616,MATCH(LEFT(X364,255),LEFT('Disaggregation Data'!$J$315:$J$616,255),0))=0,"",INDEX('Disaggregation Data'!$K$315:$K$616,MATCH(LEFT(X364,255),LEFT('Disaggregation Data'!J$315:$J$616,255),0))),"")</f>
        <v/>
      </c>
      <c r="F364" s="430" t="str">
        <f t="array" ref="F364">IFERROR(IF(INDEX('Disaggregation Data'!$L$315:$L$616,MATCH(LEFT(X364,255),LEFT('Disaggregation Data'!$J$315:$J$616,255),0))=0,"",INDEX('Disaggregation Data'!$L$315:$L$616,MATCH(LEFT(X364,255),LEFT('Disaggregation Data'!J$315:$J$616,255),0))),"")</f>
        <v/>
      </c>
      <c r="G364" s="494" t="str">
        <f t="array" ref="G364">IFERROR(IF(INDEX('Disaggregation Data'!$M$315:$M$616,MATCH(LEFT(X364,255),LEFT('Disaggregation Data'!$J$315:$J$616,255),0))=0,(E364/F364)*100,INDEX('Disaggregation Data'!$M$315:$M$616,MATCH(LEFT(X364,255),LEFT('Disaggregation Data'!J$315:$J$616,255),0))),"")</f>
        <v/>
      </c>
      <c r="H364" s="433" t="str">
        <f t="array" ref="H364">IFERROR(IF(INDEX('Disaggregation Data'!$N$315:$N$616,MATCH(LEFT(X364,255),LEFT('Disaggregation Data'!$J$315:$J$616,255),0))=0,"",INDEX('Disaggregation Data'!$N$315:$N$616,MATCH(LEFT(X364,255),LEFT('Disaggregation Data'!J$315:$J$616,255),0))),"")</f>
        <v/>
      </c>
      <c r="I364" s="433" t="str">
        <f t="array" ref="I364">IFERROR(IF(INDEX('Disaggregation Data'!$Q$315:$Q$616,MATCH(LEFT(X364,255),LEFT('Disaggregation Data'!$J$315:$J$616,255),0))=0,"",INDEX('Disaggregation Data'!$Q$315:$Q$616,MATCH(LEFT(X364,255),LEFT('Disaggregation Data'!J$315:$J$616,255),0))),"")</f>
        <v/>
      </c>
      <c r="J364" s="447" t="str">
        <f t="array" ref="J364">IFERROR(IF(INDEX('Disaggregation Data'!$R$315:$R$616,MATCH(LEFT(X364,255),LEFT('Disaggregation Data'!$J$315:$J$616,255),0))=0,"",INDEX('Disaggregation Data'!$R$315:$R$616,MATCH(LEFT(X364,255),LEFT('Disaggregation Data'!J$315:$J$616,255),0))),"")</f>
        <v/>
      </c>
      <c r="K364" s="484"/>
      <c r="L364" s="484"/>
      <c r="M364" s="484"/>
      <c r="N364" s="484"/>
      <c r="O364" s="484"/>
      <c r="P364" s="429"/>
      <c r="Q364" s="429"/>
      <c r="R364" s="429"/>
      <c r="S364" s="429"/>
      <c r="T364" s="429"/>
      <c r="U364" s="433" t="str">
        <f t="array" ref="U364">IFERROR(IF(INDEX('Disaggregation Data'!$O$315:$O$616,MATCH(LEFT(X364,255),LEFT('Disaggregation Data'!$J$315:$J$616,255),0))=0,"",INDEX('Disaggregation Data'!$O$315:$O$616,MATCH(LEFT(X364,255),LEFT('Disaggregation Data'!J$315:$J$616,255),0))),"")</f>
        <v/>
      </c>
      <c r="V364" s="447" t="str">
        <f t="array" ref="V364">IFERROR(IF(INDEX('Disaggregation Data'!$P$315:$P$616,MATCH(LEFT(X364,255),LEFT('Disaggregation Data'!$J$315:$J$616,255),0))=0,"",INDEX('Disaggregation Data'!$P$315:$P$616,MATCH(LEFT(X364,255),LEFT('Disaggregation Data'!J$315:$J$616,255),0))),"")</f>
        <v/>
      </c>
      <c r="W364" s="527"/>
      <c r="X364" s="527" t="str">
        <f t="shared" si="24"/>
        <v>MDR TB-3(M): Nombre de cas de tuberculose résistante à la rifampicine et/ou tuberculose multirésistante qui ont commencé un traitement de deuxième intention</v>
      </c>
      <c r="Y364" s="527">
        <f t="shared" si="25"/>
        <v>7</v>
      </c>
      <c r="Z364" s="527" t="str">
        <f t="shared" si="26"/>
        <v>MDR TB-3(M): Nombre de cas de tuberculose résistante à la rifampicine et/ou tuberculose multirésistante qui ont commencé un traitement de deuxième intention-7</v>
      </c>
      <c r="AA364" s="527" t="b">
        <f t="shared" si="27"/>
        <v>1</v>
      </c>
      <c r="AB364" s="527" t="s">
        <v>1977</v>
      </c>
      <c r="AC364" s="527" t="str">
        <f t="array" ref="AC364">IFERROR(IF(INDEX('Disaggregation Records'!$G$95:$G$183,MATCH(LEFT(Z364,255),LEFT('Disaggregation Records'!$D$95:$D$183,255),0))=0,"",INDEX('Disaggregation Records'!$G$95:$G$183,MATCH(LEFT(Z364,255),LEFT('Disaggregation Records'!$D$95:$D$183,255),0))),"")</f>
        <v/>
      </c>
      <c r="AD364" s="527" t="s">
        <v>958</v>
      </c>
      <c r="AE364" s="392"/>
      <c r="AF364" s="133"/>
      <c r="AG364" s="133"/>
    </row>
    <row r="365" spans="1:33" ht="47.1" customHeight="1" x14ac:dyDescent="0.25">
      <c r="A365" s="409">
        <v>4</v>
      </c>
      <c r="B365" s="427" t="str">
        <f>IFERROR(VLOOKUP(A365,'Coverage Indicators - Section D'!$A$10:$Y$42,25,FALSE),"")</f>
        <v>MDR TB-3(M): Nombre de cas de tuberculose résistante à la rifampicine et/ou tuberculose multirésistante qui ont commencé un traitement de deuxième intention</v>
      </c>
      <c r="C365" s="522" t="str">
        <f t="array" ref="C365">IFERROR(IF(INDEX('Disaggregation Records'!$E$95:$E$183,MATCH(RIGHT(Z365,255),RIGHT('Disaggregation Records'!$D$95:$D$183,255),0))=0,"",INDEX('Disaggregation Records'!$E$95:$E$183,MATCH(RIGHT(Z365,255),RIGHT('Disaggregation Records'!$D$95:$D$183,255),0))),"")</f>
        <v/>
      </c>
      <c r="D365" s="522" t="str">
        <f t="array" ref="D365">IFERROR(IF(INDEX('Disaggregation Records'!$F$95:$F$183,MATCH(RIGHT(Z365,255),RIGHT('Disaggregation Records'!$D$95:$D$183,255),0))=0,"",INDEX('Disaggregation Records'!$F$95:$F$183,MATCH(RIGHT(Z365,255),RIGHT('Disaggregation Records'!$D$95:$D$183,255),0))),"")</f>
        <v/>
      </c>
      <c r="E365" s="429" t="str">
        <f t="array" ref="E365">IFERROR(IF(INDEX('Disaggregation Data'!$K$315:$K$616,MATCH(LEFT(X365,255),LEFT('Disaggregation Data'!$J$315:$J$616,255),0))=0,"",INDEX('Disaggregation Data'!$K$315:$K$616,MATCH(LEFT(X365,255),LEFT('Disaggregation Data'!J$315:$J$616,255),0))),"")</f>
        <v/>
      </c>
      <c r="F365" s="430" t="str">
        <f t="array" ref="F365">IFERROR(IF(INDEX('Disaggregation Data'!$L$315:$L$616,MATCH(LEFT(X365,255),LEFT('Disaggregation Data'!$J$315:$J$616,255),0))=0,"",INDEX('Disaggregation Data'!$L$315:$L$616,MATCH(LEFT(X365,255),LEFT('Disaggregation Data'!J$315:$J$616,255),0))),"")</f>
        <v/>
      </c>
      <c r="G365" s="494" t="str">
        <f t="array" ref="G365">IFERROR(IF(INDEX('Disaggregation Data'!$M$315:$M$616,MATCH(LEFT(X365,255),LEFT('Disaggregation Data'!$J$315:$J$616,255),0))=0,(E365/F365)*100,INDEX('Disaggregation Data'!$M$315:$M$616,MATCH(LEFT(X365,255),LEFT('Disaggregation Data'!J$315:$J$616,255),0))),"")</f>
        <v/>
      </c>
      <c r="H365" s="433" t="str">
        <f t="array" ref="H365">IFERROR(IF(INDEX('Disaggregation Data'!$N$315:$N$616,MATCH(LEFT(X365,255),LEFT('Disaggregation Data'!$J$315:$J$616,255),0))=0,"",INDEX('Disaggregation Data'!$N$315:$N$616,MATCH(LEFT(X365,255),LEFT('Disaggregation Data'!J$315:$J$616,255),0))),"")</f>
        <v/>
      </c>
      <c r="I365" s="433" t="str">
        <f t="array" ref="I365">IFERROR(IF(INDEX('Disaggregation Data'!$Q$315:$Q$616,MATCH(LEFT(X365,255),LEFT('Disaggregation Data'!$J$315:$J$616,255),0))=0,"",INDEX('Disaggregation Data'!$Q$315:$Q$616,MATCH(LEFT(X365,255),LEFT('Disaggregation Data'!J$315:$J$616,255),0))),"")</f>
        <v/>
      </c>
      <c r="J365" s="447" t="str">
        <f t="array" ref="J365">IFERROR(IF(INDEX('Disaggregation Data'!$R$315:$R$616,MATCH(LEFT(X365,255),LEFT('Disaggregation Data'!$J$315:$J$616,255),0))=0,"",INDEX('Disaggregation Data'!$R$315:$R$616,MATCH(LEFT(X365,255),LEFT('Disaggregation Data'!J$315:$J$616,255),0))),"")</f>
        <v/>
      </c>
      <c r="K365" s="484"/>
      <c r="L365" s="484"/>
      <c r="M365" s="484"/>
      <c r="N365" s="484"/>
      <c r="O365" s="484"/>
      <c r="P365" s="429"/>
      <c r="Q365" s="429"/>
      <c r="R365" s="429"/>
      <c r="S365" s="429"/>
      <c r="T365" s="429"/>
      <c r="U365" s="433" t="str">
        <f t="array" ref="U365">IFERROR(IF(INDEX('Disaggregation Data'!$O$315:$O$616,MATCH(LEFT(X365,255),LEFT('Disaggregation Data'!$J$315:$J$616,255),0))=0,"",INDEX('Disaggregation Data'!$O$315:$O$616,MATCH(LEFT(X365,255),LEFT('Disaggregation Data'!J$315:$J$616,255),0))),"")</f>
        <v/>
      </c>
      <c r="V365" s="447" t="str">
        <f t="array" ref="V365">IFERROR(IF(INDEX('Disaggregation Data'!$P$315:$P$616,MATCH(LEFT(X365,255),LEFT('Disaggregation Data'!$J$315:$J$616,255),0))=0,"",INDEX('Disaggregation Data'!$P$315:$P$616,MATCH(LEFT(X365,255),LEFT('Disaggregation Data'!J$315:$J$616,255),0))),"")</f>
        <v/>
      </c>
      <c r="W365" s="527"/>
      <c r="X365" s="527" t="str">
        <f t="shared" si="24"/>
        <v>MDR TB-3(M): Nombre de cas de tuberculose résistante à la rifampicine et/ou tuberculose multirésistante qui ont commencé un traitement de deuxième intention</v>
      </c>
      <c r="Y365" s="527">
        <f t="shared" si="25"/>
        <v>8</v>
      </c>
      <c r="Z365" s="527" t="str">
        <f t="shared" si="26"/>
        <v>MDR TB-3(M): Nombre de cas de tuberculose résistante à la rifampicine et/ou tuberculose multirésistante qui ont commencé un traitement de deuxième intention-8</v>
      </c>
      <c r="AA365" s="527" t="b">
        <f t="shared" si="27"/>
        <v>1</v>
      </c>
      <c r="AB365" s="527" t="s">
        <v>1978</v>
      </c>
      <c r="AC365" s="527" t="str">
        <f t="array" ref="AC365">IFERROR(IF(INDEX('Disaggregation Records'!$G$95:$G$183,MATCH(LEFT(Z365,255),LEFT('Disaggregation Records'!$D$95:$D$183,255),0))=0,"",INDEX('Disaggregation Records'!$G$95:$G$183,MATCH(LEFT(Z365,255),LEFT('Disaggregation Records'!$D$95:$D$183,255),0))),"")</f>
        <v/>
      </c>
      <c r="AD365" s="527" t="s">
        <v>958</v>
      </c>
      <c r="AE365" s="392"/>
      <c r="AF365" s="133"/>
      <c r="AG365" s="133"/>
    </row>
    <row r="366" spans="1:33" ht="47.1" customHeight="1" x14ac:dyDescent="0.25">
      <c r="A366" s="409">
        <v>4</v>
      </c>
      <c r="B366" s="427" t="str">
        <f>IFERROR(VLOOKUP(A366,'Coverage Indicators - Section D'!$A$10:$Y$42,25,FALSE),"")</f>
        <v>MDR TB-3(M): Nombre de cas de tuberculose résistante à la rifampicine et/ou tuberculose multirésistante qui ont commencé un traitement de deuxième intention</v>
      </c>
      <c r="C366" s="522" t="str">
        <f t="array" ref="C366">IFERROR(IF(INDEX('Disaggregation Records'!$E$95:$E$183,MATCH(RIGHT(Z366,255),RIGHT('Disaggregation Records'!$D$95:$D$183,255),0))=0,"",INDEX('Disaggregation Records'!$E$95:$E$183,MATCH(RIGHT(Z366,255),RIGHT('Disaggregation Records'!$D$95:$D$183,255),0))),"")</f>
        <v/>
      </c>
      <c r="D366" s="522" t="str">
        <f t="array" ref="D366">IFERROR(IF(INDEX('Disaggregation Records'!$F$95:$F$183,MATCH(RIGHT(Z366,255),RIGHT('Disaggregation Records'!$D$95:$D$183,255),0))=0,"",INDEX('Disaggregation Records'!$F$95:$F$183,MATCH(RIGHT(Z366,255),RIGHT('Disaggregation Records'!$D$95:$D$183,255),0))),"")</f>
        <v/>
      </c>
      <c r="E366" s="429" t="str">
        <f t="array" ref="E366">IFERROR(IF(INDEX('Disaggregation Data'!$K$315:$K$616,MATCH(LEFT(X366,255),LEFT('Disaggregation Data'!$J$315:$J$616,255),0))=0,"",INDEX('Disaggregation Data'!$K$315:$K$616,MATCH(LEFT(X366,255),LEFT('Disaggregation Data'!J$315:$J$616,255),0))),"")</f>
        <v/>
      </c>
      <c r="F366" s="430" t="str">
        <f t="array" ref="F366">IFERROR(IF(INDEX('Disaggregation Data'!$L$315:$L$616,MATCH(LEFT(X366,255),LEFT('Disaggregation Data'!$J$315:$J$616,255),0))=0,"",INDEX('Disaggregation Data'!$L$315:$L$616,MATCH(LEFT(X366,255),LEFT('Disaggregation Data'!J$315:$J$616,255),0))),"")</f>
        <v/>
      </c>
      <c r="G366" s="494" t="str">
        <f t="array" ref="G366">IFERROR(IF(INDEX('Disaggregation Data'!$M$315:$M$616,MATCH(LEFT(X366,255),LEFT('Disaggregation Data'!$J$315:$J$616,255),0))=0,(E366/F366)*100,INDEX('Disaggregation Data'!$M$315:$M$616,MATCH(LEFT(X366,255),LEFT('Disaggregation Data'!J$315:$J$616,255),0))),"")</f>
        <v/>
      </c>
      <c r="H366" s="433" t="str">
        <f t="array" ref="H366">IFERROR(IF(INDEX('Disaggregation Data'!$N$315:$N$616,MATCH(LEFT(X366,255),LEFT('Disaggregation Data'!$J$315:$J$616,255),0))=0,"",INDEX('Disaggregation Data'!$N$315:$N$616,MATCH(LEFT(X366,255),LEFT('Disaggregation Data'!J$315:$J$616,255),0))),"")</f>
        <v/>
      </c>
      <c r="I366" s="433" t="str">
        <f t="array" ref="I366">IFERROR(IF(INDEX('Disaggregation Data'!$Q$315:$Q$616,MATCH(LEFT(X366,255),LEFT('Disaggregation Data'!$J$315:$J$616,255),0))=0,"",INDEX('Disaggregation Data'!$Q$315:$Q$616,MATCH(LEFT(X366,255),LEFT('Disaggregation Data'!J$315:$J$616,255),0))),"")</f>
        <v/>
      </c>
      <c r="J366" s="447" t="str">
        <f t="array" ref="J366">IFERROR(IF(INDEX('Disaggregation Data'!$R$315:$R$616,MATCH(LEFT(X366,255),LEFT('Disaggregation Data'!$J$315:$J$616,255),0))=0,"",INDEX('Disaggregation Data'!$R$315:$R$616,MATCH(LEFT(X366,255),LEFT('Disaggregation Data'!J$315:$J$616,255),0))),"")</f>
        <v/>
      </c>
      <c r="K366" s="484"/>
      <c r="L366" s="484"/>
      <c r="M366" s="484"/>
      <c r="N366" s="484"/>
      <c r="O366" s="484"/>
      <c r="P366" s="429"/>
      <c r="Q366" s="429"/>
      <c r="R366" s="429"/>
      <c r="S366" s="429"/>
      <c r="T366" s="429"/>
      <c r="U366" s="433" t="str">
        <f t="array" ref="U366">IFERROR(IF(INDEX('Disaggregation Data'!$O$315:$O$616,MATCH(LEFT(X366,255),LEFT('Disaggregation Data'!$J$315:$J$616,255),0))=0,"",INDEX('Disaggregation Data'!$O$315:$O$616,MATCH(LEFT(X366,255),LEFT('Disaggregation Data'!J$315:$J$616,255),0))),"")</f>
        <v/>
      </c>
      <c r="V366" s="447" t="str">
        <f t="array" ref="V366">IFERROR(IF(INDEX('Disaggregation Data'!$P$315:$P$616,MATCH(LEFT(X366,255),LEFT('Disaggregation Data'!$J$315:$J$616,255),0))=0,"",INDEX('Disaggregation Data'!$P$315:$P$616,MATCH(LEFT(X366,255),LEFT('Disaggregation Data'!J$315:$J$616,255),0))),"")</f>
        <v/>
      </c>
      <c r="W366" s="527"/>
      <c r="X366" s="527" t="str">
        <f t="shared" si="24"/>
        <v>MDR TB-3(M): Nombre de cas de tuberculose résistante à la rifampicine et/ou tuberculose multirésistante qui ont commencé un traitement de deuxième intention</v>
      </c>
      <c r="Y366" s="527">
        <f t="shared" si="25"/>
        <v>9</v>
      </c>
      <c r="Z366" s="527" t="str">
        <f t="shared" si="26"/>
        <v>MDR TB-3(M): Nombre de cas de tuberculose résistante à la rifampicine et/ou tuberculose multirésistante qui ont commencé un traitement de deuxième intention-9</v>
      </c>
      <c r="AA366" s="527" t="b">
        <f t="shared" si="27"/>
        <v>1</v>
      </c>
      <c r="AB366" s="527" t="s">
        <v>1979</v>
      </c>
      <c r="AC366" s="527" t="str">
        <f t="array" ref="AC366">IFERROR(IF(INDEX('Disaggregation Records'!$G$95:$G$183,MATCH(LEFT(Z366,255),LEFT('Disaggregation Records'!$D$95:$D$183,255),0))=0,"",INDEX('Disaggregation Records'!$G$95:$G$183,MATCH(LEFT(Z366,255),LEFT('Disaggregation Records'!$D$95:$D$183,255),0))),"")</f>
        <v/>
      </c>
      <c r="AD366" s="527" t="s">
        <v>958</v>
      </c>
      <c r="AE366" s="392"/>
      <c r="AF366" s="133"/>
      <c r="AG366" s="133"/>
    </row>
    <row r="367" spans="1:33" ht="47.1" customHeight="1" x14ac:dyDescent="0.25">
      <c r="A367" s="409">
        <v>5</v>
      </c>
      <c r="B367" s="427" t="str">
        <f>IFERROR(VLOOKUP(A367,'Coverage Indicators - Section D'!$A$10:$Y$42,25,FALSE),"")</f>
        <v/>
      </c>
      <c r="C367" s="522" t="str">
        <f t="array" ref="C367">IFERROR(IF(INDEX('Disaggregation Records'!$E$95:$E$183,MATCH(RIGHT(Z367,255),RIGHT('Disaggregation Records'!$D$95:$D$183,255),0))=0,"",INDEX('Disaggregation Records'!$E$95:$E$183,MATCH(RIGHT(Z367,255),RIGHT('Disaggregation Records'!$D$95:$D$183,255),0))),"")</f>
        <v/>
      </c>
      <c r="D367" s="522" t="str">
        <f t="array" ref="D367">IFERROR(IF(INDEX('Disaggregation Records'!$F$95:$F$183,MATCH(RIGHT(Z367,255),RIGHT('Disaggregation Records'!$D$95:$D$183,255),0))=0,"",INDEX('Disaggregation Records'!$F$95:$F$183,MATCH(RIGHT(Z367,255),RIGHT('Disaggregation Records'!$D$95:$D$183,255),0))),"")</f>
        <v/>
      </c>
      <c r="E367" s="429" t="str">
        <f t="array" ref="E367">IFERROR(IF(INDEX('Disaggregation Data'!$K$315:$K$616,MATCH(LEFT(X367,255),LEFT('Disaggregation Data'!$J$315:$J$616,255),0))=0,"",INDEX('Disaggregation Data'!$K$315:$K$616,MATCH(LEFT(X367,255),LEFT('Disaggregation Data'!J$315:$J$616,255),0))),"")</f>
        <v/>
      </c>
      <c r="F367" s="430" t="str">
        <f t="array" ref="F367">IFERROR(IF(INDEX('Disaggregation Data'!$L$315:$L$616,MATCH(LEFT(X367,255),LEFT('Disaggregation Data'!$J$315:$J$616,255),0))=0,"",INDEX('Disaggregation Data'!$L$315:$L$616,MATCH(LEFT(X367,255),LEFT('Disaggregation Data'!J$315:$J$616,255),0))),"")</f>
        <v/>
      </c>
      <c r="G367" s="494" t="str">
        <f t="array" ref="G367">IFERROR(IF(INDEX('Disaggregation Data'!$M$315:$M$616,MATCH(LEFT(X367,255),LEFT('Disaggregation Data'!$J$315:$J$616,255),0))=0,(E367/F367)*100,INDEX('Disaggregation Data'!$M$315:$M$616,MATCH(LEFT(X367,255),LEFT('Disaggregation Data'!J$315:$J$616,255),0))),"")</f>
        <v/>
      </c>
      <c r="H367" s="433" t="str">
        <f t="array" ref="H367">IFERROR(IF(INDEX('Disaggregation Data'!$N$315:$N$616,MATCH(LEFT(X367,255),LEFT('Disaggregation Data'!$J$315:$J$616,255),0))=0,"",INDEX('Disaggregation Data'!$N$315:$N$616,MATCH(LEFT(X367,255),LEFT('Disaggregation Data'!J$315:$J$616,255),0))),"")</f>
        <v/>
      </c>
      <c r="I367" s="433" t="str">
        <f t="array" ref="I367">IFERROR(IF(INDEX('Disaggregation Data'!$Q$315:$Q$616,MATCH(LEFT(X367,255),LEFT('Disaggregation Data'!$J$315:$J$616,255),0))=0,"",INDEX('Disaggregation Data'!$Q$315:$Q$616,MATCH(LEFT(X367,255),LEFT('Disaggregation Data'!J$315:$J$616,255),0))),"")</f>
        <v/>
      </c>
      <c r="J367" s="447" t="str">
        <f t="array" ref="J367">IFERROR(IF(INDEX('Disaggregation Data'!$R$315:$R$616,MATCH(LEFT(X367,255),LEFT('Disaggregation Data'!$J$315:$J$616,255),0))=0,"",INDEX('Disaggregation Data'!$R$315:$R$616,MATCH(LEFT(X367,255),LEFT('Disaggregation Data'!J$315:$J$616,255),0))),"")</f>
        <v/>
      </c>
      <c r="K367" s="484"/>
      <c r="L367" s="484"/>
      <c r="M367" s="484"/>
      <c r="N367" s="484"/>
      <c r="O367" s="484"/>
      <c r="P367" s="429"/>
      <c r="Q367" s="429"/>
      <c r="R367" s="429"/>
      <c r="S367" s="429"/>
      <c r="T367" s="429"/>
      <c r="U367" s="433" t="str">
        <f t="array" ref="U367">IFERROR(IF(INDEX('Disaggregation Data'!$O$315:$O$616,MATCH(LEFT(X367,255),LEFT('Disaggregation Data'!$J$315:$J$616,255),0))=0,"",INDEX('Disaggregation Data'!$O$315:$O$616,MATCH(LEFT(X367,255),LEFT('Disaggregation Data'!J$315:$J$616,255),0))),"")</f>
        <v/>
      </c>
      <c r="V367" s="447" t="str">
        <f t="array" ref="V367">IFERROR(IF(INDEX('Disaggregation Data'!$P$315:$P$616,MATCH(LEFT(X367,255),LEFT('Disaggregation Data'!$J$315:$J$616,255),0))=0,"",INDEX('Disaggregation Data'!$P$315:$P$616,MATCH(LEFT(X367,255),LEFT('Disaggregation Data'!J$315:$J$616,255),0))),"")</f>
        <v/>
      </c>
      <c r="W367" s="527"/>
      <c r="X367" s="527" t="str">
        <f t="shared" si="24"/>
        <v/>
      </c>
      <c r="Y367" s="527">
        <f t="shared" si="25"/>
        <v>0</v>
      </c>
      <c r="Z367" s="527" t="str">
        <f t="shared" si="26"/>
        <v/>
      </c>
      <c r="AA367" s="527" t="b">
        <f t="shared" si="27"/>
        <v>0</v>
      </c>
      <c r="AB367" s="527" t="s">
        <v>1980</v>
      </c>
      <c r="AC367" s="527" t="str">
        <f t="array" ref="AC367">IFERROR(IF(INDEX('Disaggregation Records'!$G$95:$G$183,MATCH(LEFT(Z367,255),LEFT('Disaggregation Records'!$D$95:$D$183,255),0))=0,"",INDEX('Disaggregation Records'!$G$95:$G$183,MATCH(LEFT(Z367,255),LEFT('Disaggregation Records'!$D$95:$D$183,255),0))),"")</f>
        <v/>
      </c>
      <c r="AD367" s="527" t="s">
        <v>962</v>
      </c>
      <c r="AE367" s="392"/>
      <c r="AF367" s="133"/>
      <c r="AG367" s="133"/>
    </row>
    <row r="368" spans="1:33" ht="47.1" customHeight="1" x14ac:dyDescent="0.25">
      <c r="A368" s="409">
        <v>5</v>
      </c>
      <c r="B368" s="427" t="str">
        <f>IFERROR(VLOOKUP(A368,'Coverage Indicators - Section D'!$A$10:$Y$42,25,FALSE),"")</f>
        <v/>
      </c>
      <c r="C368" s="522" t="str">
        <f t="array" ref="C368">IFERROR(IF(INDEX('Disaggregation Records'!$E$95:$E$183,MATCH(RIGHT(Z368,255),RIGHT('Disaggregation Records'!$D$95:$D$183,255),0))=0,"",INDEX('Disaggregation Records'!$E$95:$E$183,MATCH(RIGHT(Z368,255),RIGHT('Disaggregation Records'!$D$95:$D$183,255),0))),"")</f>
        <v/>
      </c>
      <c r="D368" s="522" t="str">
        <f t="array" ref="D368">IFERROR(IF(INDEX('Disaggregation Records'!$F$95:$F$183,MATCH(RIGHT(Z368,255),RIGHT('Disaggregation Records'!$D$95:$D$183,255),0))=0,"",INDEX('Disaggregation Records'!$F$95:$F$183,MATCH(RIGHT(Z368,255),RIGHT('Disaggregation Records'!$D$95:$D$183,255),0))),"")</f>
        <v/>
      </c>
      <c r="E368" s="429" t="str">
        <f t="array" ref="E368">IFERROR(IF(INDEX('Disaggregation Data'!$K$315:$K$616,MATCH(LEFT(X368,255),LEFT('Disaggregation Data'!$J$315:$J$616,255),0))=0,"",INDEX('Disaggregation Data'!$K$315:$K$616,MATCH(LEFT(X368,255),LEFT('Disaggregation Data'!J$315:$J$616,255),0))),"")</f>
        <v/>
      </c>
      <c r="F368" s="430" t="str">
        <f t="array" ref="F368">IFERROR(IF(INDEX('Disaggregation Data'!$L$315:$L$616,MATCH(LEFT(X368,255),LEFT('Disaggregation Data'!$J$315:$J$616,255),0))=0,"",INDEX('Disaggregation Data'!$L$315:$L$616,MATCH(LEFT(X368,255),LEFT('Disaggregation Data'!J$315:$J$616,255),0))),"")</f>
        <v/>
      </c>
      <c r="G368" s="494" t="str">
        <f t="array" ref="G368">IFERROR(IF(INDEX('Disaggregation Data'!$M$315:$M$616,MATCH(LEFT(X368,255),LEFT('Disaggregation Data'!$J$315:$J$616,255),0))=0,(E368/F368)*100,INDEX('Disaggregation Data'!$M$315:$M$616,MATCH(LEFT(X368,255),LEFT('Disaggregation Data'!J$315:$J$616,255),0))),"")</f>
        <v/>
      </c>
      <c r="H368" s="433" t="str">
        <f t="array" ref="H368">IFERROR(IF(INDEX('Disaggregation Data'!$N$315:$N$616,MATCH(LEFT(X368,255),LEFT('Disaggregation Data'!$J$315:$J$616,255),0))=0,"",INDEX('Disaggregation Data'!$N$315:$N$616,MATCH(LEFT(X368,255),LEFT('Disaggregation Data'!J$315:$J$616,255),0))),"")</f>
        <v/>
      </c>
      <c r="I368" s="433" t="str">
        <f t="array" ref="I368">IFERROR(IF(INDEX('Disaggregation Data'!$Q$315:$Q$616,MATCH(LEFT(X368,255),LEFT('Disaggregation Data'!$J$315:$J$616,255),0))=0,"",INDEX('Disaggregation Data'!$Q$315:$Q$616,MATCH(LEFT(X368,255),LEFT('Disaggregation Data'!J$315:$J$616,255),0))),"")</f>
        <v/>
      </c>
      <c r="J368" s="447" t="str">
        <f t="array" ref="J368">IFERROR(IF(INDEX('Disaggregation Data'!$R$315:$R$616,MATCH(LEFT(X368,255),LEFT('Disaggregation Data'!$J$315:$J$616,255),0))=0,"",INDEX('Disaggregation Data'!$R$315:$R$616,MATCH(LEFT(X368,255),LEFT('Disaggregation Data'!J$315:$J$616,255),0))),"")</f>
        <v/>
      </c>
      <c r="K368" s="484"/>
      <c r="L368" s="484"/>
      <c r="M368" s="484"/>
      <c r="N368" s="484"/>
      <c r="O368" s="484"/>
      <c r="P368" s="429"/>
      <c r="Q368" s="429"/>
      <c r="R368" s="429"/>
      <c r="S368" s="429"/>
      <c r="T368" s="429"/>
      <c r="U368" s="433" t="str">
        <f t="array" ref="U368">IFERROR(IF(INDEX('Disaggregation Data'!$O$315:$O$616,MATCH(LEFT(X368,255),LEFT('Disaggregation Data'!$J$315:$J$616,255),0))=0,"",INDEX('Disaggregation Data'!$O$315:$O$616,MATCH(LEFT(X368,255),LEFT('Disaggregation Data'!J$315:$J$616,255),0))),"")</f>
        <v/>
      </c>
      <c r="V368" s="447" t="str">
        <f t="array" ref="V368">IFERROR(IF(INDEX('Disaggregation Data'!$P$315:$P$616,MATCH(LEFT(X368,255),LEFT('Disaggregation Data'!$J$315:$J$616,255),0))=0,"",INDEX('Disaggregation Data'!$P$315:$P$616,MATCH(LEFT(X368,255),LEFT('Disaggregation Data'!J$315:$J$616,255),0))),"")</f>
        <v/>
      </c>
      <c r="W368" s="527"/>
      <c r="X368" s="527" t="str">
        <f t="shared" si="24"/>
        <v/>
      </c>
      <c r="Y368" s="527">
        <f t="shared" si="25"/>
        <v>1</v>
      </c>
      <c r="Z368" s="527" t="str">
        <f t="shared" si="26"/>
        <v/>
      </c>
      <c r="AA368" s="527" t="b">
        <f t="shared" si="27"/>
        <v>0</v>
      </c>
      <c r="AB368" s="527" t="s">
        <v>1981</v>
      </c>
      <c r="AC368" s="527" t="str">
        <f t="array" ref="AC368">IFERROR(IF(INDEX('Disaggregation Records'!$G$95:$G$183,MATCH(LEFT(Z368,255),LEFT('Disaggregation Records'!$D$95:$D$183,255),0))=0,"",INDEX('Disaggregation Records'!$G$95:$G$183,MATCH(LEFT(Z368,255),LEFT('Disaggregation Records'!$D$95:$D$183,255),0))),"")</f>
        <v/>
      </c>
      <c r="AD368" s="527" t="s">
        <v>962</v>
      </c>
      <c r="AE368" s="392"/>
      <c r="AF368" s="133"/>
      <c r="AG368" s="133"/>
    </row>
    <row r="369" spans="1:33" ht="47.1" customHeight="1" x14ac:dyDescent="0.25">
      <c r="A369" s="409">
        <v>5</v>
      </c>
      <c r="B369" s="427" t="str">
        <f>IFERROR(VLOOKUP(A369,'Coverage Indicators - Section D'!$A$10:$Y$42,25,FALSE),"")</f>
        <v/>
      </c>
      <c r="C369" s="522" t="str">
        <f t="array" ref="C369">IFERROR(IF(INDEX('Disaggregation Records'!$E$95:$E$183,MATCH(RIGHT(Z369,255),RIGHT('Disaggregation Records'!$D$95:$D$183,255),0))=0,"",INDEX('Disaggregation Records'!$E$95:$E$183,MATCH(RIGHT(Z369,255),RIGHT('Disaggregation Records'!$D$95:$D$183,255),0))),"")</f>
        <v/>
      </c>
      <c r="D369" s="522" t="str">
        <f t="array" ref="D369">IFERROR(IF(INDEX('Disaggregation Records'!$F$95:$F$183,MATCH(RIGHT(Z369,255),RIGHT('Disaggregation Records'!$D$95:$D$183,255),0))=0,"",INDEX('Disaggregation Records'!$F$95:$F$183,MATCH(RIGHT(Z369,255),RIGHT('Disaggregation Records'!$D$95:$D$183,255),0))),"")</f>
        <v/>
      </c>
      <c r="E369" s="429" t="str">
        <f t="array" ref="E369">IFERROR(IF(INDEX('Disaggregation Data'!$K$315:$K$616,MATCH(LEFT(X369,255),LEFT('Disaggregation Data'!$J$315:$J$616,255),0))=0,"",INDEX('Disaggregation Data'!$K$315:$K$616,MATCH(LEFT(X369,255),LEFT('Disaggregation Data'!J$315:$J$616,255),0))),"")</f>
        <v/>
      </c>
      <c r="F369" s="430" t="str">
        <f t="array" ref="F369">IFERROR(IF(INDEX('Disaggregation Data'!$L$315:$L$616,MATCH(LEFT(X369,255),LEFT('Disaggregation Data'!$J$315:$J$616,255),0))=0,"",INDEX('Disaggregation Data'!$L$315:$L$616,MATCH(LEFT(X369,255),LEFT('Disaggregation Data'!J$315:$J$616,255),0))),"")</f>
        <v/>
      </c>
      <c r="G369" s="494" t="str">
        <f t="array" ref="G369">IFERROR(IF(INDEX('Disaggregation Data'!$M$315:$M$616,MATCH(LEFT(X369,255),LEFT('Disaggregation Data'!$J$315:$J$616,255),0))=0,(E369/F369)*100,INDEX('Disaggregation Data'!$M$315:$M$616,MATCH(LEFT(X369,255),LEFT('Disaggregation Data'!J$315:$J$616,255),0))),"")</f>
        <v/>
      </c>
      <c r="H369" s="433" t="str">
        <f t="array" ref="H369">IFERROR(IF(INDEX('Disaggregation Data'!$N$315:$N$616,MATCH(LEFT(X369,255),LEFT('Disaggregation Data'!$J$315:$J$616,255),0))=0,"",INDEX('Disaggregation Data'!$N$315:$N$616,MATCH(LEFT(X369,255),LEFT('Disaggregation Data'!J$315:$J$616,255),0))),"")</f>
        <v/>
      </c>
      <c r="I369" s="433" t="str">
        <f t="array" ref="I369">IFERROR(IF(INDEX('Disaggregation Data'!$Q$315:$Q$616,MATCH(LEFT(X369,255),LEFT('Disaggregation Data'!$J$315:$J$616,255),0))=0,"",INDEX('Disaggregation Data'!$Q$315:$Q$616,MATCH(LEFT(X369,255),LEFT('Disaggregation Data'!J$315:$J$616,255),0))),"")</f>
        <v/>
      </c>
      <c r="J369" s="447" t="str">
        <f t="array" ref="J369">IFERROR(IF(INDEX('Disaggregation Data'!$R$315:$R$616,MATCH(LEFT(X369,255),LEFT('Disaggregation Data'!$J$315:$J$616,255),0))=0,"",INDEX('Disaggregation Data'!$R$315:$R$616,MATCH(LEFT(X369,255),LEFT('Disaggregation Data'!J$315:$J$616,255),0))),"")</f>
        <v/>
      </c>
      <c r="K369" s="484"/>
      <c r="L369" s="484"/>
      <c r="M369" s="484"/>
      <c r="N369" s="484"/>
      <c r="O369" s="484"/>
      <c r="P369" s="429"/>
      <c r="Q369" s="429"/>
      <c r="R369" s="429"/>
      <c r="S369" s="429"/>
      <c r="T369" s="429"/>
      <c r="U369" s="433" t="str">
        <f t="array" ref="U369">IFERROR(IF(INDEX('Disaggregation Data'!$O$315:$O$616,MATCH(LEFT(X369,255),LEFT('Disaggregation Data'!$J$315:$J$616,255),0))=0,"",INDEX('Disaggregation Data'!$O$315:$O$616,MATCH(LEFT(X369,255),LEFT('Disaggregation Data'!J$315:$J$616,255),0))),"")</f>
        <v/>
      </c>
      <c r="V369" s="447" t="str">
        <f t="array" ref="V369">IFERROR(IF(INDEX('Disaggregation Data'!$P$315:$P$616,MATCH(LEFT(X369,255),LEFT('Disaggregation Data'!$J$315:$J$616,255),0))=0,"",INDEX('Disaggregation Data'!$P$315:$P$616,MATCH(LEFT(X369,255),LEFT('Disaggregation Data'!J$315:$J$616,255),0))),"")</f>
        <v/>
      </c>
      <c r="W369" s="527"/>
      <c r="X369" s="527" t="str">
        <f t="shared" si="24"/>
        <v/>
      </c>
      <c r="Y369" s="527">
        <f t="shared" si="25"/>
        <v>2</v>
      </c>
      <c r="Z369" s="527" t="str">
        <f t="shared" si="26"/>
        <v/>
      </c>
      <c r="AA369" s="527" t="b">
        <f t="shared" si="27"/>
        <v>0</v>
      </c>
      <c r="AB369" s="527" t="s">
        <v>1982</v>
      </c>
      <c r="AC369" s="527" t="str">
        <f t="array" ref="AC369">IFERROR(IF(INDEX('Disaggregation Records'!$G$95:$G$183,MATCH(LEFT(Z369,255),LEFT('Disaggregation Records'!$D$95:$D$183,255),0))=0,"",INDEX('Disaggregation Records'!$G$95:$G$183,MATCH(LEFT(Z369,255),LEFT('Disaggregation Records'!$D$95:$D$183,255),0))),"")</f>
        <v/>
      </c>
      <c r="AD369" s="527" t="s">
        <v>962</v>
      </c>
      <c r="AE369" s="392"/>
      <c r="AF369" s="133"/>
      <c r="AG369" s="133"/>
    </row>
    <row r="370" spans="1:33" ht="47.1" customHeight="1" x14ac:dyDescent="0.25">
      <c r="A370" s="409">
        <v>5</v>
      </c>
      <c r="B370" s="427" t="str">
        <f>IFERROR(VLOOKUP(A370,'Coverage Indicators - Section D'!$A$10:$Y$42,25,FALSE),"")</f>
        <v/>
      </c>
      <c r="C370" s="522" t="str">
        <f t="array" ref="C370">IFERROR(IF(INDEX('Disaggregation Records'!$E$95:$E$183,MATCH(RIGHT(Z370,255),RIGHT('Disaggregation Records'!$D$95:$D$183,255),0))=0,"",INDEX('Disaggregation Records'!$E$95:$E$183,MATCH(RIGHT(Z370,255),RIGHT('Disaggregation Records'!$D$95:$D$183,255),0))),"")</f>
        <v/>
      </c>
      <c r="D370" s="522" t="str">
        <f t="array" ref="D370">IFERROR(IF(INDEX('Disaggregation Records'!$F$95:$F$183,MATCH(RIGHT(Z370,255),RIGHT('Disaggregation Records'!$D$95:$D$183,255),0))=0,"",INDEX('Disaggregation Records'!$F$95:$F$183,MATCH(RIGHT(Z370,255),RIGHT('Disaggregation Records'!$D$95:$D$183,255),0))),"")</f>
        <v/>
      </c>
      <c r="E370" s="429" t="str">
        <f t="array" ref="E370">IFERROR(IF(INDEX('Disaggregation Data'!$K$315:$K$616,MATCH(LEFT(X370,255),LEFT('Disaggregation Data'!$J$315:$J$616,255),0))=0,"",INDEX('Disaggregation Data'!$K$315:$K$616,MATCH(LEFT(X370,255),LEFT('Disaggregation Data'!J$315:$J$616,255),0))),"")</f>
        <v/>
      </c>
      <c r="F370" s="430" t="str">
        <f t="array" ref="F370">IFERROR(IF(INDEX('Disaggregation Data'!$L$315:$L$616,MATCH(LEFT(X370,255),LEFT('Disaggregation Data'!$J$315:$J$616,255),0))=0,"",INDEX('Disaggregation Data'!$L$315:$L$616,MATCH(LEFT(X370,255),LEFT('Disaggregation Data'!J$315:$J$616,255),0))),"")</f>
        <v/>
      </c>
      <c r="G370" s="494" t="str">
        <f t="array" ref="G370">IFERROR(IF(INDEX('Disaggregation Data'!$M$315:$M$616,MATCH(LEFT(X370,255),LEFT('Disaggregation Data'!$J$315:$J$616,255),0))=0,(E370/F370)*100,INDEX('Disaggregation Data'!$M$315:$M$616,MATCH(LEFT(X370,255),LEFT('Disaggregation Data'!J$315:$J$616,255),0))),"")</f>
        <v/>
      </c>
      <c r="H370" s="433" t="str">
        <f t="array" ref="H370">IFERROR(IF(INDEX('Disaggregation Data'!$N$315:$N$616,MATCH(LEFT(X370,255),LEFT('Disaggregation Data'!$J$315:$J$616,255),0))=0,"",INDEX('Disaggregation Data'!$N$315:$N$616,MATCH(LEFT(X370,255),LEFT('Disaggregation Data'!J$315:$J$616,255),0))),"")</f>
        <v/>
      </c>
      <c r="I370" s="433" t="str">
        <f t="array" ref="I370">IFERROR(IF(INDEX('Disaggregation Data'!$Q$315:$Q$616,MATCH(LEFT(X370,255),LEFT('Disaggregation Data'!$J$315:$J$616,255),0))=0,"",INDEX('Disaggregation Data'!$Q$315:$Q$616,MATCH(LEFT(X370,255),LEFT('Disaggregation Data'!J$315:$J$616,255),0))),"")</f>
        <v/>
      </c>
      <c r="J370" s="447" t="str">
        <f t="array" ref="J370">IFERROR(IF(INDEX('Disaggregation Data'!$R$315:$R$616,MATCH(LEFT(X370,255),LEFT('Disaggregation Data'!$J$315:$J$616,255),0))=0,"",INDEX('Disaggregation Data'!$R$315:$R$616,MATCH(LEFT(X370,255),LEFT('Disaggregation Data'!J$315:$J$616,255),0))),"")</f>
        <v/>
      </c>
      <c r="K370" s="484"/>
      <c r="L370" s="484"/>
      <c r="M370" s="484"/>
      <c r="N370" s="484"/>
      <c r="O370" s="484"/>
      <c r="P370" s="429"/>
      <c r="Q370" s="429"/>
      <c r="R370" s="429"/>
      <c r="S370" s="429"/>
      <c r="T370" s="429"/>
      <c r="U370" s="433" t="str">
        <f t="array" ref="U370">IFERROR(IF(INDEX('Disaggregation Data'!$O$315:$O$616,MATCH(LEFT(X370,255),LEFT('Disaggregation Data'!$J$315:$J$616,255),0))=0,"",INDEX('Disaggregation Data'!$O$315:$O$616,MATCH(LEFT(X370,255),LEFT('Disaggregation Data'!J$315:$J$616,255),0))),"")</f>
        <v/>
      </c>
      <c r="V370" s="447" t="str">
        <f t="array" ref="V370">IFERROR(IF(INDEX('Disaggregation Data'!$P$315:$P$616,MATCH(LEFT(X370,255),LEFT('Disaggregation Data'!$J$315:$J$616,255),0))=0,"",INDEX('Disaggregation Data'!$P$315:$P$616,MATCH(LEFT(X370,255),LEFT('Disaggregation Data'!J$315:$J$616,255),0))),"")</f>
        <v/>
      </c>
      <c r="W370" s="527"/>
      <c r="X370" s="527" t="str">
        <f t="shared" si="24"/>
        <v/>
      </c>
      <c r="Y370" s="527">
        <f t="shared" si="25"/>
        <v>3</v>
      </c>
      <c r="Z370" s="527" t="str">
        <f t="shared" si="26"/>
        <v/>
      </c>
      <c r="AA370" s="527" t="b">
        <f t="shared" si="27"/>
        <v>0</v>
      </c>
      <c r="AB370" s="527" t="s">
        <v>1983</v>
      </c>
      <c r="AC370" s="527" t="str">
        <f t="array" ref="AC370">IFERROR(IF(INDEX('Disaggregation Records'!$G$95:$G$183,MATCH(LEFT(Z370,255),LEFT('Disaggregation Records'!$D$95:$D$183,255),0))=0,"",INDEX('Disaggregation Records'!$G$95:$G$183,MATCH(LEFT(Z370,255),LEFT('Disaggregation Records'!$D$95:$D$183,255),0))),"")</f>
        <v/>
      </c>
      <c r="AD370" s="527" t="s">
        <v>962</v>
      </c>
      <c r="AE370" s="392"/>
      <c r="AF370" s="133"/>
      <c r="AG370" s="133"/>
    </row>
    <row r="371" spans="1:33" ht="47.1" customHeight="1" x14ac:dyDescent="0.25">
      <c r="A371" s="409">
        <v>5</v>
      </c>
      <c r="B371" s="427" t="str">
        <f>IFERROR(VLOOKUP(A371,'Coverage Indicators - Section D'!$A$10:$Y$42,25,FALSE),"")</f>
        <v/>
      </c>
      <c r="C371" s="522" t="str">
        <f t="array" ref="C371">IFERROR(IF(INDEX('Disaggregation Records'!$E$95:$E$183,MATCH(RIGHT(Z371,255),RIGHT('Disaggregation Records'!$D$95:$D$183,255),0))=0,"",INDEX('Disaggregation Records'!$E$95:$E$183,MATCH(RIGHT(Z371,255),RIGHT('Disaggregation Records'!$D$95:$D$183,255),0))),"")</f>
        <v/>
      </c>
      <c r="D371" s="522" t="str">
        <f t="array" ref="D371">IFERROR(IF(INDEX('Disaggregation Records'!$F$95:$F$183,MATCH(RIGHT(Z371,255),RIGHT('Disaggregation Records'!$D$95:$D$183,255),0))=0,"",INDEX('Disaggregation Records'!$F$95:$F$183,MATCH(RIGHT(Z371,255),RIGHT('Disaggregation Records'!$D$95:$D$183,255),0))),"")</f>
        <v/>
      </c>
      <c r="E371" s="429" t="str">
        <f t="array" ref="E371">IFERROR(IF(INDEX('Disaggregation Data'!$K$315:$K$616,MATCH(LEFT(X371,255),LEFT('Disaggregation Data'!$J$315:$J$616,255),0))=0,"",INDEX('Disaggregation Data'!$K$315:$K$616,MATCH(LEFT(X371,255),LEFT('Disaggregation Data'!J$315:$J$616,255),0))),"")</f>
        <v/>
      </c>
      <c r="F371" s="430" t="str">
        <f t="array" ref="F371">IFERROR(IF(INDEX('Disaggregation Data'!$L$315:$L$616,MATCH(LEFT(X371,255),LEFT('Disaggregation Data'!$J$315:$J$616,255),0))=0,"",INDEX('Disaggregation Data'!$L$315:$L$616,MATCH(LEFT(X371,255),LEFT('Disaggregation Data'!J$315:$J$616,255),0))),"")</f>
        <v/>
      </c>
      <c r="G371" s="494" t="str">
        <f t="array" ref="G371">IFERROR(IF(INDEX('Disaggregation Data'!$M$315:$M$616,MATCH(LEFT(X371,255),LEFT('Disaggregation Data'!$J$315:$J$616,255),0))=0,(E371/F371)*100,INDEX('Disaggregation Data'!$M$315:$M$616,MATCH(LEFT(X371,255),LEFT('Disaggregation Data'!J$315:$J$616,255),0))),"")</f>
        <v/>
      </c>
      <c r="H371" s="433" t="str">
        <f t="array" ref="H371">IFERROR(IF(INDEX('Disaggregation Data'!$N$315:$N$616,MATCH(LEFT(X371,255),LEFT('Disaggregation Data'!$J$315:$J$616,255),0))=0,"",INDEX('Disaggregation Data'!$N$315:$N$616,MATCH(LEFT(X371,255),LEFT('Disaggregation Data'!J$315:$J$616,255),0))),"")</f>
        <v/>
      </c>
      <c r="I371" s="433" t="str">
        <f t="array" ref="I371">IFERROR(IF(INDEX('Disaggregation Data'!$Q$315:$Q$616,MATCH(LEFT(X371,255),LEFT('Disaggregation Data'!$J$315:$J$616,255),0))=0,"",INDEX('Disaggregation Data'!$Q$315:$Q$616,MATCH(LEFT(X371,255),LEFT('Disaggregation Data'!J$315:$J$616,255),0))),"")</f>
        <v/>
      </c>
      <c r="J371" s="447" t="str">
        <f t="array" ref="J371">IFERROR(IF(INDEX('Disaggregation Data'!$R$315:$R$616,MATCH(LEFT(X371,255),LEFT('Disaggregation Data'!$J$315:$J$616,255),0))=0,"",INDEX('Disaggregation Data'!$R$315:$R$616,MATCH(LEFT(X371,255),LEFT('Disaggregation Data'!J$315:$J$616,255),0))),"")</f>
        <v/>
      </c>
      <c r="K371" s="484"/>
      <c r="L371" s="484"/>
      <c r="M371" s="484"/>
      <c r="N371" s="484"/>
      <c r="O371" s="484"/>
      <c r="P371" s="429"/>
      <c r="Q371" s="429"/>
      <c r="R371" s="429"/>
      <c r="S371" s="429"/>
      <c r="T371" s="429"/>
      <c r="U371" s="433" t="str">
        <f t="array" ref="U371">IFERROR(IF(INDEX('Disaggregation Data'!$O$315:$O$616,MATCH(LEFT(X371,255),LEFT('Disaggregation Data'!$J$315:$J$616,255),0))=0,"",INDEX('Disaggregation Data'!$O$315:$O$616,MATCH(LEFT(X371,255),LEFT('Disaggregation Data'!J$315:$J$616,255),0))),"")</f>
        <v/>
      </c>
      <c r="V371" s="447" t="str">
        <f t="array" ref="V371">IFERROR(IF(INDEX('Disaggregation Data'!$P$315:$P$616,MATCH(LEFT(X371,255),LEFT('Disaggregation Data'!$J$315:$J$616,255),0))=0,"",INDEX('Disaggregation Data'!$P$315:$P$616,MATCH(LEFT(X371,255),LEFT('Disaggregation Data'!J$315:$J$616,255),0))),"")</f>
        <v/>
      </c>
      <c r="W371" s="527"/>
      <c r="X371" s="527" t="str">
        <f t="shared" si="24"/>
        <v/>
      </c>
      <c r="Y371" s="527">
        <f t="shared" si="25"/>
        <v>4</v>
      </c>
      <c r="Z371" s="527" t="str">
        <f t="shared" si="26"/>
        <v/>
      </c>
      <c r="AA371" s="527" t="b">
        <f t="shared" si="27"/>
        <v>0</v>
      </c>
      <c r="AB371" s="527" t="s">
        <v>1984</v>
      </c>
      <c r="AC371" s="527" t="str">
        <f t="array" ref="AC371">IFERROR(IF(INDEX('Disaggregation Records'!$G$95:$G$183,MATCH(LEFT(Z371,255),LEFT('Disaggregation Records'!$D$95:$D$183,255),0))=0,"",INDEX('Disaggregation Records'!$G$95:$G$183,MATCH(LEFT(Z371,255),LEFT('Disaggregation Records'!$D$95:$D$183,255),0))),"")</f>
        <v/>
      </c>
      <c r="AD371" s="527" t="s">
        <v>962</v>
      </c>
      <c r="AE371" s="392"/>
      <c r="AF371" s="133"/>
      <c r="AG371" s="133"/>
    </row>
    <row r="372" spans="1:33" ht="47.1" customHeight="1" x14ac:dyDescent="0.25">
      <c r="A372" s="409">
        <v>5</v>
      </c>
      <c r="B372" s="427" t="str">
        <f>IFERROR(VLOOKUP(A372,'Coverage Indicators - Section D'!$A$10:$Y$42,25,FALSE),"")</f>
        <v/>
      </c>
      <c r="C372" s="522" t="str">
        <f t="array" ref="C372">IFERROR(IF(INDEX('Disaggregation Records'!$E$95:$E$183,MATCH(RIGHT(Z372,255),RIGHT('Disaggregation Records'!$D$95:$D$183,255),0))=0,"",INDEX('Disaggregation Records'!$E$95:$E$183,MATCH(RIGHT(Z372,255),RIGHT('Disaggregation Records'!$D$95:$D$183,255),0))),"")</f>
        <v/>
      </c>
      <c r="D372" s="522" t="str">
        <f t="array" ref="D372">IFERROR(IF(INDEX('Disaggregation Records'!$F$95:$F$183,MATCH(RIGHT(Z372,255),RIGHT('Disaggregation Records'!$D$95:$D$183,255),0))=0,"",INDEX('Disaggregation Records'!$F$95:$F$183,MATCH(RIGHT(Z372,255),RIGHT('Disaggregation Records'!$D$95:$D$183,255),0))),"")</f>
        <v/>
      </c>
      <c r="E372" s="429" t="str">
        <f t="array" ref="E372">IFERROR(IF(INDEX('Disaggregation Data'!$K$315:$K$616,MATCH(LEFT(X372,255),LEFT('Disaggregation Data'!$J$315:$J$616,255),0))=0,"",INDEX('Disaggregation Data'!$K$315:$K$616,MATCH(LEFT(X372,255),LEFT('Disaggregation Data'!J$315:$J$616,255),0))),"")</f>
        <v/>
      </c>
      <c r="F372" s="430" t="str">
        <f t="array" ref="F372">IFERROR(IF(INDEX('Disaggregation Data'!$L$315:$L$616,MATCH(LEFT(X372,255),LEFT('Disaggregation Data'!$J$315:$J$616,255),0))=0,"",INDEX('Disaggregation Data'!$L$315:$L$616,MATCH(LEFT(X372,255),LEFT('Disaggregation Data'!J$315:$J$616,255),0))),"")</f>
        <v/>
      </c>
      <c r="G372" s="494" t="str">
        <f t="array" ref="G372">IFERROR(IF(INDEX('Disaggregation Data'!$M$315:$M$616,MATCH(LEFT(X372,255),LEFT('Disaggregation Data'!$J$315:$J$616,255),0))=0,(E372/F372)*100,INDEX('Disaggregation Data'!$M$315:$M$616,MATCH(LEFT(X372,255),LEFT('Disaggregation Data'!J$315:$J$616,255),0))),"")</f>
        <v/>
      </c>
      <c r="H372" s="433" t="str">
        <f t="array" ref="H372">IFERROR(IF(INDEX('Disaggregation Data'!$N$315:$N$616,MATCH(LEFT(X372,255),LEFT('Disaggregation Data'!$J$315:$J$616,255),0))=0,"",INDEX('Disaggregation Data'!$N$315:$N$616,MATCH(LEFT(X372,255),LEFT('Disaggregation Data'!J$315:$J$616,255),0))),"")</f>
        <v/>
      </c>
      <c r="I372" s="433" t="str">
        <f t="array" ref="I372">IFERROR(IF(INDEX('Disaggregation Data'!$Q$315:$Q$616,MATCH(LEFT(X372,255),LEFT('Disaggregation Data'!$J$315:$J$616,255),0))=0,"",INDEX('Disaggregation Data'!$Q$315:$Q$616,MATCH(LEFT(X372,255),LEFT('Disaggregation Data'!J$315:$J$616,255),0))),"")</f>
        <v/>
      </c>
      <c r="J372" s="447" t="str">
        <f t="array" ref="J372">IFERROR(IF(INDEX('Disaggregation Data'!$R$315:$R$616,MATCH(LEFT(X372,255),LEFT('Disaggregation Data'!$J$315:$J$616,255),0))=0,"",INDEX('Disaggregation Data'!$R$315:$R$616,MATCH(LEFT(X372,255),LEFT('Disaggregation Data'!J$315:$J$616,255),0))),"")</f>
        <v/>
      </c>
      <c r="K372" s="484"/>
      <c r="L372" s="484"/>
      <c r="M372" s="484"/>
      <c r="N372" s="484"/>
      <c r="O372" s="484"/>
      <c r="P372" s="429"/>
      <c r="Q372" s="429"/>
      <c r="R372" s="429"/>
      <c r="S372" s="429"/>
      <c r="T372" s="429"/>
      <c r="U372" s="433" t="str">
        <f t="array" ref="U372">IFERROR(IF(INDEX('Disaggregation Data'!$O$315:$O$616,MATCH(LEFT(X372,255),LEFT('Disaggregation Data'!$J$315:$J$616,255),0))=0,"",INDEX('Disaggregation Data'!$O$315:$O$616,MATCH(LEFT(X372,255),LEFT('Disaggregation Data'!J$315:$J$616,255),0))),"")</f>
        <v/>
      </c>
      <c r="V372" s="447" t="str">
        <f t="array" ref="V372">IFERROR(IF(INDEX('Disaggregation Data'!$P$315:$P$616,MATCH(LEFT(X372,255),LEFT('Disaggregation Data'!$J$315:$J$616,255),0))=0,"",INDEX('Disaggregation Data'!$P$315:$P$616,MATCH(LEFT(X372,255),LEFT('Disaggregation Data'!J$315:$J$616,255),0))),"")</f>
        <v/>
      </c>
      <c r="W372" s="527"/>
      <c r="X372" s="527" t="str">
        <f t="shared" si="24"/>
        <v/>
      </c>
      <c r="Y372" s="527">
        <f t="shared" si="25"/>
        <v>5</v>
      </c>
      <c r="Z372" s="527" t="str">
        <f t="shared" si="26"/>
        <v/>
      </c>
      <c r="AA372" s="527" t="b">
        <f t="shared" si="27"/>
        <v>0</v>
      </c>
      <c r="AB372" s="527" t="s">
        <v>1985</v>
      </c>
      <c r="AC372" s="527" t="str">
        <f t="array" ref="AC372">IFERROR(IF(INDEX('Disaggregation Records'!$G$95:$G$183,MATCH(LEFT(Z372,255),LEFT('Disaggregation Records'!$D$95:$D$183,255),0))=0,"",INDEX('Disaggregation Records'!$G$95:$G$183,MATCH(LEFT(Z372,255),LEFT('Disaggregation Records'!$D$95:$D$183,255),0))),"")</f>
        <v/>
      </c>
      <c r="AD372" s="527" t="s">
        <v>962</v>
      </c>
      <c r="AE372" s="392"/>
      <c r="AF372" s="133"/>
      <c r="AG372" s="133"/>
    </row>
    <row r="373" spans="1:33" ht="47.1" customHeight="1" x14ac:dyDescent="0.25">
      <c r="A373" s="409">
        <v>5</v>
      </c>
      <c r="B373" s="427" t="str">
        <f>IFERROR(VLOOKUP(A373,'Coverage Indicators - Section D'!$A$10:$Y$42,25,FALSE),"")</f>
        <v/>
      </c>
      <c r="C373" s="522" t="str">
        <f t="array" ref="C373">IFERROR(IF(INDEX('Disaggregation Records'!$E$95:$E$183,MATCH(RIGHT(Z373,255),RIGHT('Disaggregation Records'!$D$95:$D$183,255),0))=0,"",INDEX('Disaggregation Records'!$E$95:$E$183,MATCH(RIGHT(Z373,255),RIGHT('Disaggregation Records'!$D$95:$D$183,255),0))),"")</f>
        <v/>
      </c>
      <c r="D373" s="522" t="str">
        <f t="array" ref="D373">IFERROR(IF(INDEX('Disaggregation Records'!$F$95:$F$183,MATCH(RIGHT(Z373,255),RIGHT('Disaggregation Records'!$D$95:$D$183,255),0))=0,"",INDEX('Disaggregation Records'!$F$95:$F$183,MATCH(RIGHT(Z373,255),RIGHT('Disaggregation Records'!$D$95:$D$183,255),0))),"")</f>
        <v/>
      </c>
      <c r="E373" s="429" t="str">
        <f t="array" ref="E373">IFERROR(IF(INDEX('Disaggregation Data'!$K$315:$K$616,MATCH(LEFT(X373,255),LEFT('Disaggregation Data'!$J$315:$J$616,255),0))=0,"",INDEX('Disaggregation Data'!$K$315:$K$616,MATCH(LEFT(X373,255),LEFT('Disaggregation Data'!J$315:$J$616,255),0))),"")</f>
        <v/>
      </c>
      <c r="F373" s="430" t="str">
        <f t="array" ref="F373">IFERROR(IF(INDEX('Disaggregation Data'!$L$315:$L$616,MATCH(LEFT(X373,255),LEFT('Disaggregation Data'!$J$315:$J$616,255),0))=0,"",INDEX('Disaggregation Data'!$L$315:$L$616,MATCH(LEFT(X373,255),LEFT('Disaggregation Data'!J$315:$J$616,255),0))),"")</f>
        <v/>
      </c>
      <c r="G373" s="494" t="str">
        <f t="array" ref="G373">IFERROR(IF(INDEX('Disaggregation Data'!$M$315:$M$616,MATCH(LEFT(X373,255),LEFT('Disaggregation Data'!$J$315:$J$616,255),0))=0,(E373/F373)*100,INDEX('Disaggregation Data'!$M$315:$M$616,MATCH(LEFT(X373,255),LEFT('Disaggregation Data'!J$315:$J$616,255),0))),"")</f>
        <v/>
      </c>
      <c r="H373" s="433" t="str">
        <f t="array" ref="H373">IFERROR(IF(INDEX('Disaggregation Data'!$N$315:$N$616,MATCH(LEFT(X373,255),LEFT('Disaggregation Data'!$J$315:$J$616,255),0))=0,"",INDEX('Disaggregation Data'!$N$315:$N$616,MATCH(LEFT(X373,255),LEFT('Disaggregation Data'!J$315:$J$616,255),0))),"")</f>
        <v/>
      </c>
      <c r="I373" s="433" t="str">
        <f t="array" ref="I373">IFERROR(IF(INDEX('Disaggregation Data'!$Q$315:$Q$616,MATCH(LEFT(X373,255),LEFT('Disaggregation Data'!$J$315:$J$616,255),0))=0,"",INDEX('Disaggregation Data'!$Q$315:$Q$616,MATCH(LEFT(X373,255),LEFT('Disaggregation Data'!J$315:$J$616,255),0))),"")</f>
        <v/>
      </c>
      <c r="J373" s="447" t="str">
        <f t="array" ref="J373">IFERROR(IF(INDEX('Disaggregation Data'!$R$315:$R$616,MATCH(LEFT(X373,255),LEFT('Disaggregation Data'!$J$315:$J$616,255),0))=0,"",INDEX('Disaggregation Data'!$R$315:$R$616,MATCH(LEFT(X373,255),LEFT('Disaggregation Data'!J$315:$J$616,255),0))),"")</f>
        <v/>
      </c>
      <c r="K373" s="484"/>
      <c r="L373" s="484"/>
      <c r="M373" s="484"/>
      <c r="N373" s="484"/>
      <c r="O373" s="484"/>
      <c r="P373" s="429"/>
      <c r="Q373" s="429"/>
      <c r="R373" s="429"/>
      <c r="S373" s="429"/>
      <c r="T373" s="429"/>
      <c r="U373" s="433" t="str">
        <f t="array" ref="U373">IFERROR(IF(INDEX('Disaggregation Data'!$O$315:$O$616,MATCH(LEFT(X373,255),LEFT('Disaggregation Data'!$J$315:$J$616,255),0))=0,"",INDEX('Disaggregation Data'!$O$315:$O$616,MATCH(LEFT(X373,255),LEFT('Disaggregation Data'!J$315:$J$616,255),0))),"")</f>
        <v/>
      </c>
      <c r="V373" s="447" t="str">
        <f t="array" ref="V373">IFERROR(IF(INDEX('Disaggregation Data'!$P$315:$P$616,MATCH(LEFT(X373,255),LEFT('Disaggregation Data'!$J$315:$J$616,255),0))=0,"",INDEX('Disaggregation Data'!$P$315:$P$616,MATCH(LEFT(X373,255),LEFT('Disaggregation Data'!J$315:$J$616,255),0))),"")</f>
        <v/>
      </c>
      <c r="W373" s="527"/>
      <c r="X373" s="527" t="str">
        <f t="shared" si="24"/>
        <v/>
      </c>
      <c r="Y373" s="527">
        <f t="shared" si="25"/>
        <v>6</v>
      </c>
      <c r="Z373" s="527" t="str">
        <f t="shared" si="26"/>
        <v/>
      </c>
      <c r="AA373" s="527" t="b">
        <f t="shared" si="27"/>
        <v>0</v>
      </c>
      <c r="AB373" s="527" t="s">
        <v>1986</v>
      </c>
      <c r="AC373" s="527" t="str">
        <f t="array" ref="AC373">IFERROR(IF(INDEX('Disaggregation Records'!$G$95:$G$183,MATCH(LEFT(Z373,255),LEFT('Disaggregation Records'!$D$95:$D$183,255),0))=0,"",INDEX('Disaggregation Records'!$G$95:$G$183,MATCH(LEFT(Z373,255),LEFT('Disaggregation Records'!$D$95:$D$183,255),0))),"")</f>
        <v/>
      </c>
      <c r="AD373" s="527" t="s">
        <v>962</v>
      </c>
      <c r="AE373" s="392"/>
      <c r="AF373" s="133"/>
      <c r="AG373" s="133"/>
    </row>
    <row r="374" spans="1:33" ht="47.1" customHeight="1" x14ac:dyDescent="0.25">
      <c r="A374" s="409">
        <v>5</v>
      </c>
      <c r="B374" s="427" t="str">
        <f>IFERROR(VLOOKUP(A374,'Coverage Indicators - Section D'!$A$10:$Y$42,25,FALSE),"")</f>
        <v/>
      </c>
      <c r="C374" s="522" t="str">
        <f t="array" ref="C374">IFERROR(IF(INDEX('Disaggregation Records'!$E$95:$E$183,MATCH(RIGHT(Z374,255),RIGHT('Disaggregation Records'!$D$95:$D$183,255),0))=0,"",INDEX('Disaggregation Records'!$E$95:$E$183,MATCH(RIGHT(Z374,255),RIGHT('Disaggregation Records'!$D$95:$D$183,255),0))),"")</f>
        <v/>
      </c>
      <c r="D374" s="522" t="str">
        <f t="array" ref="D374">IFERROR(IF(INDEX('Disaggregation Records'!$F$95:$F$183,MATCH(RIGHT(Z374,255),RIGHT('Disaggregation Records'!$D$95:$D$183,255),0))=0,"",INDEX('Disaggregation Records'!$F$95:$F$183,MATCH(RIGHT(Z374,255),RIGHT('Disaggregation Records'!$D$95:$D$183,255),0))),"")</f>
        <v/>
      </c>
      <c r="E374" s="429" t="str">
        <f t="array" ref="E374">IFERROR(IF(INDEX('Disaggregation Data'!$K$315:$K$616,MATCH(LEFT(X374,255),LEFT('Disaggregation Data'!$J$315:$J$616,255),0))=0,"",INDEX('Disaggregation Data'!$K$315:$K$616,MATCH(LEFT(X374,255),LEFT('Disaggregation Data'!J$315:$J$616,255),0))),"")</f>
        <v/>
      </c>
      <c r="F374" s="430" t="str">
        <f t="array" ref="F374">IFERROR(IF(INDEX('Disaggregation Data'!$L$315:$L$616,MATCH(LEFT(X374,255),LEFT('Disaggregation Data'!$J$315:$J$616,255),0))=0,"",INDEX('Disaggregation Data'!$L$315:$L$616,MATCH(LEFT(X374,255),LEFT('Disaggregation Data'!J$315:$J$616,255),0))),"")</f>
        <v/>
      </c>
      <c r="G374" s="494" t="str">
        <f t="array" ref="G374">IFERROR(IF(INDEX('Disaggregation Data'!$M$315:$M$616,MATCH(LEFT(X374,255),LEFT('Disaggregation Data'!$J$315:$J$616,255),0))=0,(E374/F374)*100,INDEX('Disaggregation Data'!$M$315:$M$616,MATCH(LEFT(X374,255),LEFT('Disaggregation Data'!J$315:$J$616,255),0))),"")</f>
        <v/>
      </c>
      <c r="H374" s="433" t="str">
        <f t="array" ref="H374">IFERROR(IF(INDEX('Disaggregation Data'!$N$315:$N$616,MATCH(LEFT(X374,255),LEFT('Disaggregation Data'!$J$315:$J$616,255),0))=0,"",INDEX('Disaggregation Data'!$N$315:$N$616,MATCH(LEFT(X374,255),LEFT('Disaggregation Data'!J$315:$J$616,255),0))),"")</f>
        <v/>
      </c>
      <c r="I374" s="433" t="str">
        <f t="array" ref="I374">IFERROR(IF(INDEX('Disaggregation Data'!$Q$315:$Q$616,MATCH(LEFT(X374,255),LEFT('Disaggregation Data'!$J$315:$J$616,255),0))=0,"",INDEX('Disaggregation Data'!$Q$315:$Q$616,MATCH(LEFT(X374,255),LEFT('Disaggregation Data'!J$315:$J$616,255),0))),"")</f>
        <v/>
      </c>
      <c r="J374" s="447" t="str">
        <f t="array" ref="J374">IFERROR(IF(INDEX('Disaggregation Data'!$R$315:$R$616,MATCH(LEFT(X374,255),LEFT('Disaggregation Data'!$J$315:$J$616,255),0))=0,"",INDEX('Disaggregation Data'!$R$315:$R$616,MATCH(LEFT(X374,255),LEFT('Disaggregation Data'!J$315:$J$616,255),0))),"")</f>
        <v/>
      </c>
      <c r="K374" s="484"/>
      <c r="L374" s="484"/>
      <c r="M374" s="484"/>
      <c r="N374" s="484"/>
      <c r="O374" s="484"/>
      <c r="P374" s="429"/>
      <c r="Q374" s="429"/>
      <c r="R374" s="429"/>
      <c r="S374" s="429"/>
      <c r="T374" s="429"/>
      <c r="U374" s="433" t="str">
        <f t="array" ref="U374">IFERROR(IF(INDEX('Disaggregation Data'!$O$315:$O$616,MATCH(LEFT(X374,255),LEFT('Disaggregation Data'!$J$315:$J$616,255),0))=0,"",INDEX('Disaggregation Data'!$O$315:$O$616,MATCH(LEFT(X374,255),LEFT('Disaggregation Data'!J$315:$J$616,255),0))),"")</f>
        <v/>
      </c>
      <c r="V374" s="447" t="str">
        <f t="array" ref="V374">IFERROR(IF(INDEX('Disaggregation Data'!$P$315:$P$616,MATCH(LEFT(X374,255),LEFT('Disaggregation Data'!$J$315:$J$616,255),0))=0,"",INDEX('Disaggregation Data'!$P$315:$P$616,MATCH(LEFT(X374,255),LEFT('Disaggregation Data'!J$315:$J$616,255),0))),"")</f>
        <v/>
      </c>
      <c r="W374" s="527"/>
      <c r="X374" s="527" t="str">
        <f t="shared" si="24"/>
        <v/>
      </c>
      <c r="Y374" s="527">
        <f t="shared" si="25"/>
        <v>7</v>
      </c>
      <c r="Z374" s="527" t="str">
        <f t="shared" si="26"/>
        <v/>
      </c>
      <c r="AA374" s="527" t="b">
        <f t="shared" si="27"/>
        <v>0</v>
      </c>
      <c r="AB374" s="527" t="s">
        <v>1987</v>
      </c>
      <c r="AC374" s="527" t="str">
        <f t="array" ref="AC374">IFERROR(IF(INDEX('Disaggregation Records'!$G$95:$G$183,MATCH(LEFT(Z374,255),LEFT('Disaggregation Records'!$D$95:$D$183,255),0))=0,"",INDEX('Disaggregation Records'!$G$95:$G$183,MATCH(LEFT(Z374,255),LEFT('Disaggregation Records'!$D$95:$D$183,255),0))),"")</f>
        <v/>
      </c>
      <c r="AD374" s="527" t="s">
        <v>962</v>
      </c>
      <c r="AE374" s="392"/>
      <c r="AF374" s="133"/>
      <c r="AG374" s="133"/>
    </row>
    <row r="375" spans="1:33" ht="47.1" customHeight="1" x14ac:dyDescent="0.25">
      <c r="A375" s="409">
        <v>5</v>
      </c>
      <c r="B375" s="427" t="str">
        <f>IFERROR(VLOOKUP(A375,'Coverage Indicators - Section D'!$A$10:$Y$42,25,FALSE),"")</f>
        <v/>
      </c>
      <c r="C375" s="522" t="str">
        <f t="array" ref="C375">IFERROR(IF(INDEX('Disaggregation Records'!$E$95:$E$183,MATCH(RIGHT(Z375,255),RIGHT('Disaggregation Records'!$D$95:$D$183,255),0))=0,"",INDEX('Disaggregation Records'!$E$95:$E$183,MATCH(RIGHT(Z375,255),RIGHT('Disaggregation Records'!$D$95:$D$183,255),0))),"")</f>
        <v/>
      </c>
      <c r="D375" s="522" t="str">
        <f t="array" ref="D375">IFERROR(IF(INDEX('Disaggregation Records'!$F$95:$F$183,MATCH(RIGHT(Z375,255),RIGHT('Disaggregation Records'!$D$95:$D$183,255),0))=0,"",INDEX('Disaggregation Records'!$F$95:$F$183,MATCH(RIGHT(Z375,255),RIGHT('Disaggregation Records'!$D$95:$D$183,255),0))),"")</f>
        <v/>
      </c>
      <c r="E375" s="429" t="str">
        <f t="array" ref="E375">IFERROR(IF(INDEX('Disaggregation Data'!$K$315:$K$616,MATCH(LEFT(X375,255),LEFT('Disaggregation Data'!$J$315:$J$616,255),0))=0,"",INDEX('Disaggregation Data'!$K$315:$K$616,MATCH(LEFT(X375,255),LEFT('Disaggregation Data'!J$315:$J$616,255),0))),"")</f>
        <v/>
      </c>
      <c r="F375" s="430" t="str">
        <f t="array" ref="F375">IFERROR(IF(INDEX('Disaggregation Data'!$L$315:$L$616,MATCH(LEFT(X375,255),LEFT('Disaggregation Data'!$J$315:$J$616,255),0))=0,"",INDEX('Disaggregation Data'!$L$315:$L$616,MATCH(LEFT(X375,255),LEFT('Disaggregation Data'!J$315:$J$616,255),0))),"")</f>
        <v/>
      </c>
      <c r="G375" s="494" t="str">
        <f t="array" ref="G375">IFERROR(IF(INDEX('Disaggregation Data'!$M$315:$M$616,MATCH(LEFT(X375,255),LEFT('Disaggregation Data'!$J$315:$J$616,255),0))=0,(E375/F375)*100,INDEX('Disaggregation Data'!$M$315:$M$616,MATCH(LEFT(X375,255),LEFT('Disaggregation Data'!J$315:$J$616,255),0))),"")</f>
        <v/>
      </c>
      <c r="H375" s="433" t="str">
        <f t="array" ref="H375">IFERROR(IF(INDEX('Disaggregation Data'!$N$315:$N$616,MATCH(LEFT(X375,255),LEFT('Disaggregation Data'!$J$315:$J$616,255),0))=0,"",INDEX('Disaggregation Data'!$N$315:$N$616,MATCH(LEFT(X375,255),LEFT('Disaggregation Data'!J$315:$J$616,255),0))),"")</f>
        <v/>
      </c>
      <c r="I375" s="433" t="str">
        <f t="array" ref="I375">IFERROR(IF(INDEX('Disaggregation Data'!$Q$315:$Q$616,MATCH(LEFT(X375,255),LEFT('Disaggregation Data'!$J$315:$J$616,255),0))=0,"",INDEX('Disaggregation Data'!$Q$315:$Q$616,MATCH(LEFT(X375,255),LEFT('Disaggregation Data'!J$315:$J$616,255),0))),"")</f>
        <v/>
      </c>
      <c r="J375" s="447" t="str">
        <f t="array" ref="J375">IFERROR(IF(INDEX('Disaggregation Data'!$R$315:$R$616,MATCH(LEFT(X375,255),LEFT('Disaggregation Data'!$J$315:$J$616,255),0))=0,"",INDEX('Disaggregation Data'!$R$315:$R$616,MATCH(LEFT(X375,255),LEFT('Disaggregation Data'!J$315:$J$616,255),0))),"")</f>
        <v/>
      </c>
      <c r="K375" s="484"/>
      <c r="L375" s="484"/>
      <c r="M375" s="484"/>
      <c r="N375" s="484"/>
      <c r="O375" s="484"/>
      <c r="P375" s="429"/>
      <c r="Q375" s="429"/>
      <c r="R375" s="429"/>
      <c r="S375" s="429"/>
      <c r="T375" s="429"/>
      <c r="U375" s="433" t="str">
        <f t="array" ref="U375">IFERROR(IF(INDEX('Disaggregation Data'!$O$315:$O$616,MATCH(LEFT(X375,255),LEFT('Disaggregation Data'!$J$315:$J$616,255),0))=0,"",INDEX('Disaggregation Data'!$O$315:$O$616,MATCH(LEFT(X375,255),LEFT('Disaggregation Data'!J$315:$J$616,255),0))),"")</f>
        <v/>
      </c>
      <c r="V375" s="447" t="str">
        <f t="array" ref="V375">IFERROR(IF(INDEX('Disaggregation Data'!$P$315:$P$616,MATCH(LEFT(X375,255),LEFT('Disaggregation Data'!$J$315:$J$616,255),0))=0,"",INDEX('Disaggregation Data'!$P$315:$P$616,MATCH(LEFT(X375,255),LEFT('Disaggregation Data'!J$315:$J$616,255),0))),"")</f>
        <v/>
      </c>
      <c r="W375" s="527"/>
      <c r="X375" s="527" t="str">
        <f t="shared" si="24"/>
        <v/>
      </c>
      <c r="Y375" s="527">
        <f t="shared" si="25"/>
        <v>8</v>
      </c>
      <c r="Z375" s="527" t="str">
        <f t="shared" si="26"/>
        <v/>
      </c>
      <c r="AA375" s="527" t="b">
        <f t="shared" si="27"/>
        <v>0</v>
      </c>
      <c r="AB375" s="527" t="s">
        <v>1988</v>
      </c>
      <c r="AC375" s="527" t="str">
        <f t="array" ref="AC375">IFERROR(IF(INDEX('Disaggregation Records'!$G$95:$G$183,MATCH(LEFT(Z375,255),LEFT('Disaggregation Records'!$D$95:$D$183,255),0))=0,"",INDEX('Disaggregation Records'!$G$95:$G$183,MATCH(LEFT(Z375,255),LEFT('Disaggregation Records'!$D$95:$D$183,255),0))),"")</f>
        <v/>
      </c>
      <c r="AD375" s="527" t="s">
        <v>962</v>
      </c>
      <c r="AE375" s="392"/>
      <c r="AF375" s="133"/>
      <c r="AG375" s="133"/>
    </row>
    <row r="376" spans="1:33" ht="47.1" customHeight="1" x14ac:dyDescent="0.25">
      <c r="A376" s="409">
        <v>5</v>
      </c>
      <c r="B376" s="427" t="str">
        <f>IFERROR(VLOOKUP(A376,'Coverage Indicators - Section D'!$A$10:$Y$42,25,FALSE),"")</f>
        <v/>
      </c>
      <c r="C376" s="522" t="str">
        <f t="array" ref="C376">IFERROR(IF(INDEX('Disaggregation Records'!$E$95:$E$183,MATCH(RIGHT(Z376,255),RIGHT('Disaggregation Records'!$D$95:$D$183,255),0))=0,"",INDEX('Disaggregation Records'!$E$95:$E$183,MATCH(RIGHT(Z376,255),RIGHT('Disaggregation Records'!$D$95:$D$183,255),0))),"")</f>
        <v/>
      </c>
      <c r="D376" s="522" t="str">
        <f t="array" ref="D376">IFERROR(IF(INDEX('Disaggregation Records'!$F$95:$F$183,MATCH(RIGHT(Z376,255),RIGHT('Disaggregation Records'!$D$95:$D$183,255),0))=0,"",INDEX('Disaggregation Records'!$F$95:$F$183,MATCH(RIGHT(Z376,255),RIGHT('Disaggregation Records'!$D$95:$D$183,255),0))),"")</f>
        <v/>
      </c>
      <c r="E376" s="429" t="str">
        <f t="array" ref="E376">IFERROR(IF(INDEX('Disaggregation Data'!$K$315:$K$616,MATCH(LEFT(X376,255),LEFT('Disaggregation Data'!$J$315:$J$616,255),0))=0,"",INDEX('Disaggregation Data'!$K$315:$K$616,MATCH(LEFT(X376,255),LEFT('Disaggregation Data'!J$315:$J$616,255),0))),"")</f>
        <v/>
      </c>
      <c r="F376" s="430" t="str">
        <f t="array" ref="F376">IFERROR(IF(INDEX('Disaggregation Data'!$L$315:$L$616,MATCH(LEFT(X376,255),LEFT('Disaggregation Data'!$J$315:$J$616,255),0))=0,"",INDEX('Disaggregation Data'!$L$315:$L$616,MATCH(LEFT(X376,255),LEFT('Disaggregation Data'!J$315:$J$616,255),0))),"")</f>
        <v/>
      </c>
      <c r="G376" s="494" t="str">
        <f t="array" ref="G376">IFERROR(IF(INDEX('Disaggregation Data'!$M$315:$M$616,MATCH(LEFT(X376,255),LEFT('Disaggregation Data'!$J$315:$J$616,255),0))=0,(E376/F376)*100,INDEX('Disaggregation Data'!$M$315:$M$616,MATCH(LEFT(X376,255),LEFT('Disaggregation Data'!J$315:$J$616,255),0))),"")</f>
        <v/>
      </c>
      <c r="H376" s="433" t="str">
        <f t="array" ref="H376">IFERROR(IF(INDEX('Disaggregation Data'!$N$315:$N$616,MATCH(LEFT(X376,255),LEFT('Disaggregation Data'!$J$315:$J$616,255),0))=0,"",INDEX('Disaggregation Data'!$N$315:$N$616,MATCH(LEFT(X376,255),LEFT('Disaggregation Data'!J$315:$J$616,255),0))),"")</f>
        <v/>
      </c>
      <c r="I376" s="433" t="str">
        <f t="array" ref="I376">IFERROR(IF(INDEX('Disaggregation Data'!$Q$315:$Q$616,MATCH(LEFT(X376,255),LEFT('Disaggregation Data'!$J$315:$J$616,255),0))=0,"",INDEX('Disaggregation Data'!$Q$315:$Q$616,MATCH(LEFT(X376,255),LEFT('Disaggregation Data'!J$315:$J$616,255),0))),"")</f>
        <v/>
      </c>
      <c r="J376" s="447" t="str">
        <f t="array" ref="J376">IFERROR(IF(INDEX('Disaggregation Data'!$R$315:$R$616,MATCH(LEFT(X376,255),LEFT('Disaggregation Data'!$J$315:$J$616,255),0))=0,"",INDEX('Disaggregation Data'!$R$315:$R$616,MATCH(LEFT(X376,255),LEFT('Disaggregation Data'!J$315:$J$616,255),0))),"")</f>
        <v/>
      </c>
      <c r="K376" s="484"/>
      <c r="L376" s="484"/>
      <c r="M376" s="484"/>
      <c r="N376" s="484"/>
      <c r="O376" s="484"/>
      <c r="P376" s="429"/>
      <c r="Q376" s="429"/>
      <c r="R376" s="429"/>
      <c r="S376" s="429"/>
      <c r="T376" s="429"/>
      <c r="U376" s="433" t="str">
        <f t="array" ref="U376">IFERROR(IF(INDEX('Disaggregation Data'!$O$315:$O$616,MATCH(LEFT(X376,255),LEFT('Disaggregation Data'!$J$315:$J$616,255),0))=0,"",INDEX('Disaggregation Data'!$O$315:$O$616,MATCH(LEFT(X376,255),LEFT('Disaggregation Data'!J$315:$J$616,255),0))),"")</f>
        <v/>
      </c>
      <c r="V376" s="447" t="str">
        <f t="array" ref="V376">IFERROR(IF(INDEX('Disaggregation Data'!$P$315:$P$616,MATCH(LEFT(X376,255),LEFT('Disaggregation Data'!$J$315:$J$616,255),0))=0,"",INDEX('Disaggregation Data'!$P$315:$P$616,MATCH(LEFT(X376,255),LEFT('Disaggregation Data'!J$315:$J$616,255),0))),"")</f>
        <v/>
      </c>
      <c r="W376" s="527"/>
      <c r="X376" s="527" t="str">
        <f t="shared" si="24"/>
        <v/>
      </c>
      <c r="Y376" s="527">
        <f t="shared" si="25"/>
        <v>9</v>
      </c>
      <c r="Z376" s="527" t="str">
        <f t="shared" si="26"/>
        <v/>
      </c>
      <c r="AA376" s="527" t="b">
        <f t="shared" si="27"/>
        <v>0</v>
      </c>
      <c r="AB376" s="527" t="s">
        <v>1989</v>
      </c>
      <c r="AC376" s="527" t="str">
        <f t="array" ref="AC376">IFERROR(IF(INDEX('Disaggregation Records'!$G$95:$G$183,MATCH(LEFT(Z376,255),LEFT('Disaggregation Records'!$D$95:$D$183,255),0))=0,"",INDEX('Disaggregation Records'!$G$95:$G$183,MATCH(LEFT(Z376,255),LEFT('Disaggregation Records'!$D$95:$D$183,255),0))),"")</f>
        <v/>
      </c>
      <c r="AD376" s="527" t="s">
        <v>962</v>
      </c>
      <c r="AE376" s="392"/>
      <c r="AF376" s="133"/>
      <c r="AG376" s="133"/>
    </row>
    <row r="377" spans="1:33" ht="47.1" customHeight="1" x14ac:dyDescent="0.25">
      <c r="A377" s="409">
        <v>6</v>
      </c>
      <c r="B377" s="427" t="str">
        <f>IFERROR(VLOOKUP(A377,'Coverage Indicators - Section D'!$A$10:$Y$42,25,FALSE),"")</f>
        <v/>
      </c>
      <c r="C377" s="522" t="str">
        <f t="array" ref="C377">IFERROR(IF(INDEX('Disaggregation Records'!$E$95:$E$183,MATCH(RIGHT(Z377,255),RIGHT('Disaggregation Records'!$D$95:$D$183,255),0))=0,"",INDEX('Disaggregation Records'!$E$95:$E$183,MATCH(RIGHT(Z377,255),RIGHT('Disaggregation Records'!$D$95:$D$183,255),0))),"")</f>
        <v/>
      </c>
      <c r="D377" s="522" t="str">
        <f t="array" ref="D377">IFERROR(IF(INDEX('Disaggregation Records'!$F$95:$F$183,MATCH(RIGHT(Z377,255),RIGHT('Disaggregation Records'!$D$95:$D$183,255),0))=0,"",INDEX('Disaggregation Records'!$F$95:$F$183,MATCH(RIGHT(Z377,255),RIGHT('Disaggregation Records'!$D$95:$D$183,255),0))),"")</f>
        <v/>
      </c>
      <c r="E377" s="429" t="str">
        <f t="array" ref="E377">IFERROR(IF(INDEX('Disaggregation Data'!$K$315:$K$616,MATCH(LEFT(X377,255),LEFT('Disaggregation Data'!$J$315:$J$616,255),0))=0,"",INDEX('Disaggregation Data'!$K$315:$K$616,MATCH(LEFT(X377,255),LEFT('Disaggregation Data'!J$315:$J$616,255),0))),"")</f>
        <v/>
      </c>
      <c r="F377" s="430" t="str">
        <f t="array" ref="F377">IFERROR(IF(INDEX('Disaggregation Data'!$L$315:$L$616,MATCH(LEFT(X377,255),LEFT('Disaggregation Data'!$J$315:$J$616,255),0))=0,"",INDEX('Disaggregation Data'!$L$315:$L$616,MATCH(LEFT(X377,255),LEFT('Disaggregation Data'!J$315:$J$616,255),0))),"")</f>
        <v/>
      </c>
      <c r="G377" s="494" t="str">
        <f t="array" ref="G377">IFERROR(IF(INDEX('Disaggregation Data'!$M$315:$M$616,MATCH(LEFT(X377,255),LEFT('Disaggregation Data'!$J$315:$J$616,255),0))=0,(E377/F377)*100,INDEX('Disaggregation Data'!$M$315:$M$616,MATCH(LEFT(X377,255),LEFT('Disaggregation Data'!J$315:$J$616,255),0))),"")</f>
        <v/>
      </c>
      <c r="H377" s="433" t="str">
        <f t="array" ref="H377">IFERROR(IF(INDEX('Disaggregation Data'!$N$315:$N$616,MATCH(LEFT(X377,255),LEFT('Disaggregation Data'!$J$315:$J$616,255),0))=0,"",INDEX('Disaggregation Data'!$N$315:$N$616,MATCH(LEFT(X377,255),LEFT('Disaggregation Data'!J$315:$J$616,255),0))),"")</f>
        <v/>
      </c>
      <c r="I377" s="433" t="str">
        <f t="array" ref="I377">IFERROR(IF(INDEX('Disaggregation Data'!$Q$315:$Q$616,MATCH(LEFT(X377,255),LEFT('Disaggregation Data'!$J$315:$J$616,255),0))=0,"",INDEX('Disaggregation Data'!$Q$315:$Q$616,MATCH(LEFT(X377,255),LEFT('Disaggregation Data'!J$315:$J$616,255),0))),"")</f>
        <v/>
      </c>
      <c r="J377" s="447" t="str">
        <f t="array" ref="J377">IFERROR(IF(INDEX('Disaggregation Data'!$R$315:$R$616,MATCH(LEFT(X377,255),LEFT('Disaggregation Data'!$J$315:$J$616,255),0))=0,"",INDEX('Disaggregation Data'!$R$315:$R$616,MATCH(LEFT(X377,255),LEFT('Disaggregation Data'!J$315:$J$616,255),0))),"")</f>
        <v/>
      </c>
      <c r="K377" s="484"/>
      <c r="L377" s="484"/>
      <c r="M377" s="484"/>
      <c r="N377" s="484"/>
      <c r="O377" s="484"/>
      <c r="P377" s="429"/>
      <c r="Q377" s="429"/>
      <c r="R377" s="429"/>
      <c r="S377" s="429"/>
      <c r="T377" s="429"/>
      <c r="U377" s="433" t="str">
        <f t="array" ref="U377">IFERROR(IF(INDEX('Disaggregation Data'!$O$315:$O$616,MATCH(LEFT(X377,255),LEFT('Disaggregation Data'!$J$315:$J$616,255),0))=0,"",INDEX('Disaggregation Data'!$O$315:$O$616,MATCH(LEFT(X377,255),LEFT('Disaggregation Data'!J$315:$J$616,255),0))),"")</f>
        <v/>
      </c>
      <c r="V377" s="447" t="str">
        <f t="array" ref="V377">IFERROR(IF(INDEX('Disaggregation Data'!$P$315:$P$616,MATCH(LEFT(X377,255),LEFT('Disaggregation Data'!$J$315:$J$616,255),0))=0,"",INDEX('Disaggregation Data'!$P$315:$P$616,MATCH(LEFT(X377,255),LEFT('Disaggregation Data'!J$315:$J$616,255),0))),"")</f>
        <v/>
      </c>
      <c r="W377" s="527"/>
      <c r="X377" s="527" t="str">
        <f t="shared" si="24"/>
        <v/>
      </c>
      <c r="Y377" s="527">
        <f t="shared" si="25"/>
        <v>10</v>
      </c>
      <c r="Z377" s="527" t="str">
        <f t="shared" si="26"/>
        <v/>
      </c>
      <c r="AA377" s="527" t="b">
        <f t="shared" si="27"/>
        <v>0</v>
      </c>
      <c r="AB377" s="527" t="s">
        <v>1990</v>
      </c>
      <c r="AC377" s="527" t="str">
        <f t="array" ref="AC377">IFERROR(IF(INDEX('Disaggregation Records'!$G$95:$G$183,MATCH(LEFT(Z377,255),LEFT('Disaggregation Records'!$D$95:$D$183,255),0))=0,"",INDEX('Disaggregation Records'!$G$95:$G$183,MATCH(LEFT(Z377,255),LEFT('Disaggregation Records'!$D$95:$D$183,255),0))),"")</f>
        <v/>
      </c>
      <c r="AD377" s="527" t="s">
        <v>966</v>
      </c>
      <c r="AE377" s="392"/>
      <c r="AF377" s="133"/>
      <c r="AG377" s="133"/>
    </row>
    <row r="378" spans="1:33" ht="47.1" customHeight="1" x14ac:dyDescent="0.25">
      <c r="A378" s="409">
        <v>6</v>
      </c>
      <c r="B378" s="427" t="str">
        <f>IFERROR(VLOOKUP(A378,'Coverage Indicators - Section D'!$A$10:$Y$42,25,FALSE),"")</f>
        <v/>
      </c>
      <c r="C378" s="522" t="str">
        <f t="array" ref="C378">IFERROR(IF(INDEX('Disaggregation Records'!$E$95:$E$183,MATCH(RIGHT(Z378,255),RIGHT('Disaggregation Records'!$D$95:$D$183,255),0))=0,"",INDEX('Disaggregation Records'!$E$95:$E$183,MATCH(RIGHT(Z378,255),RIGHT('Disaggregation Records'!$D$95:$D$183,255),0))),"")</f>
        <v/>
      </c>
      <c r="D378" s="522" t="str">
        <f t="array" ref="D378">IFERROR(IF(INDEX('Disaggregation Records'!$F$95:$F$183,MATCH(RIGHT(Z378,255),RIGHT('Disaggregation Records'!$D$95:$D$183,255),0))=0,"",INDEX('Disaggregation Records'!$F$95:$F$183,MATCH(RIGHT(Z378,255),RIGHT('Disaggregation Records'!$D$95:$D$183,255),0))),"")</f>
        <v/>
      </c>
      <c r="E378" s="429" t="str">
        <f t="array" ref="E378">IFERROR(IF(INDEX('Disaggregation Data'!$K$315:$K$616,MATCH(LEFT(X378,255),LEFT('Disaggregation Data'!$J$315:$J$616,255),0))=0,"",INDEX('Disaggregation Data'!$K$315:$K$616,MATCH(LEFT(X378,255),LEFT('Disaggregation Data'!J$315:$J$616,255),0))),"")</f>
        <v/>
      </c>
      <c r="F378" s="430" t="str">
        <f t="array" ref="F378">IFERROR(IF(INDEX('Disaggregation Data'!$L$315:$L$616,MATCH(LEFT(X378,255),LEFT('Disaggregation Data'!$J$315:$J$616,255),0))=0,"",INDEX('Disaggregation Data'!$L$315:$L$616,MATCH(LEFT(X378,255),LEFT('Disaggregation Data'!J$315:$J$616,255),0))),"")</f>
        <v/>
      </c>
      <c r="G378" s="494" t="str">
        <f t="array" ref="G378">IFERROR(IF(INDEX('Disaggregation Data'!$M$315:$M$616,MATCH(LEFT(X378,255),LEFT('Disaggregation Data'!$J$315:$J$616,255),0))=0,(E378/F378)*100,INDEX('Disaggregation Data'!$M$315:$M$616,MATCH(LEFT(X378,255),LEFT('Disaggregation Data'!J$315:$J$616,255),0))),"")</f>
        <v/>
      </c>
      <c r="H378" s="433" t="str">
        <f t="array" ref="H378">IFERROR(IF(INDEX('Disaggregation Data'!$N$315:$N$616,MATCH(LEFT(X378,255),LEFT('Disaggregation Data'!$J$315:$J$616,255),0))=0,"",INDEX('Disaggregation Data'!$N$315:$N$616,MATCH(LEFT(X378,255),LEFT('Disaggregation Data'!J$315:$J$616,255),0))),"")</f>
        <v/>
      </c>
      <c r="I378" s="433" t="str">
        <f t="array" ref="I378">IFERROR(IF(INDEX('Disaggregation Data'!$Q$315:$Q$616,MATCH(LEFT(X378,255),LEFT('Disaggregation Data'!$J$315:$J$616,255),0))=0,"",INDEX('Disaggregation Data'!$Q$315:$Q$616,MATCH(LEFT(X378,255),LEFT('Disaggregation Data'!J$315:$J$616,255),0))),"")</f>
        <v/>
      </c>
      <c r="J378" s="447" t="str">
        <f t="array" ref="J378">IFERROR(IF(INDEX('Disaggregation Data'!$R$315:$R$616,MATCH(LEFT(X378,255),LEFT('Disaggregation Data'!$J$315:$J$616,255),0))=0,"",INDEX('Disaggregation Data'!$R$315:$R$616,MATCH(LEFT(X378,255),LEFT('Disaggregation Data'!J$315:$J$616,255),0))),"")</f>
        <v/>
      </c>
      <c r="K378" s="484"/>
      <c r="L378" s="484"/>
      <c r="M378" s="484"/>
      <c r="N378" s="484"/>
      <c r="O378" s="484"/>
      <c r="P378" s="429"/>
      <c r="Q378" s="429"/>
      <c r="R378" s="429"/>
      <c r="S378" s="429"/>
      <c r="T378" s="429"/>
      <c r="U378" s="433" t="str">
        <f t="array" ref="U378">IFERROR(IF(INDEX('Disaggregation Data'!$O$315:$O$616,MATCH(LEFT(X378,255),LEFT('Disaggregation Data'!$J$315:$J$616,255),0))=0,"",INDEX('Disaggregation Data'!$O$315:$O$616,MATCH(LEFT(X378,255),LEFT('Disaggregation Data'!J$315:$J$616,255),0))),"")</f>
        <v/>
      </c>
      <c r="V378" s="447" t="str">
        <f t="array" ref="V378">IFERROR(IF(INDEX('Disaggregation Data'!$P$315:$P$616,MATCH(LEFT(X378,255),LEFT('Disaggregation Data'!$J$315:$J$616,255),0))=0,"",INDEX('Disaggregation Data'!$P$315:$P$616,MATCH(LEFT(X378,255),LEFT('Disaggregation Data'!J$315:$J$616,255),0))),"")</f>
        <v/>
      </c>
      <c r="W378" s="527"/>
      <c r="X378" s="527" t="str">
        <f t="shared" si="24"/>
        <v/>
      </c>
      <c r="Y378" s="527">
        <f t="shared" si="25"/>
        <v>11</v>
      </c>
      <c r="Z378" s="527" t="str">
        <f t="shared" si="26"/>
        <v/>
      </c>
      <c r="AA378" s="527" t="b">
        <f t="shared" si="27"/>
        <v>0</v>
      </c>
      <c r="AB378" s="527" t="s">
        <v>1991</v>
      </c>
      <c r="AC378" s="527" t="str">
        <f t="array" ref="AC378">IFERROR(IF(INDEX('Disaggregation Records'!$G$95:$G$183,MATCH(LEFT(Z378,255),LEFT('Disaggregation Records'!$D$95:$D$183,255),0))=0,"",INDEX('Disaggregation Records'!$G$95:$G$183,MATCH(LEFT(Z378,255),LEFT('Disaggregation Records'!$D$95:$D$183,255),0))),"")</f>
        <v/>
      </c>
      <c r="AD378" s="527" t="s">
        <v>966</v>
      </c>
      <c r="AE378" s="392"/>
      <c r="AF378" s="133"/>
      <c r="AG378" s="133"/>
    </row>
    <row r="379" spans="1:33" ht="47.1" customHeight="1" x14ac:dyDescent="0.25">
      <c r="A379" s="409">
        <v>6</v>
      </c>
      <c r="B379" s="427" t="str">
        <f>IFERROR(VLOOKUP(A379,'Coverage Indicators - Section D'!$A$10:$Y$42,25,FALSE),"")</f>
        <v/>
      </c>
      <c r="C379" s="522" t="str">
        <f t="array" ref="C379">IFERROR(IF(INDEX('Disaggregation Records'!$E$95:$E$183,MATCH(RIGHT(Z379,255),RIGHT('Disaggregation Records'!$D$95:$D$183,255),0))=0,"",INDEX('Disaggregation Records'!$E$95:$E$183,MATCH(RIGHT(Z379,255),RIGHT('Disaggregation Records'!$D$95:$D$183,255),0))),"")</f>
        <v/>
      </c>
      <c r="D379" s="522" t="str">
        <f t="array" ref="D379">IFERROR(IF(INDEX('Disaggregation Records'!$F$95:$F$183,MATCH(RIGHT(Z379,255),RIGHT('Disaggregation Records'!$D$95:$D$183,255),0))=0,"",INDEX('Disaggregation Records'!$F$95:$F$183,MATCH(RIGHT(Z379,255),RIGHT('Disaggregation Records'!$D$95:$D$183,255),0))),"")</f>
        <v/>
      </c>
      <c r="E379" s="429" t="str">
        <f t="array" ref="E379">IFERROR(IF(INDEX('Disaggregation Data'!$K$315:$K$616,MATCH(LEFT(X379,255),LEFT('Disaggregation Data'!$J$315:$J$616,255),0))=0,"",INDEX('Disaggregation Data'!$K$315:$K$616,MATCH(LEFT(X379,255),LEFT('Disaggregation Data'!J$315:$J$616,255),0))),"")</f>
        <v/>
      </c>
      <c r="F379" s="430" t="str">
        <f t="array" ref="F379">IFERROR(IF(INDEX('Disaggregation Data'!$L$315:$L$616,MATCH(LEFT(X379,255),LEFT('Disaggregation Data'!$J$315:$J$616,255),0))=0,"",INDEX('Disaggregation Data'!$L$315:$L$616,MATCH(LEFT(X379,255),LEFT('Disaggregation Data'!J$315:$J$616,255),0))),"")</f>
        <v/>
      </c>
      <c r="G379" s="494" t="str">
        <f t="array" ref="G379">IFERROR(IF(INDEX('Disaggregation Data'!$M$315:$M$616,MATCH(LEFT(X379,255),LEFT('Disaggregation Data'!$J$315:$J$616,255),0))=0,(E379/F379)*100,INDEX('Disaggregation Data'!$M$315:$M$616,MATCH(LEFT(X379,255),LEFT('Disaggregation Data'!J$315:$J$616,255),0))),"")</f>
        <v/>
      </c>
      <c r="H379" s="433" t="str">
        <f t="array" ref="H379">IFERROR(IF(INDEX('Disaggregation Data'!$N$315:$N$616,MATCH(LEFT(X379,255),LEFT('Disaggregation Data'!$J$315:$J$616,255),0))=0,"",INDEX('Disaggregation Data'!$N$315:$N$616,MATCH(LEFT(X379,255),LEFT('Disaggregation Data'!J$315:$J$616,255),0))),"")</f>
        <v/>
      </c>
      <c r="I379" s="433" t="str">
        <f t="array" ref="I379">IFERROR(IF(INDEX('Disaggregation Data'!$Q$315:$Q$616,MATCH(LEFT(X379,255),LEFT('Disaggregation Data'!$J$315:$J$616,255),0))=0,"",INDEX('Disaggregation Data'!$Q$315:$Q$616,MATCH(LEFT(X379,255),LEFT('Disaggregation Data'!J$315:$J$616,255),0))),"")</f>
        <v/>
      </c>
      <c r="J379" s="447" t="str">
        <f t="array" ref="J379">IFERROR(IF(INDEX('Disaggregation Data'!$R$315:$R$616,MATCH(LEFT(X379,255),LEFT('Disaggregation Data'!$J$315:$J$616,255),0))=0,"",INDEX('Disaggregation Data'!$R$315:$R$616,MATCH(LEFT(X379,255),LEFT('Disaggregation Data'!J$315:$J$616,255),0))),"")</f>
        <v/>
      </c>
      <c r="K379" s="484"/>
      <c r="L379" s="484"/>
      <c r="M379" s="484"/>
      <c r="N379" s="484"/>
      <c r="O379" s="484"/>
      <c r="P379" s="429"/>
      <c r="Q379" s="429"/>
      <c r="R379" s="429"/>
      <c r="S379" s="429"/>
      <c r="T379" s="429"/>
      <c r="U379" s="433" t="str">
        <f t="array" ref="U379">IFERROR(IF(INDEX('Disaggregation Data'!$O$315:$O$616,MATCH(LEFT(X379,255),LEFT('Disaggregation Data'!$J$315:$J$616,255),0))=0,"",INDEX('Disaggregation Data'!$O$315:$O$616,MATCH(LEFT(X379,255),LEFT('Disaggregation Data'!J$315:$J$616,255),0))),"")</f>
        <v/>
      </c>
      <c r="V379" s="447" t="str">
        <f t="array" ref="V379">IFERROR(IF(INDEX('Disaggregation Data'!$P$315:$P$616,MATCH(LEFT(X379,255),LEFT('Disaggregation Data'!$J$315:$J$616,255),0))=0,"",INDEX('Disaggregation Data'!$P$315:$P$616,MATCH(LEFT(X379,255),LEFT('Disaggregation Data'!J$315:$J$616,255),0))),"")</f>
        <v/>
      </c>
      <c r="W379" s="527"/>
      <c r="X379" s="527" t="str">
        <f t="shared" si="24"/>
        <v/>
      </c>
      <c r="Y379" s="527">
        <f t="shared" si="25"/>
        <v>12</v>
      </c>
      <c r="Z379" s="527" t="str">
        <f t="shared" si="26"/>
        <v/>
      </c>
      <c r="AA379" s="527" t="b">
        <f t="shared" si="27"/>
        <v>0</v>
      </c>
      <c r="AB379" s="527" t="s">
        <v>1992</v>
      </c>
      <c r="AC379" s="527" t="str">
        <f t="array" ref="AC379">IFERROR(IF(INDEX('Disaggregation Records'!$G$95:$G$183,MATCH(LEFT(Z379,255),LEFT('Disaggregation Records'!$D$95:$D$183,255),0))=0,"",INDEX('Disaggregation Records'!$G$95:$G$183,MATCH(LEFT(Z379,255),LEFT('Disaggregation Records'!$D$95:$D$183,255),0))),"")</f>
        <v/>
      </c>
      <c r="AD379" s="527" t="s">
        <v>966</v>
      </c>
      <c r="AE379" s="392"/>
      <c r="AF379" s="133"/>
      <c r="AG379" s="133"/>
    </row>
    <row r="380" spans="1:33" ht="47.1" customHeight="1" x14ac:dyDescent="0.25">
      <c r="A380" s="409">
        <v>6</v>
      </c>
      <c r="B380" s="427" t="str">
        <f>IFERROR(VLOOKUP(A380,'Coverage Indicators - Section D'!$A$10:$Y$42,25,FALSE),"")</f>
        <v/>
      </c>
      <c r="C380" s="522" t="str">
        <f t="array" ref="C380">IFERROR(IF(INDEX('Disaggregation Records'!$E$95:$E$183,MATCH(RIGHT(Z380,255),RIGHT('Disaggregation Records'!$D$95:$D$183,255),0))=0,"",INDEX('Disaggregation Records'!$E$95:$E$183,MATCH(RIGHT(Z380,255),RIGHT('Disaggregation Records'!$D$95:$D$183,255),0))),"")</f>
        <v/>
      </c>
      <c r="D380" s="522" t="str">
        <f t="array" ref="D380">IFERROR(IF(INDEX('Disaggregation Records'!$F$95:$F$183,MATCH(RIGHT(Z380,255),RIGHT('Disaggregation Records'!$D$95:$D$183,255),0))=0,"",INDEX('Disaggregation Records'!$F$95:$F$183,MATCH(RIGHT(Z380,255),RIGHT('Disaggregation Records'!$D$95:$D$183,255),0))),"")</f>
        <v/>
      </c>
      <c r="E380" s="429" t="str">
        <f t="array" ref="E380">IFERROR(IF(INDEX('Disaggregation Data'!$K$315:$K$616,MATCH(LEFT(X380,255),LEFT('Disaggregation Data'!$J$315:$J$616,255),0))=0,"",INDEX('Disaggregation Data'!$K$315:$K$616,MATCH(LEFT(X380,255),LEFT('Disaggregation Data'!J$315:$J$616,255),0))),"")</f>
        <v/>
      </c>
      <c r="F380" s="430" t="str">
        <f t="array" ref="F380">IFERROR(IF(INDEX('Disaggregation Data'!$L$315:$L$616,MATCH(LEFT(X380,255),LEFT('Disaggregation Data'!$J$315:$J$616,255),0))=0,"",INDEX('Disaggregation Data'!$L$315:$L$616,MATCH(LEFT(X380,255),LEFT('Disaggregation Data'!J$315:$J$616,255),0))),"")</f>
        <v/>
      </c>
      <c r="G380" s="494" t="str">
        <f t="array" ref="G380">IFERROR(IF(INDEX('Disaggregation Data'!$M$315:$M$616,MATCH(LEFT(X380,255),LEFT('Disaggregation Data'!$J$315:$J$616,255),0))=0,(E380/F380)*100,INDEX('Disaggregation Data'!$M$315:$M$616,MATCH(LEFT(X380,255),LEFT('Disaggregation Data'!J$315:$J$616,255),0))),"")</f>
        <v/>
      </c>
      <c r="H380" s="433" t="str">
        <f t="array" ref="H380">IFERROR(IF(INDEX('Disaggregation Data'!$N$315:$N$616,MATCH(LEFT(X380,255),LEFT('Disaggregation Data'!$J$315:$J$616,255),0))=0,"",INDEX('Disaggregation Data'!$N$315:$N$616,MATCH(LEFT(X380,255),LEFT('Disaggregation Data'!J$315:$J$616,255),0))),"")</f>
        <v/>
      </c>
      <c r="I380" s="433" t="str">
        <f t="array" ref="I380">IFERROR(IF(INDEX('Disaggregation Data'!$Q$315:$Q$616,MATCH(LEFT(X380,255),LEFT('Disaggregation Data'!$J$315:$J$616,255),0))=0,"",INDEX('Disaggregation Data'!$Q$315:$Q$616,MATCH(LEFT(X380,255),LEFT('Disaggregation Data'!J$315:$J$616,255),0))),"")</f>
        <v/>
      </c>
      <c r="J380" s="447" t="str">
        <f t="array" ref="J380">IFERROR(IF(INDEX('Disaggregation Data'!$R$315:$R$616,MATCH(LEFT(X380,255),LEFT('Disaggregation Data'!$J$315:$J$616,255),0))=0,"",INDEX('Disaggregation Data'!$R$315:$R$616,MATCH(LEFT(X380,255),LEFT('Disaggregation Data'!J$315:$J$616,255),0))),"")</f>
        <v/>
      </c>
      <c r="K380" s="484"/>
      <c r="L380" s="484"/>
      <c r="M380" s="484"/>
      <c r="N380" s="484"/>
      <c r="O380" s="484"/>
      <c r="P380" s="429"/>
      <c r="Q380" s="429"/>
      <c r="R380" s="429"/>
      <c r="S380" s="429"/>
      <c r="T380" s="429"/>
      <c r="U380" s="433" t="str">
        <f t="array" ref="U380">IFERROR(IF(INDEX('Disaggregation Data'!$O$315:$O$616,MATCH(LEFT(X380,255),LEFT('Disaggregation Data'!$J$315:$J$616,255),0))=0,"",INDEX('Disaggregation Data'!$O$315:$O$616,MATCH(LEFT(X380,255),LEFT('Disaggregation Data'!J$315:$J$616,255),0))),"")</f>
        <v/>
      </c>
      <c r="V380" s="447" t="str">
        <f t="array" ref="V380">IFERROR(IF(INDEX('Disaggregation Data'!$P$315:$P$616,MATCH(LEFT(X380,255),LEFT('Disaggregation Data'!$J$315:$J$616,255),0))=0,"",INDEX('Disaggregation Data'!$P$315:$P$616,MATCH(LEFT(X380,255),LEFT('Disaggregation Data'!J$315:$J$616,255),0))),"")</f>
        <v/>
      </c>
      <c r="W380" s="527"/>
      <c r="X380" s="527" t="str">
        <f t="shared" si="24"/>
        <v/>
      </c>
      <c r="Y380" s="527">
        <f t="shared" si="25"/>
        <v>13</v>
      </c>
      <c r="Z380" s="527" t="str">
        <f t="shared" si="26"/>
        <v/>
      </c>
      <c r="AA380" s="527" t="b">
        <f t="shared" si="27"/>
        <v>0</v>
      </c>
      <c r="AB380" s="527" t="s">
        <v>1993</v>
      </c>
      <c r="AC380" s="527" t="str">
        <f t="array" ref="AC380">IFERROR(IF(INDEX('Disaggregation Records'!$G$95:$G$183,MATCH(LEFT(Z380,255),LEFT('Disaggregation Records'!$D$95:$D$183,255),0))=0,"",INDEX('Disaggregation Records'!$G$95:$G$183,MATCH(LEFT(Z380,255),LEFT('Disaggregation Records'!$D$95:$D$183,255),0))),"")</f>
        <v/>
      </c>
      <c r="AD380" s="527" t="s">
        <v>966</v>
      </c>
      <c r="AE380" s="392"/>
      <c r="AF380" s="133"/>
      <c r="AG380" s="133"/>
    </row>
    <row r="381" spans="1:33" ht="47.1" customHeight="1" x14ac:dyDescent="0.25">
      <c r="A381" s="409">
        <v>6</v>
      </c>
      <c r="B381" s="427" t="str">
        <f>IFERROR(VLOOKUP(A381,'Coverage Indicators - Section D'!$A$10:$Y$42,25,FALSE),"")</f>
        <v/>
      </c>
      <c r="C381" s="522" t="str">
        <f t="array" ref="C381">IFERROR(IF(INDEX('Disaggregation Records'!$E$95:$E$183,MATCH(RIGHT(Z381,255),RIGHT('Disaggregation Records'!$D$95:$D$183,255),0))=0,"",INDEX('Disaggregation Records'!$E$95:$E$183,MATCH(RIGHT(Z381,255),RIGHT('Disaggregation Records'!$D$95:$D$183,255),0))),"")</f>
        <v/>
      </c>
      <c r="D381" s="522" t="str">
        <f t="array" ref="D381">IFERROR(IF(INDEX('Disaggregation Records'!$F$95:$F$183,MATCH(RIGHT(Z381,255),RIGHT('Disaggregation Records'!$D$95:$D$183,255),0))=0,"",INDEX('Disaggregation Records'!$F$95:$F$183,MATCH(RIGHT(Z381,255),RIGHT('Disaggregation Records'!$D$95:$D$183,255),0))),"")</f>
        <v/>
      </c>
      <c r="E381" s="429" t="str">
        <f t="array" ref="E381">IFERROR(IF(INDEX('Disaggregation Data'!$K$315:$K$616,MATCH(LEFT(X381,255),LEFT('Disaggregation Data'!$J$315:$J$616,255),0))=0,"",INDEX('Disaggregation Data'!$K$315:$K$616,MATCH(LEFT(X381,255),LEFT('Disaggregation Data'!J$315:$J$616,255),0))),"")</f>
        <v/>
      </c>
      <c r="F381" s="430" t="str">
        <f t="array" ref="F381">IFERROR(IF(INDEX('Disaggregation Data'!$L$315:$L$616,MATCH(LEFT(X381,255),LEFT('Disaggregation Data'!$J$315:$J$616,255),0))=0,"",INDEX('Disaggregation Data'!$L$315:$L$616,MATCH(LEFT(X381,255),LEFT('Disaggregation Data'!J$315:$J$616,255),0))),"")</f>
        <v/>
      </c>
      <c r="G381" s="494" t="str">
        <f t="array" ref="G381">IFERROR(IF(INDEX('Disaggregation Data'!$M$315:$M$616,MATCH(LEFT(X381,255),LEFT('Disaggregation Data'!$J$315:$J$616,255),0))=0,(E381/F381)*100,INDEX('Disaggregation Data'!$M$315:$M$616,MATCH(LEFT(X381,255),LEFT('Disaggregation Data'!J$315:$J$616,255),0))),"")</f>
        <v/>
      </c>
      <c r="H381" s="433" t="str">
        <f t="array" ref="H381">IFERROR(IF(INDEX('Disaggregation Data'!$N$315:$N$616,MATCH(LEFT(X381,255),LEFT('Disaggregation Data'!$J$315:$J$616,255),0))=0,"",INDEX('Disaggregation Data'!$N$315:$N$616,MATCH(LEFT(X381,255),LEFT('Disaggregation Data'!J$315:$J$616,255),0))),"")</f>
        <v/>
      </c>
      <c r="I381" s="433" t="str">
        <f t="array" ref="I381">IFERROR(IF(INDEX('Disaggregation Data'!$Q$315:$Q$616,MATCH(LEFT(X381,255),LEFT('Disaggregation Data'!$J$315:$J$616,255),0))=0,"",INDEX('Disaggregation Data'!$Q$315:$Q$616,MATCH(LEFT(X381,255),LEFT('Disaggregation Data'!J$315:$J$616,255),0))),"")</f>
        <v/>
      </c>
      <c r="J381" s="447" t="str">
        <f t="array" ref="J381">IFERROR(IF(INDEX('Disaggregation Data'!$R$315:$R$616,MATCH(LEFT(X381,255),LEFT('Disaggregation Data'!$J$315:$J$616,255),0))=0,"",INDEX('Disaggregation Data'!$R$315:$R$616,MATCH(LEFT(X381,255),LEFT('Disaggregation Data'!J$315:$J$616,255),0))),"")</f>
        <v/>
      </c>
      <c r="K381" s="484"/>
      <c r="L381" s="484"/>
      <c r="M381" s="484"/>
      <c r="N381" s="484"/>
      <c r="O381" s="484"/>
      <c r="P381" s="429"/>
      <c r="Q381" s="429"/>
      <c r="R381" s="429"/>
      <c r="S381" s="429"/>
      <c r="T381" s="429"/>
      <c r="U381" s="433" t="str">
        <f t="array" ref="U381">IFERROR(IF(INDEX('Disaggregation Data'!$O$315:$O$616,MATCH(LEFT(X381,255),LEFT('Disaggregation Data'!$J$315:$J$616,255),0))=0,"",INDEX('Disaggregation Data'!$O$315:$O$616,MATCH(LEFT(X381,255),LEFT('Disaggregation Data'!J$315:$J$616,255),0))),"")</f>
        <v/>
      </c>
      <c r="V381" s="447" t="str">
        <f t="array" ref="V381">IFERROR(IF(INDEX('Disaggregation Data'!$P$315:$P$616,MATCH(LEFT(X381,255),LEFT('Disaggregation Data'!$J$315:$J$616,255),0))=0,"",INDEX('Disaggregation Data'!$P$315:$P$616,MATCH(LEFT(X381,255),LEFT('Disaggregation Data'!J$315:$J$616,255),0))),"")</f>
        <v/>
      </c>
      <c r="W381" s="527"/>
      <c r="X381" s="527" t="str">
        <f t="shared" si="24"/>
        <v/>
      </c>
      <c r="Y381" s="527">
        <f t="shared" si="25"/>
        <v>14</v>
      </c>
      <c r="Z381" s="527" t="str">
        <f t="shared" si="26"/>
        <v/>
      </c>
      <c r="AA381" s="527" t="b">
        <f t="shared" si="27"/>
        <v>0</v>
      </c>
      <c r="AB381" s="527" t="s">
        <v>1994</v>
      </c>
      <c r="AC381" s="527" t="str">
        <f t="array" ref="AC381">IFERROR(IF(INDEX('Disaggregation Records'!$G$95:$G$183,MATCH(LEFT(Z381,255),LEFT('Disaggregation Records'!$D$95:$D$183,255),0))=0,"",INDEX('Disaggregation Records'!$G$95:$G$183,MATCH(LEFT(Z381,255),LEFT('Disaggregation Records'!$D$95:$D$183,255),0))),"")</f>
        <v/>
      </c>
      <c r="AD381" s="527" t="s">
        <v>966</v>
      </c>
      <c r="AE381" s="392"/>
      <c r="AF381" s="133"/>
      <c r="AG381" s="133"/>
    </row>
    <row r="382" spans="1:33" ht="47.1" customHeight="1" x14ac:dyDescent="0.25">
      <c r="A382" s="409">
        <v>6</v>
      </c>
      <c r="B382" s="427" t="str">
        <f>IFERROR(VLOOKUP(A382,'Coverage Indicators - Section D'!$A$10:$Y$42,25,FALSE),"")</f>
        <v/>
      </c>
      <c r="C382" s="522" t="str">
        <f t="array" ref="C382">IFERROR(IF(INDEX('Disaggregation Records'!$E$95:$E$183,MATCH(RIGHT(Z382,255),RIGHT('Disaggregation Records'!$D$95:$D$183,255),0))=0,"",INDEX('Disaggregation Records'!$E$95:$E$183,MATCH(RIGHT(Z382,255),RIGHT('Disaggregation Records'!$D$95:$D$183,255),0))),"")</f>
        <v/>
      </c>
      <c r="D382" s="522" t="str">
        <f t="array" ref="D382">IFERROR(IF(INDEX('Disaggregation Records'!$F$95:$F$183,MATCH(RIGHT(Z382,255),RIGHT('Disaggregation Records'!$D$95:$D$183,255),0))=0,"",INDEX('Disaggregation Records'!$F$95:$F$183,MATCH(RIGHT(Z382,255),RIGHT('Disaggregation Records'!$D$95:$D$183,255),0))),"")</f>
        <v/>
      </c>
      <c r="E382" s="429" t="str">
        <f t="array" ref="E382">IFERROR(IF(INDEX('Disaggregation Data'!$K$315:$K$616,MATCH(LEFT(X382,255),LEFT('Disaggregation Data'!$J$315:$J$616,255),0))=0,"",INDEX('Disaggregation Data'!$K$315:$K$616,MATCH(LEFT(X382,255),LEFT('Disaggregation Data'!J$315:$J$616,255),0))),"")</f>
        <v/>
      </c>
      <c r="F382" s="430" t="str">
        <f t="array" ref="F382">IFERROR(IF(INDEX('Disaggregation Data'!$L$315:$L$616,MATCH(LEFT(X382,255),LEFT('Disaggregation Data'!$J$315:$J$616,255),0))=0,"",INDEX('Disaggregation Data'!$L$315:$L$616,MATCH(LEFT(X382,255),LEFT('Disaggregation Data'!J$315:$J$616,255),0))),"")</f>
        <v/>
      </c>
      <c r="G382" s="494" t="str">
        <f t="array" ref="G382">IFERROR(IF(INDEX('Disaggregation Data'!$M$315:$M$616,MATCH(LEFT(X382,255),LEFT('Disaggregation Data'!$J$315:$J$616,255),0))=0,(E382/F382)*100,INDEX('Disaggregation Data'!$M$315:$M$616,MATCH(LEFT(X382,255),LEFT('Disaggregation Data'!J$315:$J$616,255),0))),"")</f>
        <v/>
      </c>
      <c r="H382" s="433" t="str">
        <f t="array" ref="H382">IFERROR(IF(INDEX('Disaggregation Data'!$N$315:$N$616,MATCH(LEFT(X382,255),LEFT('Disaggregation Data'!$J$315:$J$616,255),0))=0,"",INDEX('Disaggregation Data'!$N$315:$N$616,MATCH(LEFT(X382,255),LEFT('Disaggregation Data'!J$315:$J$616,255),0))),"")</f>
        <v/>
      </c>
      <c r="I382" s="433" t="str">
        <f t="array" ref="I382">IFERROR(IF(INDEX('Disaggregation Data'!$Q$315:$Q$616,MATCH(LEFT(X382,255),LEFT('Disaggregation Data'!$J$315:$J$616,255),0))=0,"",INDEX('Disaggregation Data'!$Q$315:$Q$616,MATCH(LEFT(X382,255),LEFT('Disaggregation Data'!J$315:$J$616,255),0))),"")</f>
        <v/>
      </c>
      <c r="J382" s="447" t="str">
        <f t="array" ref="J382">IFERROR(IF(INDEX('Disaggregation Data'!$R$315:$R$616,MATCH(LEFT(X382,255),LEFT('Disaggregation Data'!$J$315:$J$616,255),0))=0,"",INDEX('Disaggregation Data'!$R$315:$R$616,MATCH(LEFT(X382,255),LEFT('Disaggregation Data'!J$315:$J$616,255),0))),"")</f>
        <v/>
      </c>
      <c r="K382" s="484"/>
      <c r="L382" s="484"/>
      <c r="M382" s="484"/>
      <c r="N382" s="484"/>
      <c r="O382" s="484"/>
      <c r="P382" s="429"/>
      <c r="Q382" s="429"/>
      <c r="R382" s="429"/>
      <c r="S382" s="429"/>
      <c r="T382" s="429"/>
      <c r="U382" s="433" t="str">
        <f t="array" ref="U382">IFERROR(IF(INDEX('Disaggregation Data'!$O$315:$O$616,MATCH(LEFT(X382,255),LEFT('Disaggregation Data'!$J$315:$J$616,255),0))=0,"",INDEX('Disaggregation Data'!$O$315:$O$616,MATCH(LEFT(X382,255),LEFT('Disaggregation Data'!J$315:$J$616,255),0))),"")</f>
        <v/>
      </c>
      <c r="V382" s="447" t="str">
        <f t="array" ref="V382">IFERROR(IF(INDEX('Disaggregation Data'!$P$315:$P$616,MATCH(LEFT(X382,255),LEFT('Disaggregation Data'!$J$315:$J$616,255),0))=0,"",INDEX('Disaggregation Data'!$P$315:$P$616,MATCH(LEFT(X382,255),LEFT('Disaggregation Data'!J$315:$J$616,255),0))),"")</f>
        <v/>
      </c>
      <c r="W382" s="527"/>
      <c r="X382" s="527" t="str">
        <f t="shared" si="24"/>
        <v/>
      </c>
      <c r="Y382" s="527">
        <f t="shared" si="25"/>
        <v>15</v>
      </c>
      <c r="Z382" s="527" t="str">
        <f t="shared" si="26"/>
        <v/>
      </c>
      <c r="AA382" s="527" t="b">
        <f t="shared" si="27"/>
        <v>0</v>
      </c>
      <c r="AB382" s="527" t="s">
        <v>1995</v>
      </c>
      <c r="AC382" s="527" t="str">
        <f t="array" ref="AC382">IFERROR(IF(INDEX('Disaggregation Records'!$G$95:$G$183,MATCH(LEFT(Z382,255),LEFT('Disaggregation Records'!$D$95:$D$183,255),0))=0,"",INDEX('Disaggregation Records'!$G$95:$G$183,MATCH(LEFT(Z382,255),LEFT('Disaggregation Records'!$D$95:$D$183,255),0))),"")</f>
        <v/>
      </c>
      <c r="AD382" s="527" t="s">
        <v>966</v>
      </c>
      <c r="AE382" s="392"/>
      <c r="AF382" s="133"/>
      <c r="AG382" s="133"/>
    </row>
    <row r="383" spans="1:33" ht="47.1" customHeight="1" x14ac:dyDescent="0.25">
      <c r="A383" s="409">
        <v>6</v>
      </c>
      <c r="B383" s="427" t="str">
        <f>IFERROR(VLOOKUP(A383,'Coverage Indicators - Section D'!$A$10:$Y$42,25,FALSE),"")</f>
        <v/>
      </c>
      <c r="C383" s="522" t="str">
        <f t="array" ref="C383">IFERROR(IF(INDEX('Disaggregation Records'!$E$95:$E$183,MATCH(RIGHT(Z383,255),RIGHT('Disaggregation Records'!$D$95:$D$183,255),0))=0,"",INDEX('Disaggregation Records'!$E$95:$E$183,MATCH(RIGHT(Z383,255),RIGHT('Disaggregation Records'!$D$95:$D$183,255),0))),"")</f>
        <v/>
      </c>
      <c r="D383" s="522" t="str">
        <f t="array" ref="D383">IFERROR(IF(INDEX('Disaggregation Records'!$F$95:$F$183,MATCH(RIGHT(Z383,255),RIGHT('Disaggregation Records'!$D$95:$D$183,255),0))=0,"",INDEX('Disaggregation Records'!$F$95:$F$183,MATCH(RIGHT(Z383,255),RIGHT('Disaggregation Records'!$D$95:$D$183,255),0))),"")</f>
        <v/>
      </c>
      <c r="E383" s="429" t="str">
        <f t="array" ref="E383">IFERROR(IF(INDEX('Disaggregation Data'!$K$315:$K$616,MATCH(LEFT(X383,255),LEFT('Disaggregation Data'!$J$315:$J$616,255),0))=0,"",INDEX('Disaggregation Data'!$K$315:$K$616,MATCH(LEFT(X383,255),LEFT('Disaggregation Data'!J$315:$J$616,255),0))),"")</f>
        <v/>
      </c>
      <c r="F383" s="430" t="str">
        <f t="array" ref="F383">IFERROR(IF(INDEX('Disaggregation Data'!$L$315:$L$616,MATCH(LEFT(X383,255),LEFT('Disaggregation Data'!$J$315:$J$616,255),0))=0,"",INDEX('Disaggregation Data'!$L$315:$L$616,MATCH(LEFT(X383,255),LEFT('Disaggregation Data'!J$315:$J$616,255),0))),"")</f>
        <v/>
      </c>
      <c r="G383" s="494" t="str">
        <f t="array" ref="G383">IFERROR(IF(INDEX('Disaggregation Data'!$M$315:$M$616,MATCH(LEFT(X383,255),LEFT('Disaggregation Data'!$J$315:$J$616,255),0))=0,(E383/F383)*100,INDEX('Disaggregation Data'!$M$315:$M$616,MATCH(LEFT(X383,255),LEFT('Disaggregation Data'!J$315:$J$616,255),0))),"")</f>
        <v/>
      </c>
      <c r="H383" s="433" t="str">
        <f t="array" ref="H383">IFERROR(IF(INDEX('Disaggregation Data'!$N$315:$N$616,MATCH(LEFT(X383,255),LEFT('Disaggregation Data'!$J$315:$J$616,255),0))=0,"",INDEX('Disaggregation Data'!$N$315:$N$616,MATCH(LEFT(X383,255),LEFT('Disaggregation Data'!J$315:$J$616,255),0))),"")</f>
        <v/>
      </c>
      <c r="I383" s="433" t="str">
        <f t="array" ref="I383">IFERROR(IF(INDEX('Disaggregation Data'!$Q$315:$Q$616,MATCH(LEFT(X383,255),LEFT('Disaggregation Data'!$J$315:$J$616,255),0))=0,"",INDEX('Disaggregation Data'!$Q$315:$Q$616,MATCH(LEFT(X383,255),LEFT('Disaggregation Data'!J$315:$J$616,255),0))),"")</f>
        <v/>
      </c>
      <c r="J383" s="447" t="str">
        <f t="array" ref="J383">IFERROR(IF(INDEX('Disaggregation Data'!$R$315:$R$616,MATCH(LEFT(X383,255),LEFT('Disaggregation Data'!$J$315:$J$616,255),0))=0,"",INDEX('Disaggregation Data'!$R$315:$R$616,MATCH(LEFT(X383,255),LEFT('Disaggregation Data'!J$315:$J$616,255),0))),"")</f>
        <v/>
      </c>
      <c r="K383" s="484"/>
      <c r="L383" s="484"/>
      <c r="M383" s="484"/>
      <c r="N383" s="484"/>
      <c r="O383" s="484"/>
      <c r="P383" s="429"/>
      <c r="Q383" s="429"/>
      <c r="R383" s="429"/>
      <c r="S383" s="429"/>
      <c r="T383" s="429"/>
      <c r="U383" s="433" t="str">
        <f t="array" ref="U383">IFERROR(IF(INDEX('Disaggregation Data'!$O$315:$O$616,MATCH(LEFT(X383,255),LEFT('Disaggregation Data'!$J$315:$J$616,255),0))=0,"",INDEX('Disaggregation Data'!$O$315:$O$616,MATCH(LEFT(X383,255),LEFT('Disaggregation Data'!J$315:$J$616,255),0))),"")</f>
        <v/>
      </c>
      <c r="V383" s="447" t="str">
        <f t="array" ref="V383">IFERROR(IF(INDEX('Disaggregation Data'!$P$315:$P$616,MATCH(LEFT(X383,255),LEFT('Disaggregation Data'!$J$315:$J$616,255),0))=0,"",INDEX('Disaggregation Data'!$P$315:$P$616,MATCH(LEFT(X383,255),LEFT('Disaggregation Data'!J$315:$J$616,255),0))),"")</f>
        <v/>
      </c>
      <c r="W383" s="527"/>
      <c r="X383" s="527" t="str">
        <f t="shared" si="24"/>
        <v/>
      </c>
      <c r="Y383" s="527">
        <f t="shared" si="25"/>
        <v>16</v>
      </c>
      <c r="Z383" s="527" t="str">
        <f t="shared" si="26"/>
        <v/>
      </c>
      <c r="AA383" s="527" t="b">
        <f t="shared" si="27"/>
        <v>0</v>
      </c>
      <c r="AB383" s="527" t="s">
        <v>1996</v>
      </c>
      <c r="AC383" s="527" t="str">
        <f t="array" ref="AC383">IFERROR(IF(INDEX('Disaggregation Records'!$G$95:$G$183,MATCH(LEFT(Z383,255),LEFT('Disaggregation Records'!$D$95:$D$183,255),0))=0,"",INDEX('Disaggregation Records'!$G$95:$G$183,MATCH(LEFT(Z383,255),LEFT('Disaggregation Records'!$D$95:$D$183,255),0))),"")</f>
        <v/>
      </c>
      <c r="AD383" s="527" t="s">
        <v>966</v>
      </c>
      <c r="AE383" s="392"/>
      <c r="AF383" s="133"/>
      <c r="AG383" s="133"/>
    </row>
    <row r="384" spans="1:33" ht="47.1" customHeight="1" x14ac:dyDescent="0.25">
      <c r="A384" s="409">
        <v>6</v>
      </c>
      <c r="B384" s="427" t="str">
        <f>IFERROR(VLOOKUP(A384,'Coverage Indicators - Section D'!$A$10:$Y$42,25,FALSE),"")</f>
        <v/>
      </c>
      <c r="C384" s="522" t="str">
        <f t="array" ref="C384">IFERROR(IF(INDEX('Disaggregation Records'!$E$95:$E$183,MATCH(RIGHT(Z384,255),RIGHT('Disaggregation Records'!$D$95:$D$183,255),0))=0,"",INDEX('Disaggregation Records'!$E$95:$E$183,MATCH(RIGHT(Z384,255),RIGHT('Disaggregation Records'!$D$95:$D$183,255),0))),"")</f>
        <v/>
      </c>
      <c r="D384" s="522" t="str">
        <f t="array" ref="D384">IFERROR(IF(INDEX('Disaggregation Records'!$F$95:$F$183,MATCH(RIGHT(Z384,255),RIGHT('Disaggregation Records'!$D$95:$D$183,255),0))=0,"",INDEX('Disaggregation Records'!$F$95:$F$183,MATCH(RIGHT(Z384,255),RIGHT('Disaggregation Records'!$D$95:$D$183,255),0))),"")</f>
        <v/>
      </c>
      <c r="E384" s="429" t="str">
        <f t="array" ref="E384">IFERROR(IF(INDEX('Disaggregation Data'!$K$315:$K$616,MATCH(LEFT(X384,255),LEFT('Disaggregation Data'!$J$315:$J$616,255),0))=0,"",INDEX('Disaggregation Data'!$K$315:$K$616,MATCH(LEFT(X384,255),LEFT('Disaggregation Data'!J$315:$J$616,255),0))),"")</f>
        <v/>
      </c>
      <c r="F384" s="430" t="str">
        <f t="array" ref="F384">IFERROR(IF(INDEX('Disaggregation Data'!$L$315:$L$616,MATCH(LEFT(X384,255),LEFT('Disaggregation Data'!$J$315:$J$616,255),0))=0,"",INDEX('Disaggregation Data'!$L$315:$L$616,MATCH(LEFT(X384,255),LEFT('Disaggregation Data'!J$315:$J$616,255),0))),"")</f>
        <v/>
      </c>
      <c r="G384" s="494" t="str">
        <f t="array" ref="G384">IFERROR(IF(INDEX('Disaggregation Data'!$M$315:$M$616,MATCH(LEFT(X384,255),LEFT('Disaggregation Data'!$J$315:$J$616,255),0))=0,(E384/F384)*100,INDEX('Disaggregation Data'!$M$315:$M$616,MATCH(LEFT(X384,255),LEFT('Disaggregation Data'!J$315:$J$616,255),0))),"")</f>
        <v/>
      </c>
      <c r="H384" s="433" t="str">
        <f t="array" ref="H384">IFERROR(IF(INDEX('Disaggregation Data'!$N$315:$N$616,MATCH(LEFT(X384,255),LEFT('Disaggregation Data'!$J$315:$J$616,255),0))=0,"",INDEX('Disaggregation Data'!$N$315:$N$616,MATCH(LEFT(X384,255),LEFT('Disaggregation Data'!J$315:$J$616,255),0))),"")</f>
        <v/>
      </c>
      <c r="I384" s="433" t="str">
        <f t="array" ref="I384">IFERROR(IF(INDEX('Disaggregation Data'!$Q$315:$Q$616,MATCH(LEFT(X384,255),LEFT('Disaggregation Data'!$J$315:$J$616,255),0))=0,"",INDEX('Disaggregation Data'!$Q$315:$Q$616,MATCH(LEFT(X384,255),LEFT('Disaggregation Data'!J$315:$J$616,255),0))),"")</f>
        <v/>
      </c>
      <c r="J384" s="447" t="str">
        <f t="array" ref="J384">IFERROR(IF(INDEX('Disaggregation Data'!$R$315:$R$616,MATCH(LEFT(X384,255),LEFT('Disaggregation Data'!$J$315:$J$616,255),0))=0,"",INDEX('Disaggregation Data'!$R$315:$R$616,MATCH(LEFT(X384,255),LEFT('Disaggregation Data'!J$315:$J$616,255),0))),"")</f>
        <v/>
      </c>
      <c r="K384" s="484"/>
      <c r="L384" s="484"/>
      <c r="M384" s="484"/>
      <c r="N384" s="484"/>
      <c r="O384" s="484"/>
      <c r="P384" s="429"/>
      <c r="Q384" s="429"/>
      <c r="R384" s="429"/>
      <c r="S384" s="429"/>
      <c r="T384" s="429"/>
      <c r="U384" s="433" t="str">
        <f t="array" ref="U384">IFERROR(IF(INDEX('Disaggregation Data'!$O$315:$O$616,MATCH(LEFT(X384,255),LEFT('Disaggregation Data'!$J$315:$J$616,255),0))=0,"",INDEX('Disaggregation Data'!$O$315:$O$616,MATCH(LEFT(X384,255),LEFT('Disaggregation Data'!J$315:$J$616,255),0))),"")</f>
        <v/>
      </c>
      <c r="V384" s="447" t="str">
        <f t="array" ref="V384">IFERROR(IF(INDEX('Disaggregation Data'!$P$315:$P$616,MATCH(LEFT(X384,255),LEFT('Disaggregation Data'!$J$315:$J$616,255),0))=0,"",INDEX('Disaggregation Data'!$P$315:$P$616,MATCH(LEFT(X384,255),LEFT('Disaggregation Data'!J$315:$J$616,255),0))),"")</f>
        <v/>
      </c>
      <c r="W384" s="527"/>
      <c r="X384" s="527" t="str">
        <f t="shared" si="24"/>
        <v/>
      </c>
      <c r="Y384" s="527">
        <f t="shared" si="25"/>
        <v>17</v>
      </c>
      <c r="Z384" s="527" t="str">
        <f t="shared" si="26"/>
        <v/>
      </c>
      <c r="AA384" s="527" t="b">
        <f t="shared" si="27"/>
        <v>0</v>
      </c>
      <c r="AB384" s="527" t="s">
        <v>1997</v>
      </c>
      <c r="AC384" s="527" t="str">
        <f t="array" ref="AC384">IFERROR(IF(INDEX('Disaggregation Records'!$G$95:$G$183,MATCH(LEFT(Z384,255),LEFT('Disaggregation Records'!$D$95:$D$183,255),0))=0,"",INDEX('Disaggregation Records'!$G$95:$G$183,MATCH(LEFT(Z384,255),LEFT('Disaggregation Records'!$D$95:$D$183,255),0))),"")</f>
        <v/>
      </c>
      <c r="AD384" s="527" t="s">
        <v>966</v>
      </c>
      <c r="AE384" s="392"/>
      <c r="AF384" s="133"/>
      <c r="AG384" s="133"/>
    </row>
    <row r="385" spans="1:33" ht="47.1" customHeight="1" x14ac:dyDescent="0.25">
      <c r="A385" s="409">
        <v>6</v>
      </c>
      <c r="B385" s="427" t="str">
        <f>IFERROR(VLOOKUP(A385,'Coverage Indicators - Section D'!$A$10:$Y$42,25,FALSE),"")</f>
        <v/>
      </c>
      <c r="C385" s="522" t="str">
        <f t="array" ref="C385">IFERROR(IF(INDEX('Disaggregation Records'!$E$95:$E$183,MATCH(RIGHT(Z385,255),RIGHT('Disaggregation Records'!$D$95:$D$183,255),0))=0,"",INDEX('Disaggregation Records'!$E$95:$E$183,MATCH(RIGHT(Z385,255),RIGHT('Disaggregation Records'!$D$95:$D$183,255),0))),"")</f>
        <v/>
      </c>
      <c r="D385" s="522" t="str">
        <f t="array" ref="D385">IFERROR(IF(INDEX('Disaggregation Records'!$F$95:$F$183,MATCH(RIGHT(Z385,255),RIGHT('Disaggregation Records'!$D$95:$D$183,255),0))=0,"",INDEX('Disaggregation Records'!$F$95:$F$183,MATCH(RIGHT(Z385,255),RIGHT('Disaggregation Records'!$D$95:$D$183,255),0))),"")</f>
        <v/>
      </c>
      <c r="E385" s="429" t="str">
        <f t="array" ref="E385">IFERROR(IF(INDEX('Disaggregation Data'!$K$315:$K$616,MATCH(LEFT(X385,255),LEFT('Disaggregation Data'!$J$315:$J$616,255),0))=0,"",INDEX('Disaggregation Data'!$K$315:$K$616,MATCH(LEFT(X385,255),LEFT('Disaggregation Data'!J$315:$J$616,255),0))),"")</f>
        <v/>
      </c>
      <c r="F385" s="430" t="str">
        <f t="array" ref="F385">IFERROR(IF(INDEX('Disaggregation Data'!$L$315:$L$616,MATCH(LEFT(X385,255),LEFT('Disaggregation Data'!$J$315:$J$616,255),0))=0,"",INDEX('Disaggregation Data'!$L$315:$L$616,MATCH(LEFT(X385,255),LEFT('Disaggregation Data'!J$315:$J$616,255),0))),"")</f>
        <v/>
      </c>
      <c r="G385" s="494" t="str">
        <f t="array" ref="G385">IFERROR(IF(INDEX('Disaggregation Data'!$M$315:$M$616,MATCH(LEFT(X385,255),LEFT('Disaggregation Data'!$J$315:$J$616,255),0))=0,(E385/F385)*100,INDEX('Disaggregation Data'!$M$315:$M$616,MATCH(LEFT(X385,255),LEFT('Disaggregation Data'!J$315:$J$616,255),0))),"")</f>
        <v/>
      </c>
      <c r="H385" s="433" t="str">
        <f t="array" ref="H385">IFERROR(IF(INDEX('Disaggregation Data'!$N$315:$N$616,MATCH(LEFT(X385,255),LEFT('Disaggregation Data'!$J$315:$J$616,255),0))=0,"",INDEX('Disaggregation Data'!$N$315:$N$616,MATCH(LEFT(X385,255),LEFT('Disaggregation Data'!J$315:$J$616,255),0))),"")</f>
        <v/>
      </c>
      <c r="I385" s="433" t="str">
        <f t="array" ref="I385">IFERROR(IF(INDEX('Disaggregation Data'!$Q$315:$Q$616,MATCH(LEFT(X385,255),LEFT('Disaggregation Data'!$J$315:$J$616,255),0))=0,"",INDEX('Disaggregation Data'!$Q$315:$Q$616,MATCH(LEFT(X385,255),LEFT('Disaggregation Data'!J$315:$J$616,255),0))),"")</f>
        <v/>
      </c>
      <c r="J385" s="447" t="str">
        <f t="array" ref="J385">IFERROR(IF(INDEX('Disaggregation Data'!$R$315:$R$616,MATCH(LEFT(X385,255),LEFT('Disaggregation Data'!$J$315:$J$616,255),0))=0,"",INDEX('Disaggregation Data'!$R$315:$R$616,MATCH(LEFT(X385,255),LEFT('Disaggregation Data'!J$315:$J$616,255),0))),"")</f>
        <v/>
      </c>
      <c r="K385" s="484"/>
      <c r="L385" s="484"/>
      <c r="M385" s="484"/>
      <c r="N385" s="484"/>
      <c r="O385" s="484"/>
      <c r="P385" s="429"/>
      <c r="Q385" s="429"/>
      <c r="R385" s="429"/>
      <c r="S385" s="429"/>
      <c r="T385" s="429"/>
      <c r="U385" s="433" t="str">
        <f t="array" ref="U385">IFERROR(IF(INDEX('Disaggregation Data'!$O$315:$O$616,MATCH(LEFT(X385,255),LEFT('Disaggregation Data'!$J$315:$J$616,255),0))=0,"",INDEX('Disaggregation Data'!$O$315:$O$616,MATCH(LEFT(X385,255),LEFT('Disaggregation Data'!J$315:$J$616,255),0))),"")</f>
        <v/>
      </c>
      <c r="V385" s="447" t="str">
        <f t="array" ref="V385">IFERROR(IF(INDEX('Disaggregation Data'!$P$315:$P$616,MATCH(LEFT(X385,255),LEFT('Disaggregation Data'!$J$315:$J$616,255),0))=0,"",INDEX('Disaggregation Data'!$P$315:$P$616,MATCH(LEFT(X385,255),LEFT('Disaggregation Data'!J$315:$J$616,255),0))),"")</f>
        <v/>
      </c>
      <c r="W385" s="527"/>
      <c r="X385" s="527" t="str">
        <f t="shared" si="24"/>
        <v/>
      </c>
      <c r="Y385" s="527">
        <f t="shared" si="25"/>
        <v>18</v>
      </c>
      <c r="Z385" s="527" t="str">
        <f t="shared" si="26"/>
        <v/>
      </c>
      <c r="AA385" s="527" t="b">
        <f t="shared" si="27"/>
        <v>0</v>
      </c>
      <c r="AB385" s="527" t="s">
        <v>1998</v>
      </c>
      <c r="AC385" s="527" t="str">
        <f t="array" ref="AC385">IFERROR(IF(INDEX('Disaggregation Records'!$G$95:$G$183,MATCH(LEFT(Z385,255),LEFT('Disaggregation Records'!$D$95:$D$183,255),0))=0,"",INDEX('Disaggregation Records'!$G$95:$G$183,MATCH(LEFT(Z385,255),LEFT('Disaggregation Records'!$D$95:$D$183,255),0))),"")</f>
        <v/>
      </c>
      <c r="AD385" s="527" t="s">
        <v>966</v>
      </c>
      <c r="AE385" s="392"/>
      <c r="AF385" s="133"/>
      <c r="AG385" s="133"/>
    </row>
    <row r="386" spans="1:33" ht="47.1" customHeight="1" x14ac:dyDescent="0.25">
      <c r="A386" s="409">
        <v>6</v>
      </c>
      <c r="B386" s="427" t="str">
        <f>IFERROR(VLOOKUP(A386,'Coverage Indicators - Section D'!$A$10:$Y$42,25,FALSE),"")</f>
        <v/>
      </c>
      <c r="C386" s="522" t="str">
        <f t="array" ref="C386">IFERROR(IF(INDEX('Disaggregation Records'!$E$95:$E$183,MATCH(RIGHT(Z386,255),RIGHT('Disaggregation Records'!$D$95:$D$183,255),0))=0,"",INDEX('Disaggregation Records'!$E$95:$E$183,MATCH(RIGHT(Z386,255),RIGHT('Disaggregation Records'!$D$95:$D$183,255),0))),"")</f>
        <v/>
      </c>
      <c r="D386" s="522" t="str">
        <f t="array" ref="D386">IFERROR(IF(INDEX('Disaggregation Records'!$F$95:$F$183,MATCH(RIGHT(Z386,255),RIGHT('Disaggregation Records'!$D$95:$D$183,255),0))=0,"",INDEX('Disaggregation Records'!$F$95:$F$183,MATCH(RIGHT(Z386,255),RIGHT('Disaggregation Records'!$D$95:$D$183,255),0))),"")</f>
        <v/>
      </c>
      <c r="E386" s="429" t="str">
        <f t="array" ref="E386">IFERROR(IF(INDEX('Disaggregation Data'!$K$315:$K$616,MATCH(LEFT(X386,255),LEFT('Disaggregation Data'!$J$315:$J$616,255),0))=0,"",INDEX('Disaggregation Data'!$K$315:$K$616,MATCH(LEFT(X386,255),LEFT('Disaggregation Data'!J$315:$J$616,255),0))),"")</f>
        <v/>
      </c>
      <c r="F386" s="430" t="str">
        <f t="array" ref="F386">IFERROR(IF(INDEX('Disaggregation Data'!$L$315:$L$616,MATCH(LEFT(X386,255),LEFT('Disaggregation Data'!$J$315:$J$616,255),0))=0,"",INDEX('Disaggregation Data'!$L$315:$L$616,MATCH(LEFT(X386,255),LEFT('Disaggregation Data'!J$315:$J$616,255),0))),"")</f>
        <v/>
      </c>
      <c r="G386" s="494" t="str">
        <f t="array" ref="G386">IFERROR(IF(INDEX('Disaggregation Data'!$M$315:$M$616,MATCH(LEFT(X386,255),LEFT('Disaggregation Data'!$J$315:$J$616,255),0))=0,(E386/F386)*100,INDEX('Disaggregation Data'!$M$315:$M$616,MATCH(LEFT(X386,255),LEFT('Disaggregation Data'!J$315:$J$616,255),0))),"")</f>
        <v/>
      </c>
      <c r="H386" s="433" t="str">
        <f t="array" ref="H386">IFERROR(IF(INDEX('Disaggregation Data'!$N$315:$N$616,MATCH(LEFT(X386,255),LEFT('Disaggregation Data'!$J$315:$J$616,255),0))=0,"",INDEX('Disaggregation Data'!$N$315:$N$616,MATCH(LEFT(X386,255),LEFT('Disaggregation Data'!J$315:$J$616,255),0))),"")</f>
        <v/>
      </c>
      <c r="I386" s="433" t="str">
        <f t="array" ref="I386">IFERROR(IF(INDEX('Disaggregation Data'!$Q$315:$Q$616,MATCH(LEFT(X386,255),LEFT('Disaggregation Data'!$J$315:$J$616,255),0))=0,"",INDEX('Disaggregation Data'!$Q$315:$Q$616,MATCH(LEFT(X386,255),LEFT('Disaggregation Data'!J$315:$J$616,255),0))),"")</f>
        <v/>
      </c>
      <c r="J386" s="447" t="str">
        <f t="array" ref="J386">IFERROR(IF(INDEX('Disaggregation Data'!$R$315:$R$616,MATCH(LEFT(X386,255),LEFT('Disaggregation Data'!$J$315:$J$616,255),0))=0,"",INDEX('Disaggregation Data'!$R$315:$R$616,MATCH(LEFT(X386,255),LEFT('Disaggregation Data'!J$315:$J$616,255),0))),"")</f>
        <v/>
      </c>
      <c r="K386" s="484"/>
      <c r="L386" s="484"/>
      <c r="M386" s="484"/>
      <c r="N386" s="484"/>
      <c r="O386" s="484"/>
      <c r="P386" s="429"/>
      <c r="Q386" s="429"/>
      <c r="R386" s="429"/>
      <c r="S386" s="429"/>
      <c r="T386" s="429"/>
      <c r="U386" s="433" t="str">
        <f t="array" ref="U386">IFERROR(IF(INDEX('Disaggregation Data'!$O$315:$O$616,MATCH(LEFT(X386,255),LEFT('Disaggregation Data'!$J$315:$J$616,255),0))=0,"",INDEX('Disaggregation Data'!$O$315:$O$616,MATCH(LEFT(X386,255),LEFT('Disaggregation Data'!J$315:$J$616,255),0))),"")</f>
        <v/>
      </c>
      <c r="V386" s="447" t="str">
        <f t="array" ref="V386">IFERROR(IF(INDEX('Disaggregation Data'!$P$315:$P$616,MATCH(LEFT(X386,255),LEFT('Disaggregation Data'!$J$315:$J$616,255),0))=0,"",INDEX('Disaggregation Data'!$P$315:$P$616,MATCH(LEFT(X386,255),LEFT('Disaggregation Data'!J$315:$J$616,255),0))),"")</f>
        <v/>
      </c>
      <c r="W386" s="527"/>
      <c r="X386" s="527" t="str">
        <f t="shared" si="24"/>
        <v/>
      </c>
      <c r="Y386" s="527">
        <f t="shared" si="25"/>
        <v>19</v>
      </c>
      <c r="Z386" s="527" t="str">
        <f t="shared" si="26"/>
        <v/>
      </c>
      <c r="AA386" s="527" t="b">
        <f t="shared" si="27"/>
        <v>0</v>
      </c>
      <c r="AB386" s="527" t="s">
        <v>1999</v>
      </c>
      <c r="AC386" s="527" t="str">
        <f t="array" ref="AC386">IFERROR(IF(INDEX('Disaggregation Records'!$G$95:$G$183,MATCH(LEFT(Z386,255),LEFT('Disaggregation Records'!$D$95:$D$183,255),0))=0,"",INDEX('Disaggregation Records'!$G$95:$G$183,MATCH(LEFT(Z386,255),LEFT('Disaggregation Records'!$D$95:$D$183,255),0))),"")</f>
        <v/>
      </c>
      <c r="AD386" s="527" t="s">
        <v>966</v>
      </c>
      <c r="AE386" s="392"/>
      <c r="AF386" s="133"/>
      <c r="AG386" s="133"/>
    </row>
    <row r="387" spans="1:33" ht="47.1" customHeight="1" x14ac:dyDescent="0.25">
      <c r="A387" s="409">
        <v>7</v>
      </c>
      <c r="B387" s="427" t="str">
        <f>IFERROR(VLOOKUP(A387,'Coverage Indicators - Section D'!$A$10:$Y$42,25,FALSE),"")</f>
        <v>TCS-1(M): Pourcentage de personnes vivant avec le VIH bénéficiant actuellement d'un traitement antirétroviral</v>
      </c>
      <c r="C387" s="522" t="str">
        <f t="array" ref="C387">IFERROR(IF(INDEX('Disaggregation Records'!$E$95:$E$183,MATCH(RIGHT(Z387,255),RIGHT('Disaggregation Records'!$D$95:$D$183,255),0))=0,"",INDEX('Disaggregation Records'!$E$95:$E$183,MATCH(RIGHT(Z387,255),RIGHT('Disaggregation Records'!$D$95:$D$183,255),0))),"")</f>
        <v>Sexe</v>
      </c>
      <c r="D387" s="522" t="str">
        <f t="array" ref="D387">IFERROR(IF(INDEX('Disaggregation Records'!$F$95:$F$183,MATCH(RIGHT(Z387,255),RIGHT('Disaggregation Records'!$D$95:$D$183,255),0))=0,"",INDEX('Disaggregation Records'!$F$95:$F$183,MATCH(RIGHT(Z387,255),RIGHT('Disaggregation Records'!$D$95:$D$183,255),0))),"")</f>
        <v>Homme</v>
      </c>
      <c r="E387" s="553">
        <v>872</v>
      </c>
      <c r="F387" s="565">
        <v>2818</v>
      </c>
      <c r="G387" s="494">
        <f t="array" ref="G387">IFERROR(IF(INDEX('Disaggregation Data'!$M$315:$M$616,MATCH(LEFT(X387,255),LEFT('Disaggregation Data'!$J$315:$J$616,255),0))=0,(E387/F387)*100,INDEX('Disaggregation Data'!$M$315:$M$616,MATCH(LEFT(X387,255),LEFT('Disaggregation Data'!J$315:$J$616,255),0))),"")</f>
        <v>30.94393186657204</v>
      </c>
      <c r="H387" s="433" t="str">
        <f t="array" ref="H387">IFERROR(IF(INDEX('Disaggregation Data'!$N$315:$N$616,MATCH(LEFT(X387,255),LEFT('Disaggregation Data'!$J$315:$J$616,255),0))=0,"",INDEX('Disaggregation Data'!$N$315:$N$616,MATCH(LEFT(X387,255),LEFT('Disaggregation Data'!J$315:$J$616,255),0))),"")</f>
        <v/>
      </c>
      <c r="I387" s="433" t="str">
        <f t="array" ref="I387">IFERROR(IF(INDEX('Disaggregation Data'!$Q$315:$Q$616,MATCH(LEFT(X387,255),LEFT('Disaggregation Data'!$J$315:$J$616,255),0))=0,"",INDEX('Disaggregation Data'!$Q$315:$Q$616,MATCH(LEFT(X387,255),LEFT('Disaggregation Data'!J$315:$J$616,255),0))),"")</f>
        <v/>
      </c>
      <c r="J387" s="447"/>
      <c r="K387" s="484"/>
      <c r="L387" s="484"/>
      <c r="M387" s="484"/>
      <c r="N387" s="484"/>
      <c r="O387" s="484"/>
      <c r="P387" s="429"/>
      <c r="Q387" s="429"/>
      <c r="R387" s="429"/>
      <c r="S387" s="429"/>
      <c r="T387" s="429"/>
      <c r="U387" s="433" t="str">
        <f t="array" ref="U387">IFERROR(IF(INDEX('Disaggregation Data'!$O$315:$O$616,MATCH(LEFT(X387,255),LEFT('Disaggregation Data'!$J$315:$J$616,255),0))=0,"",INDEX('Disaggregation Data'!$O$315:$O$616,MATCH(LEFT(X387,255),LEFT('Disaggregation Data'!J$315:$J$616,255),0))),"")</f>
        <v/>
      </c>
      <c r="V387" s="447"/>
      <c r="W387" s="527"/>
      <c r="X387" s="527" t="str">
        <f t="shared" si="24"/>
        <v>TCS-1(M): Pourcentage de personnes vivant avec le VIH bénéficiant actuellement d'un traitement antirétroviralSexeHomme</v>
      </c>
      <c r="Y387" s="527">
        <f t="shared" si="25"/>
        <v>0</v>
      </c>
      <c r="Z387" s="527" t="str">
        <f t="shared" si="26"/>
        <v>TCS-1(M): Pourcentage de personnes vivant avec le VIH bénéficiant actuellement d'un traitement antirétroviral-0</v>
      </c>
      <c r="AA387" s="527" t="b">
        <f t="shared" si="27"/>
        <v>1</v>
      </c>
      <c r="AB387" s="527" t="s">
        <v>2000</v>
      </c>
      <c r="AC387" s="527" t="str">
        <f t="array" ref="AC387">IFERROR(IF(INDEX('Disaggregation Records'!$G$95:$G$183,MATCH(LEFT(Z387,255),LEFT('Disaggregation Records'!$D$95:$D$183,255),0))=0,"",INDEX('Disaggregation Records'!$G$95:$G$183,MATCH(LEFT(Z387,255),LEFT('Disaggregation Records'!$D$95:$D$183,255),0))),"")</f>
        <v>a1L36000000zoMpEAI</v>
      </c>
      <c r="AD387" s="527" t="s">
        <v>970</v>
      </c>
      <c r="AE387" s="392"/>
      <c r="AF387" s="133"/>
      <c r="AG387" s="133"/>
    </row>
    <row r="388" spans="1:33" ht="47.1" customHeight="1" x14ac:dyDescent="0.25">
      <c r="A388" s="409">
        <v>7</v>
      </c>
      <c r="B388" s="427" t="str">
        <f>IFERROR(VLOOKUP(A388,'Coverage Indicators - Section D'!$A$10:$Y$42,25,FALSE),"")</f>
        <v>TCS-1(M): Pourcentage de personnes vivant avec le VIH bénéficiant actuellement d'un traitement antirétroviral</v>
      </c>
      <c r="C388" s="522" t="str">
        <f t="array" ref="C388">IFERROR(IF(INDEX('Disaggregation Records'!$E$95:$E$183,MATCH(RIGHT(Z388,255),RIGHT('Disaggregation Records'!$D$95:$D$183,255),0))=0,"",INDEX('Disaggregation Records'!$E$95:$E$183,MATCH(RIGHT(Z388,255),RIGHT('Disaggregation Records'!$D$95:$D$183,255),0))),"")</f>
        <v>Sexe</v>
      </c>
      <c r="D388" s="522" t="str">
        <f t="array" ref="D388">IFERROR(IF(INDEX('Disaggregation Records'!$F$95:$F$183,MATCH(RIGHT(Z388,255),RIGHT('Disaggregation Records'!$D$95:$D$183,255),0))=0,"",INDEX('Disaggregation Records'!$F$95:$F$183,MATCH(RIGHT(Z388,255),RIGHT('Disaggregation Records'!$D$95:$D$183,255),0))),"")</f>
        <v>Femme</v>
      </c>
      <c r="E388" s="553">
        <v>1357</v>
      </c>
      <c r="F388" s="565">
        <v>3812</v>
      </c>
      <c r="G388" s="494">
        <f t="array" ref="G388">IFERROR(IF(INDEX('Disaggregation Data'!$M$315:$M$616,MATCH(LEFT(X388,255),LEFT('Disaggregation Data'!$J$315:$J$616,255),0))=0,(E388/F388)*100,INDEX('Disaggregation Data'!$M$315:$M$616,MATCH(LEFT(X388,255),LEFT('Disaggregation Data'!J$315:$J$616,255),0))),"")</f>
        <v>35.598111227701992</v>
      </c>
      <c r="H388" s="433" t="str">
        <f t="array" ref="H388">IFERROR(IF(INDEX('Disaggregation Data'!$N$315:$N$616,MATCH(LEFT(X388,255),LEFT('Disaggregation Data'!$J$315:$J$616,255),0))=0,"",INDEX('Disaggregation Data'!$N$315:$N$616,MATCH(LEFT(X388,255),LEFT('Disaggregation Data'!J$315:$J$616,255),0))),"")</f>
        <v/>
      </c>
      <c r="I388" s="433" t="str">
        <f t="array" ref="I388">IFERROR(IF(INDEX('Disaggregation Data'!$Q$315:$Q$616,MATCH(LEFT(X388,255),LEFT('Disaggregation Data'!$J$315:$J$616,255),0))=0,"",INDEX('Disaggregation Data'!$Q$315:$Q$616,MATCH(LEFT(X388,255),LEFT('Disaggregation Data'!J$315:$J$616,255),0))),"")</f>
        <v/>
      </c>
      <c r="J388" s="447"/>
      <c r="K388" s="484"/>
      <c r="L388" s="484"/>
      <c r="M388" s="484"/>
      <c r="N388" s="484"/>
      <c r="O388" s="484"/>
      <c r="P388" s="429"/>
      <c r="Q388" s="429"/>
      <c r="R388" s="429"/>
      <c r="S388" s="429"/>
      <c r="T388" s="429"/>
      <c r="U388" s="433" t="str">
        <f t="array" ref="U388">IFERROR(IF(INDEX('Disaggregation Data'!$O$315:$O$616,MATCH(LEFT(X388,255),LEFT('Disaggregation Data'!$J$315:$J$616,255),0))=0,"",INDEX('Disaggregation Data'!$O$315:$O$616,MATCH(LEFT(X388,255),LEFT('Disaggregation Data'!J$315:$J$616,255),0))),"")</f>
        <v/>
      </c>
      <c r="V388" s="447"/>
      <c r="W388" s="527"/>
      <c r="X388" s="527" t="str">
        <f t="shared" si="24"/>
        <v>TCS-1(M): Pourcentage de personnes vivant avec le VIH bénéficiant actuellement d'un traitement antirétroviralSexeFemme</v>
      </c>
      <c r="Y388" s="527">
        <f t="shared" si="25"/>
        <v>1</v>
      </c>
      <c r="Z388" s="527" t="str">
        <f t="shared" si="26"/>
        <v>TCS-1(M): Pourcentage de personnes vivant avec le VIH bénéficiant actuellement d'un traitement antirétroviral-1</v>
      </c>
      <c r="AA388" s="527" t="b">
        <f t="shared" si="27"/>
        <v>1</v>
      </c>
      <c r="AB388" s="527" t="s">
        <v>2001</v>
      </c>
      <c r="AC388" s="527" t="str">
        <f t="array" ref="AC388">IFERROR(IF(INDEX('Disaggregation Records'!$G$95:$G$183,MATCH(LEFT(Z388,255),LEFT('Disaggregation Records'!$D$95:$D$183,255),0))=0,"",INDEX('Disaggregation Records'!$G$95:$G$183,MATCH(LEFT(Z388,255),LEFT('Disaggregation Records'!$D$95:$D$183,255),0))),"")</f>
        <v>a1L36000000zoMqEAI</v>
      </c>
      <c r="AD388" s="527" t="s">
        <v>970</v>
      </c>
      <c r="AE388" s="392"/>
      <c r="AF388" s="133"/>
      <c r="AG388" s="133"/>
    </row>
    <row r="389" spans="1:33" ht="47.1" customHeight="1" x14ac:dyDescent="0.25">
      <c r="A389" s="409">
        <v>7</v>
      </c>
      <c r="B389" s="427" t="str">
        <f>IFERROR(VLOOKUP(A389,'Coverage Indicators - Section D'!$A$10:$Y$42,25,FALSE),"")</f>
        <v>TCS-1(M): Pourcentage de personnes vivant avec le VIH bénéficiant actuellement d'un traitement antirétroviral</v>
      </c>
      <c r="C389" s="522" t="str">
        <f t="array" ref="C389">IFERROR(IF(INDEX('Disaggregation Records'!$E$95:$E$183,MATCH(RIGHT(Z389,255),RIGHT('Disaggregation Records'!$D$95:$D$183,255),0))=0,"",INDEX('Disaggregation Records'!$E$95:$E$183,MATCH(RIGHT(Z389,255),RIGHT('Disaggregation Records'!$D$95:$D$183,255),0))),"")</f>
        <v>Groupe à risque cible</v>
      </c>
      <c r="D389" s="522" t="str">
        <f t="array" ref="D389">IFERROR(IF(INDEX('Disaggregation Records'!$F$95:$F$183,MATCH(RIGHT(Z389,255),RIGHT('Disaggregation Records'!$D$95:$D$183,255),0))=0,"",INDEX('Disaggregation Records'!$F$95:$F$183,MATCH(RIGHT(Z389,255),RIGHT('Disaggregation Records'!$D$95:$D$183,255),0))),"")</f>
        <v>Transgenre</v>
      </c>
      <c r="E389" s="553" t="s">
        <v>5911</v>
      </c>
      <c r="F389" s="565" t="s">
        <v>5911</v>
      </c>
      <c r="G389" s="494" t="str">
        <f t="array" ref="G389">IFERROR(IF(INDEX('Disaggregation Data'!$M$315:$M$616,MATCH(LEFT(X389,255),LEFT('Disaggregation Data'!$J$315:$J$616,255),0))=0,(E389/F389)*100,INDEX('Disaggregation Data'!$M$315:$M$616,MATCH(LEFT(X389,255),LEFT('Disaggregation Data'!J$315:$J$616,255),0))),"")</f>
        <v/>
      </c>
      <c r="H389" s="433" t="str">
        <f t="array" ref="H389">IFERROR(IF(INDEX('Disaggregation Data'!$N$315:$N$616,MATCH(LEFT(X389,255),LEFT('Disaggregation Data'!$J$315:$J$616,255),0))=0,"",INDEX('Disaggregation Data'!$N$315:$N$616,MATCH(LEFT(X389,255),LEFT('Disaggregation Data'!J$315:$J$616,255),0))),"")</f>
        <v/>
      </c>
      <c r="I389" s="433" t="str">
        <f t="array" ref="I389">IFERROR(IF(INDEX('Disaggregation Data'!$Q$315:$Q$616,MATCH(LEFT(X389,255),LEFT('Disaggregation Data'!$J$315:$J$616,255),0))=0,"",INDEX('Disaggregation Data'!$Q$315:$Q$616,MATCH(LEFT(X389,255),LEFT('Disaggregation Data'!J$315:$J$616,255),0))),"")</f>
        <v/>
      </c>
      <c r="J389" s="447"/>
      <c r="K389" s="484"/>
      <c r="L389" s="484"/>
      <c r="M389" s="484"/>
      <c r="N389" s="484"/>
      <c r="O389" s="484"/>
      <c r="P389" s="429"/>
      <c r="Q389" s="429"/>
      <c r="R389" s="429"/>
      <c r="S389" s="429"/>
      <c r="T389" s="429"/>
      <c r="U389" s="433" t="str">
        <f t="array" ref="U389">IFERROR(IF(INDEX('Disaggregation Data'!$O$315:$O$616,MATCH(LEFT(X389,255),LEFT('Disaggregation Data'!$J$315:$J$616,255),0))=0,"",INDEX('Disaggregation Data'!$O$315:$O$616,MATCH(LEFT(X389,255),LEFT('Disaggregation Data'!J$315:$J$616,255),0))),"")</f>
        <v/>
      </c>
      <c r="V389" s="447"/>
      <c r="W389" s="527"/>
      <c r="X389" s="527" t="str">
        <f t="shared" si="24"/>
        <v>TCS-1(M): Pourcentage de personnes vivant avec le VIH bénéficiant actuellement d'un traitement antirétroviralGroupe à risque cibleTransgenre</v>
      </c>
      <c r="Y389" s="527">
        <f t="shared" si="25"/>
        <v>2</v>
      </c>
      <c r="Z389" s="527" t="str">
        <f t="shared" si="26"/>
        <v>TCS-1(M): Pourcentage de personnes vivant avec le VIH bénéficiant actuellement d'un traitement antirétroviral-2</v>
      </c>
      <c r="AA389" s="527" t="b">
        <f t="shared" si="27"/>
        <v>1</v>
      </c>
      <c r="AB389" s="527" t="s">
        <v>2002</v>
      </c>
      <c r="AC389" s="527" t="str">
        <f t="array" ref="AC389">IFERROR(IF(INDEX('Disaggregation Records'!$G$95:$G$183,MATCH(LEFT(Z389,255),LEFT('Disaggregation Records'!$D$95:$D$183,255),0))=0,"",INDEX('Disaggregation Records'!$G$95:$G$183,MATCH(LEFT(Z389,255),LEFT('Disaggregation Records'!$D$95:$D$183,255),0))),"")</f>
        <v>a1L36000000zoMrEAI</v>
      </c>
      <c r="AD389" s="527" t="s">
        <v>970</v>
      </c>
      <c r="AE389" s="392"/>
      <c r="AF389" s="133"/>
      <c r="AG389" s="133"/>
    </row>
    <row r="390" spans="1:33" ht="47.1" customHeight="1" x14ac:dyDescent="0.25">
      <c r="A390" s="409">
        <v>7</v>
      </c>
      <c r="B390" s="427" t="str">
        <f>IFERROR(VLOOKUP(A390,'Coverage Indicators - Section D'!$A$10:$Y$42,25,FALSE),"")</f>
        <v>TCS-1(M): Pourcentage de personnes vivant avec le VIH bénéficiant actuellement d'un traitement antirétroviral</v>
      </c>
      <c r="C390" s="522" t="str">
        <f t="array" ref="C390">IFERROR(IF(INDEX('Disaggregation Records'!$E$95:$E$183,MATCH(RIGHT(Z390,255),RIGHT('Disaggregation Records'!$D$95:$D$183,255),0))=0,"",INDEX('Disaggregation Records'!$E$95:$E$183,MATCH(RIGHT(Z390,255),RIGHT('Disaggregation Records'!$D$95:$D$183,255),0))),"")</f>
        <v>Age</v>
      </c>
      <c r="D390" s="522" t="str">
        <f t="array" ref="D390">IFERROR(IF(INDEX('Disaggregation Records'!$F$95:$F$183,MATCH(RIGHT(Z390,255),RIGHT('Disaggregation Records'!$D$95:$D$183,255),0))=0,"",INDEX('Disaggregation Records'!$F$95:$F$183,MATCH(RIGHT(Z390,255),RIGHT('Disaggregation Records'!$D$95:$D$183,255),0))),"")</f>
        <v>&lt;15 ans</v>
      </c>
      <c r="E390" s="553">
        <v>78</v>
      </c>
      <c r="F390" s="565">
        <v>341</v>
      </c>
      <c r="G390" s="494">
        <f t="array" ref="G390">IFERROR(IF(INDEX('Disaggregation Data'!$M$315:$M$616,MATCH(LEFT(X390,255),LEFT('Disaggregation Data'!$J$315:$J$616,255),0))=0,(E390/F390)*100,INDEX('Disaggregation Data'!$M$315:$M$616,MATCH(LEFT(X390,255),LEFT('Disaggregation Data'!J$315:$J$616,255),0))),"")</f>
        <v>22.873900293255129</v>
      </c>
      <c r="H390" s="433" t="str">
        <f t="array" ref="H390">IFERROR(IF(INDEX('Disaggregation Data'!$N$315:$N$616,MATCH(LEFT(X390,255),LEFT('Disaggregation Data'!$J$315:$J$616,255),0))=0,"",INDEX('Disaggregation Data'!$N$315:$N$616,MATCH(LEFT(X390,255),LEFT('Disaggregation Data'!J$315:$J$616,255),0))),"")</f>
        <v/>
      </c>
      <c r="I390" s="433" t="str">
        <f t="array" ref="I390">IFERROR(IF(INDEX('Disaggregation Data'!$Q$315:$Q$616,MATCH(LEFT(X390,255),LEFT('Disaggregation Data'!$J$315:$J$616,255),0))=0,"",INDEX('Disaggregation Data'!$Q$315:$Q$616,MATCH(LEFT(X390,255),LEFT('Disaggregation Data'!J$315:$J$616,255),0))),"")</f>
        <v/>
      </c>
      <c r="J390" s="447"/>
      <c r="K390" s="484"/>
      <c r="L390" s="484"/>
      <c r="M390" s="484"/>
      <c r="N390" s="484"/>
      <c r="O390" s="484"/>
      <c r="P390" s="429"/>
      <c r="Q390" s="429"/>
      <c r="R390" s="429"/>
      <c r="S390" s="429"/>
      <c r="T390" s="429"/>
      <c r="U390" s="433" t="str">
        <f t="array" ref="U390">IFERROR(IF(INDEX('Disaggregation Data'!$O$315:$O$616,MATCH(LEFT(X390,255),LEFT('Disaggregation Data'!$J$315:$J$616,255),0))=0,"",INDEX('Disaggregation Data'!$O$315:$O$616,MATCH(LEFT(X390,255),LEFT('Disaggregation Data'!J$315:$J$616,255),0))),"")</f>
        <v/>
      </c>
      <c r="V390" s="447"/>
      <c r="W390" s="527"/>
      <c r="X390" s="527" t="str">
        <f t="shared" si="24"/>
        <v>TCS-1(M): Pourcentage de personnes vivant avec le VIH bénéficiant actuellement d'un traitement antirétroviralAge&lt;15 ans</v>
      </c>
      <c r="Y390" s="527">
        <f t="shared" si="25"/>
        <v>3</v>
      </c>
      <c r="Z390" s="527" t="str">
        <f t="shared" si="26"/>
        <v>TCS-1(M): Pourcentage de personnes vivant avec le VIH bénéficiant actuellement d'un traitement antirétroviral-3</v>
      </c>
      <c r="AA390" s="527" t="b">
        <f t="shared" si="27"/>
        <v>1</v>
      </c>
      <c r="AB390" s="527" t="s">
        <v>2003</v>
      </c>
      <c r="AC390" s="527" t="str">
        <f t="array" ref="AC390">IFERROR(IF(INDEX('Disaggregation Records'!$G$95:$G$183,MATCH(LEFT(Z390,255),LEFT('Disaggregation Records'!$D$95:$D$183,255),0))=0,"",INDEX('Disaggregation Records'!$G$95:$G$183,MATCH(LEFT(Z390,255),LEFT('Disaggregation Records'!$D$95:$D$183,255),0))),"")</f>
        <v>a1L36000000zoMsEAI</v>
      </c>
      <c r="AD390" s="527" t="s">
        <v>970</v>
      </c>
      <c r="AE390" s="392"/>
      <c r="AF390" s="133"/>
      <c r="AG390" s="133"/>
    </row>
    <row r="391" spans="1:33" ht="47.1" customHeight="1" x14ac:dyDescent="0.25">
      <c r="A391" s="409">
        <v>7</v>
      </c>
      <c r="B391" s="427" t="str">
        <f>IFERROR(VLOOKUP(A391,'Coverage Indicators - Section D'!$A$10:$Y$42,25,FALSE),"")</f>
        <v>TCS-1(M): Pourcentage de personnes vivant avec le VIH bénéficiant actuellement d'un traitement antirétroviral</v>
      </c>
      <c r="C391" s="522" t="str">
        <f t="array" ref="C391">IFERROR(IF(INDEX('Disaggregation Records'!$E$95:$E$183,MATCH(RIGHT(Z391,255),RIGHT('Disaggregation Records'!$D$95:$D$183,255),0))=0,"",INDEX('Disaggregation Records'!$E$95:$E$183,MATCH(RIGHT(Z391,255),RIGHT('Disaggregation Records'!$D$95:$D$183,255),0))),"")</f>
        <v>Age</v>
      </c>
      <c r="D391" s="522" t="str">
        <f t="array" ref="D391">IFERROR(IF(INDEX('Disaggregation Records'!$F$95:$F$183,MATCH(RIGHT(Z391,255),RIGHT('Disaggregation Records'!$D$95:$D$183,255),0))=0,"",INDEX('Disaggregation Records'!$F$95:$F$183,MATCH(RIGHT(Z391,255),RIGHT('Disaggregation Records'!$D$95:$D$183,255),0))),"")</f>
        <v>+ de 15 ans</v>
      </c>
      <c r="E391" s="553">
        <v>2151</v>
      </c>
      <c r="F391" s="565">
        <v>6630</v>
      </c>
      <c r="G391" s="494">
        <f t="array" ref="G391">IFERROR(IF(INDEX('Disaggregation Data'!$M$315:$M$616,MATCH(LEFT(X391,255),LEFT('Disaggregation Data'!$J$315:$J$616,255),0))=0,(E391/F391)*100,INDEX('Disaggregation Data'!$M$315:$M$616,MATCH(LEFT(X391,255),LEFT('Disaggregation Data'!J$315:$J$616,255),0))),"")</f>
        <v>32.443438914027148</v>
      </c>
      <c r="H391" s="433" t="str">
        <f t="array" ref="H391">IFERROR(IF(INDEX('Disaggregation Data'!$N$315:$N$616,MATCH(LEFT(X391,255),LEFT('Disaggregation Data'!$J$315:$J$616,255),0))=0,"",INDEX('Disaggregation Data'!$N$315:$N$616,MATCH(LEFT(X391,255),LEFT('Disaggregation Data'!J$315:$J$616,255),0))),"")</f>
        <v/>
      </c>
      <c r="I391" s="433" t="str">
        <f t="array" ref="I391">IFERROR(IF(INDEX('Disaggregation Data'!$Q$315:$Q$616,MATCH(LEFT(X391,255),LEFT('Disaggregation Data'!$J$315:$J$616,255),0))=0,"",INDEX('Disaggregation Data'!$Q$315:$Q$616,MATCH(LEFT(X391,255),LEFT('Disaggregation Data'!J$315:$J$616,255),0))),"")</f>
        <v/>
      </c>
      <c r="J391" s="447"/>
      <c r="K391" s="484"/>
      <c r="L391" s="484"/>
      <c r="M391" s="484"/>
      <c r="N391" s="484"/>
      <c r="O391" s="484"/>
      <c r="P391" s="429"/>
      <c r="Q391" s="429"/>
      <c r="R391" s="429"/>
      <c r="S391" s="429"/>
      <c r="T391" s="429"/>
      <c r="U391" s="433" t="str">
        <f t="array" ref="U391">IFERROR(IF(INDEX('Disaggregation Data'!$O$315:$O$616,MATCH(LEFT(X391,255),LEFT('Disaggregation Data'!$J$315:$J$616,255),0))=0,"",INDEX('Disaggregation Data'!$O$315:$O$616,MATCH(LEFT(X391,255),LEFT('Disaggregation Data'!J$315:$J$616,255),0))),"")</f>
        <v/>
      </c>
      <c r="V391" s="447"/>
      <c r="W391" s="527"/>
      <c r="X391" s="527" t="str">
        <f t="shared" ref="X391:X454" si="28">IF(B391&lt;&gt;"",B391&amp;C391&amp;D391,"")</f>
        <v>TCS-1(M): Pourcentage de personnes vivant avec le VIH bénéficiant actuellement d'un traitement antirétroviralAge+ de 15 ans</v>
      </c>
      <c r="Y391" s="527">
        <f t="shared" ref="Y391:Y454" si="29">IF(B391=B390,Y390+1,0)</f>
        <v>4</v>
      </c>
      <c r="Z391" s="527" t="str">
        <f t="shared" ref="Z391:Z454" si="30">IF(B391&lt;&gt;"",B391&amp;"-"&amp;Y391,"")</f>
        <v>TCS-1(M): Pourcentage de personnes vivant avec le VIH bénéficiant actuellement d'un traitement antirétroviral-4</v>
      </c>
      <c r="AA391" s="527" t="b">
        <f t="shared" ref="AA391:AA454" si="31">IFERROR(IF(B391&lt;&gt;"",TRUE,FALSE),"")</f>
        <v>1</v>
      </c>
      <c r="AB391" s="527" t="s">
        <v>2004</v>
      </c>
      <c r="AC391" s="527" t="str">
        <f t="array" ref="AC391">IFERROR(IF(INDEX('Disaggregation Records'!$G$95:$G$183,MATCH(LEFT(Z391,255),LEFT('Disaggregation Records'!$D$95:$D$183,255),0))=0,"",INDEX('Disaggregation Records'!$G$95:$G$183,MATCH(LEFT(Z391,255),LEFT('Disaggregation Records'!$D$95:$D$183,255),0))),"")</f>
        <v>a1L36000000zoMtEAI</v>
      </c>
      <c r="AD391" s="527" t="s">
        <v>970</v>
      </c>
      <c r="AE391" s="392"/>
      <c r="AF391" s="133"/>
      <c r="AG391" s="133"/>
    </row>
    <row r="392" spans="1:33" ht="47.1" customHeight="1" x14ac:dyDescent="0.25">
      <c r="A392" s="409">
        <v>7</v>
      </c>
      <c r="B392" s="427" t="str">
        <f>IFERROR(VLOOKUP(A392,'Coverage Indicators - Section D'!$A$10:$Y$42,25,FALSE),"")</f>
        <v>TCS-1(M): Pourcentage de personnes vivant avec le VIH bénéficiant actuellement d'un traitement antirétroviral</v>
      </c>
      <c r="C392" s="522" t="str">
        <f t="array" ref="C392">IFERROR(IF(INDEX('Disaggregation Records'!$E$95:$E$183,MATCH(RIGHT(Z392,255),RIGHT('Disaggregation Records'!$D$95:$D$183,255),0))=0,"",INDEX('Disaggregation Records'!$E$95:$E$183,MATCH(RIGHT(Z392,255),RIGHT('Disaggregation Records'!$D$95:$D$183,255),0))),"")</f>
        <v>Age | Sexe</v>
      </c>
      <c r="D392" s="522" t="str">
        <f t="array" ref="D392">IFERROR(IF(INDEX('Disaggregation Records'!$F$95:$F$183,MATCH(RIGHT(Z392,255),RIGHT('Disaggregation Records'!$D$95:$D$183,255),0))=0,"",INDEX('Disaggregation Records'!$F$95:$F$183,MATCH(RIGHT(Z392,255),RIGHT('Disaggregation Records'!$D$95:$D$183,255),0))),"")</f>
        <v>15-24 homme</v>
      </c>
      <c r="E392" s="429" t="str">
        <f t="array" ref="E392">IFERROR(IF(INDEX('Disaggregation Data'!$K$315:$K$616,MATCH(LEFT(X392,255),LEFT('Disaggregation Data'!$J$315:$J$616,255),0))=0,"",INDEX('Disaggregation Data'!$K$315:$K$616,MATCH(LEFT(X392,255),LEFT('Disaggregation Data'!J$315:$J$616,255),0))),"")</f>
        <v/>
      </c>
      <c r="F392" s="430" t="str">
        <f t="array" ref="F392">IFERROR(IF(INDEX('Disaggregation Data'!$L$315:$L$616,MATCH(LEFT(X392,255),LEFT('Disaggregation Data'!$J$315:$J$616,255),0))=0,"",INDEX('Disaggregation Data'!$L$315:$L$616,MATCH(LEFT(X392,255),LEFT('Disaggregation Data'!J$315:$J$616,255),0))),"")</f>
        <v/>
      </c>
      <c r="G392" s="494" t="str">
        <f t="array" ref="G392">IFERROR(IF(INDEX('Disaggregation Data'!$M$315:$M$616,MATCH(LEFT(X392,255),LEFT('Disaggregation Data'!$J$315:$J$616,255),0))=0,(E392/F392)*100,INDEX('Disaggregation Data'!$M$315:$M$616,MATCH(LEFT(X392,255),LEFT('Disaggregation Data'!J$315:$J$616,255),0))),"")</f>
        <v/>
      </c>
      <c r="H392" s="433" t="str">
        <f t="array" ref="H392">IFERROR(IF(INDEX('Disaggregation Data'!$N$315:$N$616,MATCH(LEFT(X392,255),LEFT('Disaggregation Data'!$J$315:$J$616,255),0))=0,"",INDEX('Disaggregation Data'!$N$315:$N$616,MATCH(LEFT(X392,255),LEFT('Disaggregation Data'!J$315:$J$616,255),0))),"")</f>
        <v/>
      </c>
      <c r="I392" s="433" t="str">
        <f t="array" ref="I392">IFERROR(IF(INDEX('Disaggregation Data'!$Q$315:$Q$616,MATCH(LEFT(X392,255),LEFT('Disaggregation Data'!$J$315:$J$616,255),0))=0,"",INDEX('Disaggregation Data'!$Q$315:$Q$616,MATCH(LEFT(X392,255),LEFT('Disaggregation Data'!J$315:$J$616,255),0))),"")</f>
        <v/>
      </c>
      <c r="J392" s="447" t="s">
        <v>5921</v>
      </c>
      <c r="K392" s="484"/>
      <c r="L392" s="484"/>
      <c r="M392" s="484"/>
      <c r="N392" s="484"/>
      <c r="O392" s="484"/>
      <c r="P392" s="429"/>
      <c r="Q392" s="429"/>
      <c r="R392" s="429"/>
      <c r="S392" s="429"/>
      <c r="T392" s="429"/>
      <c r="U392" s="433" t="str">
        <f t="array" ref="U392">IFERROR(IF(INDEX('Disaggregation Data'!$O$315:$O$616,MATCH(LEFT(X392,255),LEFT('Disaggregation Data'!$J$315:$J$616,255),0))=0,"",INDEX('Disaggregation Data'!$O$315:$O$616,MATCH(LEFT(X392,255),LEFT('Disaggregation Data'!J$315:$J$616,255),0))),"")</f>
        <v/>
      </c>
      <c r="V392" s="447"/>
      <c r="W392" s="527"/>
      <c r="X392" s="527" t="str">
        <f t="shared" si="28"/>
        <v>TCS-1(M): Pourcentage de personnes vivant avec le VIH bénéficiant actuellement d'un traitement antirétroviralAge | Sexe15-24 homme</v>
      </c>
      <c r="Y392" s="527">
        <f t="shared" si="29"/>
        <v>5</v>
      </c>
      <c r="Z392" s="527" t="str">
        <f t="shared" si="30"/>
        <v>TCS-1(M): Pourcentage de personnes vivant avec le VIH bénéficiant actuellement d'un traitement antirétroviral-5</v>
      </c>
      <c r="AA392" s="527" t="b">
        <f t="shared" si="31"/>
        <v>1</v>
      </c>
      <c r="AB392" s="527" t="s">
        <v>2005</v>
      </c>
      <c r="AC392" s="527" t="str">
        <f t="array" ref="AC392">IFERROR(IF(INDEX('Disaggregation Records'!$G$95:$G$183,MATCH(LEFT(Z392,255),LEFT('Disaggregation Records'!$D$95:$D$183,255),0))=0,"",INDEX('Disaggregation Records'!$G$95:$G$183,MATCH(LEFT(Z392,255),LEFT('Disaggregation Records'!$D$95:$D$183,255),0))),"")</f>
        <v>a1L36000000zoO2EAI</v>
      </c>
      <c r="AD392" s="527" t="s">
        <v>970</v>
      </c>
      <c r="AE392" s="392"/>
      <c r="AF392" s="133"/>
      <c r="AG392" s="133"/>
    </row>
    <row r="393" spans="1:33" ht="47.1" customHeight="1" x14ac:dyDescent="0.25">
      <c r="A393" s="409">
        <v>7</v>
      </c>
      <c r="B393" s="427" t="str">
        <f>IFERROR(VLOOKUP(A393,'Coverage Indicators - Section D'!$A$10:$Y$42,25,FALSE),"")</f>
        <v>TCS-1(M): Pourcentage de personnes vivant avec le VIH bénéficiant actuellement d'un traitement antirétroviral</v>
      </c>
      <c r="C393" s="522" t="str">
        <f t="array" ref="C393">IFERROR(IF(INDEX('Disaggregation Records'!$E$95:$E$183,MATCH(RIGHT(Z393,255),RIGHT('Disaggregation Records'!$D$95:$D$183,255),0))=0,"",INDEX('Disaggregation Records'!$E$95:$E$183,MATCH(RIGHT(Z393,255),RIGHT('Disaggregation Records'!$D$95:$D$183,255),0))),"")</f>
        <v>Age | Sexe</v>
      </c>
      <c r="D393" s="522" t="str">
        <f t="array" ref="D393">IFERROR(IF(INDEX('Disaggregation Records'!$F$95:$F$183,MATCH(RIGHT(Z393,255),RIGHT('Disaggregation Records'!$D$95:$D$183,255),0))=0,"",INDEX('Disaggregation Records'!$F$95:$F$183,MATCH(RIGHT(Z393,255),RIGHT('Disaggregation Records'!$D$95:$D$183,255),0))),"")</f>
        <v>15-19 homme</v>
      </c>
      <c r="E393" s="429" t="str">
        <f t="array" ref="E393">IFERROR(IF(INDEX('Disaggregation Data'!$K$315:$K$616,MATCH(LEFT(X393,255),LEFT('Disaggregation Data'!$J$315:$J$616,255),0))=0,"",INDEX('Disaggregation Data'!$K$315:$K$616,MATCH(LEFT(X393,255),LEFT('Disaggregation Data'!J$315:$J$616,255),0))),"")</f>
        <v/>
      </c>
      <c r="F393" s="430" t="str">
        <f t="array" ref="F393">IFERROR(IF(INDEX('Disaggregation Data'!$L$315:$L$616,MATCH(LEFT(X393,255),LEFT('Disaggregation Data'!$J$315:$J$616,255),0))=0,"",INDEX('Disaggregation Data'!$L$315:$L$616,MATCH(LEFT(X393,255),LEFT('Disaggregation Data'!J$315:$J$616,255),0))),"")</f>
        <v/>
      </c>
      <c r="G393" s="494" t="str">
        <f t="array" ref="G393">IFERROR(IF(INDEX('Disaggregation Data'!$M$315:$M$616,MATCH(LEFT(X393,255),LEFT('Disaggregation Data'!$J$315:$J$616,255),0))=0,(E393/F393)*100,INDEX('Disaggregation Data'!$M$315:$M$616,MATCH(LEFT(X393,255),LEFT('Disaggregation Data'!J$315:$J$616,255),0))),"")</f>
        <v/>
      </c>
      <c r="H393" s="433" t="str">
        <f t="array" ref="H393">IFERROR(IF(INDEX('Disaggregation Data'!$N$315:$N$616,MATCH(LEFT(X393,255),LEFT('Disaggregation Data'!$J$315:$J$616,255),0))=0,"",INDEX('Disaggregation Data'!$N$315:$N$616,MATCH(LEFT(X393,255),LEFT('Disaggregation Data'!J$315:$J$616,255),0))),"")</f>
        <v/>
      </c>
      <c r="I393" s="433" t="str">
        <f t="array" ref="I393">IFERROR(IF(INDEX('Disaggregation Data'!$Q$315:$Q$616,MATCH(LEFT(X393,255),LEFT('Disaggregation Data'!$J$315:$J$616,255),0))=0,"",INDEX('Disaggregation Data'!$Q$315:$Q$616,MATCH(LEFT(X393,255),LEFT('Disaggregation Data'!J$315:$J$616,255),0))),"")</f>
        <v/>
      </c>
      <c r="J393" s="447" t="s">
        <v>5921</v>
      </c>
      <c r="K393" s="484"/>
      <c r="L393" s="484"/>
      <c r="M393" s="484"/>
      <c r="N393" s="484"/>
      <c r="O393" s="484"/>
      <c r="P393" s="429"/>
      <c r="Q393" s="429"/>
      <c r="R393" s="429"/>
      <c r="S393" s="429"/>
      <c r="T393" s="429"/>
      <c r="U393" s="433" t="str">
        <f t="array" ref="U393">IFERROR(IF(INDEX('Disaggregation Data'!$O$315:$O$616,MATCH(LEFT(X393,255),LEFT('Disaggregation Data'!$J$315:$J$616,255),0))=0,"",INDEX('Disaggregation Data'!$O$315:$O$616,MATCH(LEFT(X393,255),LEFT('Disaggregation Data'!J$315:$J$616,255),0))),"")</f>
        <v/>
      </c>
      <c r="V393" s="447"/>
      <c r="W393" s="527"/>
      <c r="X393" s="527" t="str">
        <f t="shared" si="28"/>
        <v>TCS-1(M): Pourcentage de personnes vivant avec le VIH bénéficiant actuellement d'un traitement antirétroviralAge | Sexe15-19 homme</v>
      </c>
      <c r="Y393" s="527">
        <f t="shared" si="29"/>
        <v>6</v>
      </c>
      <c r="Z393" s="527" t="str">
        <f t="shared" si="30"/>
        <v>TCS-1(M): Pourcentage de personnes vivant avec le VIH bénéficiant actuellement d'un traitement antirétroviral-6</v>
      </c>
      <c r="AA393" s="527" t="b">
        <f t="shared" si="31"/>
        <v>1</v>
      </c>
      <c r="AB393" s="527" t="s">
        <v>2006</v>
      </c>
      <c r="AC393" s="527" t="str">
        <f t="array" ref="AC393">IFERROR(IF(INDEX('Disaggregation Records'!$G$95:$G$183,MATCH(LEFT(Z393,255),LEFT('Disaggregation Records'!$D$95:$D$183,255),0))=0,"",INDEX('Disaggregation Records'!$G$95:$G$183,MATCH(LEFT(Z393,255),LEFT('Disaggregation Records'!$D$95:$D$183,255),0))),"")</f>
        <v>a1L36000002NzjpEAC</v>
      </c>
      <c r="AD393" s="527" t="s">
        <v>970</v>
      </c>
      <c r="AE393" s="392"/>
      <c r="AF393" s="133"/>
      <c r="AG393" s="133"/>
    </row>
    <row r="394" spans="1:33" ht="47.1" customHeight="1" x14ac:dyDescent="0.25">
      <c r="A394" s="409">
        <v>7</v>
      </c>
      <c r="B394" s="427" t="str">
        <f>IFERROR(VLOOKUP(A394,'Coverage Indicators - Section D'!$A$10:$Y$42,25,FALSE),"")</f>
        <v>TCS-1(M): Pourcentage de personnes vivant avec le VIH bénéficiant actuellement d'un traitement antirétroviral</v>
      </c>
      <c r="C394" s="522" t="str">
        <f t="array" ref="C394">IFERROR(IF(INDEX('Disaggregation Records'!$E$95:$E$183,MATCH(RIGHT(Z394,255),RIGHT('Disaggregation Records'!$D$95:$D$183,255),0))=0,"",INDEX('Disaggregation Records'!$E$95:$E$183,MATCH(RIGHT(Z394,255),RIGHT('Disaggregation Records'!$D$95:$D$183,255),0))),"")</f>
        <v>Age | Sexe</v>
      </c>
      <c r="D394" s="522" t="str">
        <f t="array" ref="D394">IFERROR(IF(INDEX('Disaggregation Records'!$F$95:$F$183,MATCH(RIGHT(Z394,255),RIGHT('Disaggregation Records'!$D$95:$D$183,255),0))=0,"",INDEX('Disaggregation Records'!$F$95:$F$183,MATCH(RIGHT(Z394,255),RIGHT('Disaggregation Records'!$D$95:$D$183,255),0))),"")</f>
        <v>20-24 homme</v>
      </c>
      <c r="E394" s="429" t="str">
        <f t="array" ref="E394">IFERROR(IF(INDEX('Disaggregation Data'!$K$315:$K$616,MATCH(LEFT(X394,255),LEFT('Disaggregation Data'!$J$315:$J$616,255),0))=0,"",INDEX('Disaggregation Data'!$K$315:$K$616,MATCH(LEFT(X394,255),LEFT('Disaggregation Data'!J$315:$J$616,255),0))),"")</f>
        <v/>
      </c>
      <c r="F394" s="430" t="str">
        <f t="array" ref="F394">IFERROR(IF(INDEX('Disaggregation Data'!$L$315:$L$616,MATCH(LEFT(X394,255),LEFT('Disaggregation Data'!$J$315:$J$616,255),0))=0,"",INDEX('Disaggregation Data'!$L$315:$L$616,MATCH(LEFT(X394,255),LEFT('Disaggregation Data'!J$315:$J$616,255),0))),"")</f>
        <v/>
      </c>
      <c r="G394" s="494" t="str">
        <f t="array" ref="G394">IFERROR(IF(INDEX('Disaggregation Data'!$M$315:$M$616,MATCH(LEFT(X394,255),LEFT('Disaggregation Data'!$J$315:$J$616,255),0))=0,(E394/F394)*100,INDEX('Disaggregation Data'!$M$315:$M$616,MATCH(LEFT(X394,255),LEFT('Disaggregation Data'!J$315:$J$616,255),0))),"")</f>
        <v/>
      </c>
      <c r="H394" s="433" t="str">
        <f t="array" ref="H394">IFERROR(IF(INDEX('Disaggregation Data'!$N$315:$N$616,MATCH(LEFT(X394,255),LEFT('Disaggregation Data'!$J$315:$J$616,255),0))=0,"",INDEX('Disaggregation Data'!$N$315:$N$616,MATCH(LEFT(X394,255),LEFT('Disaggregation Data'!J$315:$J$616,255),0))),"")</f>
        <v/>
      </c>
      <c r="I394" s="433" t="str">
        <f t="array" ref="I394">IFERROR(IF(INDEX('Disaggregation Data'!$Q$315:$Q$616,MATCH(LEFT(X394,255),LEFT('Disaggregation Data'!$J$315:$J$616,255),0))=0,"",INDEX('Disaggregation Data'!$Q$315:$Q$616,MATCH(LEFT(X394,255),LEFT('Disaggregation Data'!J$315:$J$616,255),0))),"")</f>
        <v/>
      </c>
      <c r="J394" s="447" t="s">
        <v>5921</v>
      </c>
      <c r="K394" s="484"/>
      <c r="L394" s="484"/>
      <c r="M394" s="484"/>
      <c r="N394" s="484"/>
      <c r="O394" s="484"/>
      <c r="P394" s="429"/>
      <c r="Q394" s="429"/>
      <c r="R394" s="429"/>
      <c r="S394" s="429"/>
      <c r="T394" s="429"/>
      <c r="U394" s="433" t="str">
        <f t="array" ref="U394">IFERROR(IF(INDEX('Disaggregation Data'!$O$315:$O$616,MATCH(LEFT(X394,255),LEFT('Disaggregation Data'!$J$315:$J$616,255),0))=0,"",INDEX('Disaggregation Data'!$O$315:$O$616,MATCH(LEFT(X394,255),LEFT('Disaggregation Data'!J$315:$J$616,255),0))),"")</f>
        <v/>
      </c>
      <c r="V394" s="447"/>
      <c r="W394" s="527"/>
      <c r="X394" s="527" t="str">
        <f t="shared" si="28"/>
        <v>TCS-1(M): Pourcentage de personnes vivant avec le VIH bénéficiant actuellement d'un traitement antirétroviralAge | Sexe20-24 homme</v>
      </c>
      <c r="Y394" s="527">
        <f t="shared" si="29"/>
        <v>7</v>
      </c>
      <c r="Z394" s="527" t="str">
        <f t="shared" si="30"/>
        <v>TCS-1(M): Pourcentage de personnes vivant avec le VIH bénéficiant actuellement d'un traitement antirétroviral-7</v>
      </c>
      <c r="AA394" s="527" t="b">
        <f t="shared" si="31"/>
        <v>1</v>
      </c>
      <c r="AB394" s="527" t="s">
        <v>2007</v>
      </c>
      <c r="AC394" s="527" t="str">
        <f t="array" ref="AC394">IFERROR(IF(INDEX('Disaggregation Records'!$G$95:$G$183,MATCH(LEFT(Z394,255),LEFT('Disaggregation Records'!$D$95:$D$183,255),0))=0,"",INDEX('Disaggregation Records'!$G$95:$G$183,MATCH(LEFT(Z394,255),LEFT('Disaggregation Records'!$D$95:$D$183,255),0))),"")</f>
        <v>a1L36000002NzjqEAC</v>
      </c>
      <c r="AD394" s="527" t="s">
        <v>970</v>
      </c>
      <c r="AE394" s="392"/>
      <c r="AF394" s="133"/>
      <c r="AG394" s="133"/>
    </row>
    <row r="395" spans="1:33" ht="47.1" customHeight="1" x14ac:dyDescent="0.25">
      <c r="A395" s="409">
        <v>7</v>
      </c>
      <c r="B395" s="427" t="str">
        <f>IFERROR(VLOOKUP(A395,'Coverage Indicators - Section D'!$A$10:$Y$42,25,FALSE),"")</f>
        <v>TCS-1(M): Pourcentage de personnes vivant avec le VIH bénéficiant actuellement d'un traitement antirétroviral</v>
      </c>
      <c r="C395" s="522" t="str">
        <f t="array" ref="C395">IFERROR(IF(INDEX('Disaggregation Records'!$E$95:$E$183,MATCH(RIGHT(Z395,255),RIGHT('Disaggregation Records'!$D$95:$D$183,255),0))=0,"",INDEX('Disaggregation Records'!$E$95:$E$183,MATCH(RIGHT(Z395,255),RIGHT('Disaggregation Records'!$D$95:$D$183,255),0))),"")</f>
        <v>Groupe à risque cible</v>
      </c>
      <c r="D395" s="522" t="str">
        <f t="array" ref="D395">IFERROR(IF(INDEX('Disaggregation Records'!$F$95:$F$183,MATCH(RIGHT(Z395,255),RIGHT('Disaggregation Records'!$D$95:$D$183,255),0))=0,"",INDEX('Disaggregation Records'!$F$95:$F$183,MATCH(RIGHT(Z395,255),RIGHT('Disaggregation Records'!$D$95:$D$183,255),0))),"")</f>
        <v>HSH</v>
      </c>
      <c r="E395" s="429"/>
      <c r="F395" s="430" t="str">
        <f t="array" ref="F395">IFERROR(IF(INDEX('Disaggregation Data'!$L$315:$L$616,MATCH(LEFT(X395,255),LEFT('Disaggregation Data'!$J$315:$J$616,255),0))=0,"",INDEX('Disaggregation Data'!$L$315:$L$616,MATCH(LEFT(X395,255),LEFT('Disaggregation Data'!J$315:$J$616,255),0))),"")</f>
        <v/>
      </c>
      <c r="G395" s="494" t="str">
        <f t="array" ref="G395">IFERROR(IF(INDEX('Disaggregation Data'!$M$315:$M$616,MATCH(LEFT(X395,255),LEFT('Disaggregation Data'!$J$315:$J$616,255),0))=0,(E395/F395)*100,INDEX('Disaggregation Data'!$M$315:$M$616,MATCH(LEFT(X395,255),LEFT('Disaggregation Data'!J$315:$J$616,255),0))),"")</f>
        <v/>
      </c>
      <c r="H395" s="433" t="str">
        <f t="array" ref="H395">IFERROR(IF(INDEX('Disaggregation Data'!$N$315:$N$616,MATCH(LEFT(X395,255),LEFT('Disaggregation Data'!$J$315:$J$616,255),0))=0,"",INDEX('Disaggregation Data'!$N$315:$N$616,MATCH(LEFT(X395,255),LEFT('Disaggregation Data'!J$315:$J$616,255),0))),"")</f>
        <v/>
      </c>
      <c r="I395" s="433" t="str">
        <f t="array" ref="I395">IFERROR(IF(INDEX('Disaggregation Data'!$Q$315:$Q$616,MATCH(LEFT(X395,255),LEFT('Disaggregation Data'!$J$315:$J$616,255),0))=0,"",INDEX('Disaggregation Data'!$Q$315:$Q$616,MATCH(LEFT(X395,255),LEFT('Disaggregation Data'!J$315:$J$616,255),0))),"")</f>
        <v/>
      </c>
      <c r="J395" s="447" t="s">
        <v>5922</v>
      </c>
      <c r="K395" s="484"/>
      <c r="L395" s="484"/>
      <c r="M395" s="484"/>
      <c r="N395" s="484"/>
      <c r="O395" s="484"/>
      <c r="P395" s="429"/>
      <c r="Q395" s="429"/>
      <c r="R395" s="429"/>
      <c r="S395" s="429"/>
      <c r="T395" s="429"/>
      <c r="U395" s="433" t="str">
        <f t="array" ref="U395">IFERROR(IF(INDEX('Disaggregation Data'!$O$315:$O$616,MATCH(LEFT(X395,255),LEFT('Disaggregation Data'!$J$315:$J$616,255),0))=0,"",INDEX('Disaggregation Data'!$O$315:$O$616,MATCH(LEFT(X395,255),LEFT('Disaggregation Data'!J$315:$J$616,255),0))),"")</f>
        <v/>
      </c>
      <c r="V395" s="447"/>
      <c r="W395" s="527"/>
      <c r="X395" s="527" t="str">
        <f t="shared" si="28"/>
        <v>TCS-1(M): Pourcentage de personnes vivant avec le VIH bénéficiant actuellement d'un traitement antirétroviralGroupe à risque cibleHSH</v>
      </c>
      <c r="Y395" s="527">
        <f t="shared" si="29"/>
        <v>8</v>
      </c>
      <c r="Z395" s="527" t="str">
        <f t="shared" si="30"/>
        <v>TCS-1(M): Pourcentage de personnes vivant avec le VIH bénéficiant actuellement d'un traitement antirétroviral-8</v>
      </c>
      <c r="AA395" s="527" t="b">
        <f t="shared" si="31"/>
        <v>1</v>
      </c>
      <c r="AB395" s="527" t="s">
        <v>2008</v>
      </c>
      <c r="AC395" s="527" t="str">
        <f t="array" ref="AC395">IFERROR(IF(INDEX('Disaggregation Records'!$G$95:$G$183,MATCH(LEFT(Z395,255),LEFT('Disaggregation Records'!$D$95:$D$183,255),0))=0,"",INDEX('Disaggregation Records'!$G$95:$G$183,MATCH(LEFT(Z395,255),LEFT('Disaggregation Records'!$D$95:$D$183,255),0))),"")</f>
        <v>a1L36000002NzjrEAC</v>
      </c>
      <c r="AD395" s="527" t="s">
        <v>970</v>
      </c>
      <c r="AE395" s="392"/>
      <c r="AF395" s="133"/>
      <c r="AG395" s="133"/>
    </row>
    <row r="396" spans="1:33" ht="47.1" customHeight="1" x14ac:dyDescent="0.25">
      <c r="A396" s="409">
        <v>7</v>
      </c>
      <c r="B396" s="427" t="str">
        <f>IFERROR(VLOOKUP(A396,'Coverage Indicators - Section D'!$A$10:$Y$42,25,FALSE),"")</f>
        <v>TCS-1(M): Pourcentage de personnes vivant avec le VIH bénéficiant actuellement d'un traitement antirétroviral</v>
      </c>
      <c r="C396" s="522" t="str">
        <f t="array" ref="C396">IFERROR(IF(INDEX('Disaggregation Records'!$E$95:$E$183,MATCH(RIGHT(Z396,255),RIGHT('Disaggregation Records'!$D$95:$D$183,255),0))=0,"",INDEX('Disaggregation Records'!$E$95:$E$183,MATCH(RIGHT(Z396,255),RIGHT('Disaggregation Records'!$D$95:$D$183,255),0))),"")</f>
        <v>Groupe à risque cible</v>
      </c>
      <c r="D396" s="522" t="str">
        <f t="array" ref="D396">IFERROR(IF(INDEX('Disaggregation Records'!$F$95:$F$183,MATCH(RIGHT(Z396,255),RIGHT('Disaggregation Records'!$D$95:$D$183,255),0))=0,"",INDEX('Disaggregation Records'!$F$95:$F$183,MATCH(RIGHT(Z396,255),RIGHT('Disaggregation Records'!$D$95:$D$183,255),0))),"")</f>
        <v>Professionnels du sexe</v>
      </c>
      <c r="E396" s="429"/>
      <c r="F396" s="430" t="str">
        <f t="array" ref="F396">IFERROR(IF(INDEX('Disaggregation Data'!$L$315:$L$616,MATCH(LEFT(X396,255),LEFT('Disaggregation Data'!$J$315:$J$616,255),0))=0,"",INDEX('Disaggregation Data'!$L$315:$L$616,MATCH(LEFT(X396,255),LEFT('Disaggregation Data'!J$315:$J$616,255),0))),"")</f>
        <v/>
      </c>
      <c r="G396" s="494" t="str">
        <f t="array" ref="G396">IFERROR(IF(INDEX('Disaggregation Data'!$M$315:$M$616,MATCH(LEFT(X396,255),LEFT('Disaggregation Data'!$J$315:$J$616,255),0))=0,(E396/F396)*100,INDEX('Disaggregation Data'!$M$315:$M$616,MATCH(LEFT(X396,255),LEFT('Disaggregation Data'!J$315:$J$616,255),0))),"")</f>
        <v/>
      </c>
      <c r="H396" s="433" t="str">
        <f t="array" ref="H396">IFERROR(IF(INDEX('Disaggregation Data'!$N$315:$N$616,MATCH(LEFT(X396,255),LEFT('Disaggregation Data'!$J$315:$J$616,255),0))=0,"",INDEX('Disaggregation Data'!$N$315:$N$616,MATCH(LEFT(X396,255),LEFT('Disaggregation Data'!J$315:$J$616,255),0))),"")</f>
        <v/>
      </c>
      <c r="I396" s="433" t="str">
        <f t="array" ref="I396">IFERROR(IF(INDEX('Disaggregation Data'!$Q$315:$Q$616,MATCH(LEFT(X396,255),LEFT('Disaggregation Data'!$J$315:$J$616,255),0))=0,"",INDEX('Disaggregation Data'!$Q$315:$Q$616,MATCH(LEFT(X396,255),LEFT('Disaggregation Data'!J$315:$J$616,255),0))),"")</f>
        <v/>
      </c>
      <c r="J396" s="447" t="s">
        <v>5923</v>
      </c>
      <c r="K396" s="484"/>
      <c r="L396" s="484"/>
      <c r="M396" s="484"/>
      <c r="N396" s="484"/>
      <c r="O396" s="484"/>
      <c r="P396" s="429"/>
      <c r="Q396" s="429"/>
      <c r="R396" s="429"/>
      <c r="S396" s="429"/>
      <c r="T396" s="429"/>
      <c r="U396" s="433" t="str">
        <f t="array" ref="U396">IFERROR(IF(INDEX('Disaggregation Data'!$O$315:$O$616,MATCH(LEFT(X396,255),LEFT('Disaggregation Data'!$J$315:$J$616,255),0))=0,"",INDEX('Disaggregation Data'!$O$315:$O$616,MATCH(LEFT(X396,255),LEFT('Disaggregation Data'!J$315:$J$616,255),0))),"")</f>
        <v/>
      </c>
      <c r="V396" s="447"/>
      <c r="W396" s="527"/>
      <c r="X396" s="527" t="str">
        <f t="shared" si="28"/>
        <v>TCS-1(M): Pourcentage de personnes vivant avec le VIH bénéficiant actuellement d'un traitement antirétroviralGroupe à risque cibleProfessionnels du sexe</v>
      </c>
      <c r="Y396" s="527">
        <f t="shared" si="29"/>
        <v>9</v>
      </c>
      <c r="Z396" s="527" t="str">
        <f t="shared" si="30"/>
        <v>TCS-1(M): Pourcentage de personnes vivant avec le VIH bénéficiant actuellement d'un traitement antirétroviral-9</v>
      </c>
      <c r="AA396" s="527" t="b">
        <f t="shared" si="31"/>
        <v>1</v>
      </c>
      <c r="AB396" s="527" t="s">
        <v>2009</v>
      </c>
      <c r="AC396" s="527" t="str">
        <f t="array" ref="AC396">IFERROR(IF(INDEX('Disaggregation Records'!$G$95:$G$183,MATCH(LEFT(Z396,255),LEFT('Disaggregation Records'!$D$95:$D$183,255),0))=0,"",INDEX('Disaggregation Records'!$G$95:$G$183,MATCH(LEFT(Z396,255),LEFT('Disaggregation Records'!$D$95:$D$183,255),0))),"")</f>
        <v>a1L36000002NzjsEAC</v>
      </c>
      <c r="AD396" s="527" t="s">
        <v>970</v>
      </c>
      <c r="AE396" s="392"/>
      <c r="AF396" s="133"/>
      <c r="AG396" s="133"/>
    </row>
    <row r="397" spans="1:33" ht="47.1" customHeight="1" x14ac:dyDescent="0.25">
      <c r="A397" s="409">
        <v>8</v>
      </c>
      <c r="B397" s="427" t="str">
        <f>IFERROR(VLOOKUP(A397,'Coverage Indicators - Section D'!$A$10:$Y$42,25,FALSE),"")</f>
        <v>TCS-3.1: Pourcentage de personnes vivant avec le VIH qui ont commencé la thérapie antirétrovirale, qui ont une charge virale indétectable à 12 mois (&lt; 1000 copies/ml)</v>
      </c>
      <c r="C397" s="522" t="str">
        <f t="array" ref="C397">IFERROR(IF(INDEX('Disaggregation Records'!$E$95:$E$183,MATCH(RIGHT(Z397,255),RIGHT('Disaggregation Records'!$D$95:$D$183,255),0))=0,"",INDEX('Disaggregation Records'!$E$95:$E$183,MATCH(RIGHT(Z397,255),RIGHT('Disaggregation Records'!$D$95:$D$183,255),0))),"")</f>
        <v>Age | Sexe</v>
      </c>
      <c r="D397" s="522" t="str">
        <f t="array" ref="D397">IFERROR(IF(INDEX('Disaggregation Records'!$F$95:$F$183,MATCH(RIGHT(Z397,255),RIGHT('Disaggregation Records'!$D$95:$D$183,255),0))=0,"",INDEX('Disaggregation Records'!$F$95:$F$183,MATCH(RIGHT(Z397,255),RIGHT('Disaggregation Records'!$D$95:$D$183,255),0))),"")</f>
        <v>15-19 homme</v>
      </c>
      <c r="E397" s="429" t="str">
        <f t="array" ref="E397">IFERROR(IF(INDEX('Disaggregation Data'!$K$315:$K$616,MATCH(LEFT(X397,255),LEFT('Disaggregation Data'!$J$315:$J$616,255),0))=0,"",INDEX('Disaggregation Data'!$K$315:$K$616,MATCH(LEFT(X397,255),LEFT('Disaggregation Data'!J$315:$J$616,255),0))),"")</f>
        <v/>
      </c>
      <c r="F397" s="430" t="str">
        <f t="array" ref="F397">IFERROR(IF(INDEX('Disaggregation Data'!$L$315:$L$616,MATCH(LEFT(X397,255),LEFT('Disaggregation Data'!$J$315:$J$616,255),0))=0,"",INDEX('Disaggregation Data'!$L$315:$L$616,MATCH(LEFT(X397,255),LEFT('Disaggregation Data'!J$315:$J$616,255),0))),"")</f>
        <v/>
      </c>
      <c r="G397" s="494" t="str">
        <f t="array" ref="G397">IFERROR(IF(INDEX('Disaggregation Data'!$M$315:$M$616,MATCH(LEFT(X397,255),LEFT('Disaggregation Data'!$J$315:$J$616,255),0))=0,(E397/F397)*100,INDEX('Disaggregation Data'!$M$315:$M$616,MATCH(LEFT(X397,255),LEFT('Disaggregation Data'!J$315:$J$616,255),0))),"")</f>
        <v/>
      </c>
      <c r="H397" s="433" t="str">
        <f t="array" ref="H397">IFERROR(IF(INDEX('Disaggregation Data'!$N$315:$N$616,MATCH(LEFT(X397,255),LEFT('Disaggregation Data'!$J$315:$J$616,255),0))=0,"",INDEX('Disaggregation Data'!$N$315:$N$616,MATCH(LEFT(X397,255),LEFT('Disaggregation Data'!J$315:$J$616,255),0))),"")</f>
        <v/>
      </c>
      <c r="I397" s="433" t="str">
        <f t="array" ref="I397">IFERROR(IF(INDEX('Disaggregation Data'!$Q$315:$Q$616,MATCH(LEFT(X397,255),LEFT('Disaggregation Data'!$J$315:$J$616,255),0))=0,"",INDEX('Disaggregation Data'!$Q$315:$Q$616,MATCH(LEFT(X397,255),LEFT('Disaggregation Data'!J$315:$J$616,255),0))),"")</f>
        <v/>
      </c>
      <c r="J397" s="566" t="s">
        <v>5930</v>
      </c>
      <c r="K397" s="484"/>
      <c r="L397" s="484"/>
      <c r="M397" s="484"/>
      <c r="N397" s="484"/>
      <c r="O397" s="484"/>
      <c r="P397" s="429"/>
      <c r="Q397" s="429"/>
      <c r="R397" s="429"/>
      <c r="S397" s="429"/>
      <c r="T397" s="429"/>
      <c r="U397" s="433" t="str">
        <f t="array" ref="U397">IFERROR(IF(INDEX('Disaggregation Data'!$O$315:$O$616,MATCH(LEFT(X397,255),LEFT('Disaggregation Data'!$J$315:$J$616,255),0))=0,"",INDEX('Disaggregation Data'!$O$315:$O$616,MATCH(LEFT(X397,255),LEFT('Disaggregation Data'!J$315:$J$616,255),0))),"")</f>
        <v/>
      </c>
      <c r="V397" s="447"/>
      <c r="W397" s="527"/>
      <c r="X397" s="527" t="str">
        <f t="shared" si="28"/>
        <v>TCS-3.1: Pourcentage de personnes vivant avec le VIH qui ont commencé la thérapie antirétrovirale, qui ont une charge virale indétectable à 12 mois (&lt; 1000 copies/ml)Age | Sexe15-19 homme</v>
      </c>
      <c r="Y397" s="527">
        <f t="shared" si="29"/>
        <v>0</v>
      </c>
      <c r="Z397" s="527" t="str">
        <f t="shared" si="30"/>
        <v>TCS-3.1: Pourcentage de personnes vivant avec le VIH qui ont commencé la thérapie antirétrovirale, qui ont une charge virale indétectable à 12 mois (&lt; 1000 copies/ml)-0</v>
      </c>
      <c r="AA397" s="527" t="b">
        <f t="shared" si="31"/>
        <v>1</v>
      </c>
      <c r="AB397" s="527" t="s">
        <v>2010</v>
      </c>
      <c r="AC397" s="527" t="str">
        <f t="array" ref="AC397">IFERROR(IF(INDEX('Disaggregation Records'!$G$95:$G$183,MATCH(LEFT(Z397,255),LEFT('Disaggregation Records'!$D$95:$D$183,255),0))=0,"",INDEX('Disaggregation Records'!$G$95:$G$183,MATCH(LEFT(Z397,255),LEFT('Disaggregation Records'!$D$95:$D$183,255),0))),"")</f>
        <v>a1L36000002NzjuEAC</v>
      </c>
      <c r="AD397" s="527" t="s">
        <v>973</v>
      </c>
      <c r="AE397" s="392"/>
      <c r="AF397" s="133"/>
      <c r="AG397" s="133"/>
    </row>
    <row r="398" spans="1:33" ht="47.1" customHeight="1" x14ac:dyDescent="0.25">
      <c r="A398" s="409">
        <v>8</v>
      </c>
      <c r="B398" s="427" t="str">
        <f>IFERROR(VLOOKUP(A398,'Coverage Indicators - Section D'!$A$10:$Y$42,25,FALSE),"")</f>
        <v>TCS-3.1: Pourcentage de personnes vivant avec le VIH qui ont commencé la thérapie antirétrovirale, qui ont une charge virale indétectable à 12 mois (&lt; 1000 copies/ml)</v>
      </c>
      <c r="C398" s="522" t="str">
        <f t="array" ref="C398">IFERROR(IF(INDEX('Disaggregation Records'!$E$95:$E$183,MATCH(RIGHT(Z398,255),RIGHT('Disaggregation Records'!$D$95:$D$183,255),0))=0,"",INDEX('Disaggregation Records'!$E$95:$E$183,MATCH(RIGHT(Z398,255),RIGHT('Disaggregation Records'!$D$95:$D$183,255),0))),"")</f>
        <v>Age | Sexe</v>
      </c>
      <c r="D398" s="522" t="str">
        <f t="array" ref="D398">IFERROR(IF(INDEX('Disaggregation Records'!$F$95:$F$183,MATCH(RIGHT(Z398,255),RIGHT('Disaggregation Records'!$D$95:$D$183,255),0))=0,"",INDEX('Disaggregation Records'!$F$95:$F$183,MATCH(RIGHT(Z398,255),RIGHT('Disaggregation Records'!$D$95:$D$183,255),0))),"")</f>
        <v>20-24 femme</v>
      </c>
      <c r="E398" s="429" t="str">
        <f t="array" ref="E398">IFERROR(IF(INDEX('Disaggregation Data'!$K$315:$K$616,MATCH(LEFT(X398,255),LEFT('Disaggregation Data'!$J$315:$J$616,255),0))=0,"",INDEX('Disaggregation Data'!$K$315:$K$616,MATCH(LEFT(X398,255),LEFT('Disaggregation Data'!J$315:$J$616,255),0))),"")</f>
        <v/>
      </c>
      <c r="F398" s="430" t="str">
        <f t="array" ref="F398">IFERROR(IF(INDEX('Disaggregation Data'!$L$315:$L$616,MATCH(LEFT(X398,255),LEFT('Disaggregation Data'!$J$315:$J$616,255),0))=0,"",INDEX('Disaggregation Data'!$L$315:$L$616,MATCH(LEFT(X398,255),LEFT('Disaggregation Data'!J$315:$J$616,255),0))),"")</f>
        <v/>
      </c>
      <c r="G398" s="494" t="str">
        <f t="array" ref="G398">IFERROR(IF(INDEX('Disaggregation Data'!$M$315:$M$616,MATCH(LEFT(X398,255),LEFT('Disaggregation Data'!$J$315:$J$616,255),0))=0,(E398/F398)*100,INDEX('Disaggregation Data'!$M$315:$M$616,MATCH(LEFT(X398,255),LEFT('Disaggregation Data'!J$315:$J$616,255),0))),"")</f>
        <v/>
      </c>
      <c r="H398" s="433" t="str">
        <f t="array" ref="H398">IFERROR(IF(INDEX('Disaggregation Data'!$N$315:$N$616,MATCH(LEFT(X398,255),LEFT('Disaggregation Data'!$J$315:$J$616,255),0))=0,"",INDEX('Disaggregation Data'!$N$315:$N$616,MATCH(LEFT(X398,255),LEFT('Disaggregation Data'!J$315:$J$616,255),0))),"")</f>
        <v/>
      </c>
      <c r="I398" s="433" t="str">
        <f t="array" ref="I398">IFERROR(IF(INDEX('Disaggregation Data'!$Q$315:$Q$616,MATCH(LEFT(X398,255),LEFT('Disaggregation Data'!$J$315:$J$616,255),0))=0,"",INDEX('Disaggregation Data'!$Q$315:$Q$616,MATCH(LEFT(X398,255),LEFT('Disaggregation Data'!J$315:$J$616,255),0))),"")</f>
        <v/>
      </c>
      <c r="J398" s="566" t="s">
        <v>5931</v>
      </c>
      <c r="K398" s="484"/>
      <c r="L398" s="484"/>
      <c r="M398" s="484"/>
      <c r="N398" s="484"/>
      <c r="O398" s="484"/>
      <c r="P398" s="429"/>
      <c r="Q398" s="429"/>
      <c r="R398" s="429"/>
      <c r="S398" s="429"/>
      <c r="T398" s="429"/>
      <c r="U398" s="433" t="str">
        <f t="array" ref="U398">IFERROR(IF(INDEX('Disaggregation Data'!$O$315:$O$616,MATCH(LEFT(X398,255),LEFT('Disaggregation Data'!$J$315:$J$616,255),0))=0,"",INDEX('Disaggregation Data'!$O$315:$O$616,MATCH(LEFT(X398,255),LEFT('Disaggregation Data'!J$315:$J$616,255),0))),"")</f>
        <v/>
      </c>
      <c r="V398" s="447"/>
      <c r="W398" s="527"/>
      <c r="X398" s="527" t="str">
        <f t="shared" si="28"/>
        <v>TCS-3.1: Pourcentage de personnes vivant avec le VIH qui ont commencé la thérapie antirétrovirale, qui ont une charge virale indétectable à 12 mois (&lt; 1000 copies/ml)Age | Sexe20-24 femme</v>
      </c>
      <c r="Y398" s="527">
        <f t="shared" si="29"/>
        <v>1</v>
      </c>
      <c r="Z398" s="527" t="str">
        <f t="shared" si="30"/>
        <v>TCS-3.1: Pourcentage de personnes vivant avec le VIH qui ont commencé la thérapie antirétrovirale, qui ont une charge virale indétectable à 12 mois (&lt; 1000 copies/ml)-1</v>
      </c>
      <c r="AA398" s="527" t="b">
        <f t="shared" si="31"/>
        <v>1</v>
      </c>
      <c r="AB398" s="527" t="s">
        <v>2011</v>
      </c>
      <c r="AC398" s="527" t="str">
        <f t="array" ref="AC398">IFERROR(IF(INDEX('Disaggregation Records'!$G$95:$G$183,MATCH(LEFT(Z398,255),LEFT('Disaggregation Records'!$D$95:$D$183,255),0))=0,"",INDEX('Disaggregation Records'!$G$95:$G$183,MATCH(LEFT(Z398,255),LEFT('Disaggregation Records'!$D$95:$D$183,255),0))),"")</f>
        <v>a1L36000002NzjvEAC</v>
      </c>
      <c r="AD398" s="527" t="s">
        <v>973</v>
      </c>
      <c r="AE398" s="392"/>
      <c r="AF398" s="133"/>
      <c r="AG398" s="133"/>
    </row>
    <row r="399" spans="1:33" ht="47.1" customHeight="1" x14ac:dyDescent="0.25">
      <c r="A399" s="409">
        <v>8</v>
      </c>
      <c r="B399" s="427" t="str">
        <f>IFERROR(VLOOKUP(A399,'Coverage Indicators - Section D'!$A$10:$Y$42,25,FALSE),"")</f>
        <v>TCS-3.1: Pourcentage de personnes vivant avec le VIH qui ont commencé la thérapie antirétrovirale, qui ont une charge virale indétectable à 12 mois (&lt; 1000 copies/ml)</v>
      </c>
      <c r="C399" s="522" t="str">
        <f t="array" ref="C399">IFERROR(IF(INDEX('Disaggregation Records'!$E$95:$E$183,MATCH(RIGHT(Z399,255),RIGHT('Disaggregation Records'!$D$95:$D$183,255),0))=0,"",INDEX('Disaggregation Records'!$E$95:$E$183,MATCH(RIGHT(Z399,255),RIGHT('Disaggregation Records'!$D$95:$D$183,255),0))),"")</f>
        <v>Age | Sexe</v>
      </c>
      <c r="D399" s="522" t="str">
        <f t="array" ref="D399">IFERROR(IF(INDEX('Disaggregation Records'!$F$95:$F$183,MATCH(RIGHT(Z399,255),RIGHT('Disaggregation Records'!$D$95:$D$183,255),0))=0,"",INDEX('Disaggregation Records'!$F$95:$F$183,MATCH(RIGHT(Z399,255),RIGHT('Disaggregation Records'!$D$95:$D$183,255),0))),"")</f>
        <v>20-24 homme</v>
      </c>
      <c r="E399" s="429" t="str">
        <f t="array" ref="E399">IFERROR(IF(INDEX('Disaggregation Data'!$K$315:$K$616,MATCH(LEFT(X399,255),LEFT('Disaggregation Data'!$J$315:$J$616,255),0))=0,"",INDEX('Disaggregation Data'!$K$315:$K$616,MATCH(LEFT(X399,255),LEFT('Disaggregation Data'!J$315:$J$616,255),0))),"")</f>
        <v/>
      </c>
      <c r="F399" s="430" t="str">
        <f t="array" ref="F399">IFERROR(IF(INDEX('Disaggregation Data'!$L$315:$L$616,MATCH(LEFT(X399,255),LEFT('Disaggregation Data'!$J$315:$J$616,255),0))=0,"",INDEX('Disaggregation Data'!$L$315:$L$616,MATCH(LEFT(X399,255),LEFT('Disaggregation Data'!J$315:$J$616,255),0))),"")</f>
        <v/>
      </c>
      <c r="G399" s="494" t="str">
        <f t="array" ref="G399">IFERROR(IF(INDEX('Disaggregation Data'!$M$315:$M$616,MATCH(LEFT(X399,255),LEFT('Disaggregation Data'!$J$315:$J$616,255),0))=0,(E399/F399)*100,INDEX('Disaggregation Data'!$M$315:$M$616,MATCH(LEFT(X399,255),LEFT('Disaggregation Data'!J$315:$J$616,255),0))),"")</f>
        <v/>
      </c>
      <c r="H399" s="433" t="str">
        <f t="array" ref="H399">IFERROR(IF(INDEX('Disaggregation Data'!$N$315:$N$616,MATCH(LEFT(X399,255),LEFT('Disaggregation Data'!$J$315:$J$616,255),0))=0,"",INDEX('Disaggregation Data'!$N$315:$N$616,MATCH(LEFT(X399,255),LEFT('Disaggregation Data'!J$315:$J$616,255),0))),"")</f>
        <v/>
      </c>
      <c r="I399" s="433" t="str">
        <f t="array" ref="I399">IFERROR(IF(INDEX('Disaggregation Data'!$Q$315:$Q$616,MATCH(LEFT(X399,255),LEFT('Disaggregation Data'!$J$315:$J$616,255),0))=0,"",INDEX('Disaggregation Data'!$Q$315:$Q$616,MATCH(LEFT(X399,255),LEFT('Disaggregation Data'!J$315:$J$616,255),0))),"")</f>
        <v/>
      </c>
      <c r="J399" s="551" t="s">
        <v>5924</v>
      </c>
      <c r="K399" s="484"/>
      <c r="L399" s="484"/>
      <c r="M399" s="484"/>
      <c r="N399" s="484"/>
      <c r="O399" s="484"/>
      <c r="P399" s="429"/>
      <c r="Q399" s="429"/>
      <c r="R399" s="429"/>
      <c r="S399" s="429"/>
      <c r="T399" s="429"/>
      <c r="U399" s="433" t="str">
        <f t="array" ref="U399">IFERROR(IF(INDEX('Disaggregation Data'!$O$315:$O$616,MATCH(LEFT(X399,255),LEFT('Disaggregation Data'!$J$315:$J$616,255),0))=0,"",INDEX('Disaggregation Data'!$O$315:$O$616,MATCH(LEFT(X399,255),LEFT('Disaggregation Data'!J$315:$J$616,255),0))),"")</f>
        <v/>
      </c>
      <c r="V399" s="447"/>
      <c r="W399" s="527"/>
      <c r="X399" s="527" t="str">
        <f t="shared" si="28"/>
        <v>TCS-3.1: Pourcentage de personnes vivant avec le VIH qui ont commencé la thérapie antirétrovirale, qui ont une charge virale indétectable à 12 mois (&lt; 1000 copies/ml)Age | Sexe20-24 homme</v>
      </c>
      <c r="Y399" s="527">
        <f t="shared" si="29"/>
        <v>2</v>
      </c>
      <c r="Z399" s="527" t="str">
        <f t="shared" si="30"/>
        <v>TCS-3.1: Pourcentage de personnes vivant avec le VIH qui ont commencé la thérapie antirétrovirale, qui ont une charge virale indétectable à 12 mois (&lt; 1000 copies/ml)-2</v>
      </c>
      <c r="AA399" s="527" t="b">
        <f t="shared" si="31"/>
        <v>1</v>
      </c>
      <c r="AB399" s="527" t="s">
        <v>2012</v>
      </c>
      <c r="AC399" s="527" t="str">
        <f t="array" ref="AC399">IFERROR(IF(INDEX('Disaggregation Records'!$G$95:$G$183,MATCH(LEFT(Z399,255),LEFT('Disaggregation Records'!$D$95:$D$183,255),0))=0,"",INDEX('Disaggregation Records'!$G$95:$G$183,MATCH(LEFT(Z399,255),LEFT('Disaggregation Records'!$D$95:$D$183,255),0))),"")</f>
        <v>a1L36000002Nzk5EAC</v>
      </c>
      <c r="AD399" s="527" t="s">
        <v>973</v>
      </c>
      <c r="AE399" s="392"/>
      <c r="AF399" s="133"/>
      <c r="AG399" s="133"/>
    </row>
    <row r="400" spans="1:33" ht="47.1" customHeight="1" x14ac:dyDescent="0.25">
      <c r="A400" s="409">
        <v>8</v>
      </c>
      <c r="B400" s="427" t="str">
        <f>IFERROR(VLOOKUP(A400,'Coverage Indicators - Section D'!$A$10:$Y$42,25,FALSE),"")</f>
        <v>TCS-3.1: Pourcentage de personnes vivant avec le VIH qui ont commencé la thérapie antirétrovirale, qui ont une charge virale indétectable à 12 mois (&lt; 1000 copies/ml)</v>
      </c>
      <c r="C400" s="522" t="str">
        <f t="array" ref="C400">IFERROR(IF(INDEX('Disaggregation Records'!$E$95:$E$183,MATCH(RIGHT(Z400,255),RIGHT('Disaggregation Records'!$D$95:$D$183,255),0))=0,"",INDEX('Disaggregation Records'!$E$95:$E$183,MATCH(RIGHT(Z400,255),RIGHT('Disaggregation Records'!$D$95:$D$183,255),0))),"")</f>
        <v>Age | Sexe</v>
      </c>
      <c r="D400" s="522" t="str">
        <f t="array" ref="D400">IFERROR(IF(INDEX('Disaggregation Records'!$F$95:$F$183,MATCH(RIGHT(Z400,255),RIGHT('Disaggregation Records'!$D$95:$D$183,255),0))=0,"",INDEX('Disaggregation Records'!$F$95:$F$183,MATCH(RIGHT(Z400,255),RIGHT('Disaggregation Records'!$D$95:$D$183,255),0))),"")</f>
        <v>15-19 femme</v>
      </c>
      <c r="E400" s="429" t="str">
        <f t="array" ref="E400">IFERROR(IF(INDEX('Disaggregation Data'!$K$315:$K$616,MATCH(LEFT(X400,255),LEFT('Disaggregation Data'!$J$315:$J$616,255),0))=0,"",INDEX('Disaggregation Data'!$K$315:$K$616,MATCH(LEFT(X400,255),LEFT('Disaggregation Data'!J$315:$J$616,255),0))),"")</f>
        <v/>
      </c>
      <c r="F400" s="430" t="str">
        <f t="array" ref="F400">IFERROR(IF(INDEX('Disaggregation Data'!$L$315:$L$616,MATCH(LEFT(X400,255),LEFT('Disaggregation Data'!$J$315:$J$616,255),0))=0,"",INDEX('Disaggregation Data'!$L$315:$L$616,MATCH(LEFT(X400,255),LEFT('Disaggregation Data'!J$315:$J$616,255),0))),"")</f>
        <v/>
      </c>
      <c r="G400" s="494" t="str">
        <f t="array" ref="G400">IFERROR(IF(INDEX('Disaggregation Data'!$M$315:$M$616,MATCH(LEFT(X400,255),LEFT('Disaggregation Data'!$J$315:$J$616,255),0))=0,(E400/F400)*100,INDEX('Disaggregation Data'!$M$315:$M$616,MATCH(LEFT(X400,255),LEFT('Disaggregation Data'!J$315:$J$616,255),0))),"")</f>
        <v/>
      </c>
      <c r="H400" s="433" t="str">
        <f t="array" ref="H400">IFERROR(IF(INDEX('Disaggregation Data'!$N$315:$N$616,MATCH(LEFT(X400,255),LEFT('Disaggregation Data'!$J$315:$J$616,255),0))=0,"",INDEX('Disaggregation Data'!$N$315:$N$616,MATCH(LEFT(X400,255),LEFT('Disaggregation Data'!J$315:$J$616,255),0))),"")</f>
        <v/>
      </c>
      <c r="I400" s="433" t="str">
        <f t="array" ref="I400">IFERROR(IF(INDEX('Disaggregation Data'!$Q$315:$Q$616,MATCH(LEFT(X400,255),LEFT('Disaggregation Data'!$J$315:$J$616,255),0))=0,"",INDEX('Disaggregation Data'!$Q$315:$Q$616,MATCH(LEFT(X400,255),LEFT('Disaggregation Data'!J$315:$J$616,255),0))),"")</f>
        <v/>
      </c>
      <c r="J400" s="551" t="s">
        <v>5924</v>
      </c>
      <c r="K400" s="484"/>
      <c r="L400" s="484"/>
      <c r="M400" s="484"/>
      <c r="N400" s="484"/>
      <c r="O400" s="484"/>
      <c r="P400" s="429"/>
      <c r="Q400" s="429"/>
      <c r="R400" s="429"/>
      <c r="S400" s="429"/>
      <c r="T400" s="429"/>
      <c r="U400" s="433" t="str">
        <f t="array" ref="U400">IFERROR(IF(INDEX('Disaggregation Data'!$O$315:$O$616,MATCH(LEFT(X400,255),LEFT('Disaggregation Data'!$J$315:$J$616,255),0))=0,"",INDEX('Disaggregation Data'!$O$315:$O$616,MATCH(LEFT(X400,255),LEFT('Disaggregation Data'!J$315:$J$616,255),0))),"")</f>
        <v/>
      </c>
      <c r="V400" s="447"/>
      <c r="W400" s="527"/>
      <c r="X400" s="527" t="str">
        <f t="shared" si="28"/>
        <v>TCS-3.1: Pourcentage de personnes vivant avec le VIH qui ont commencé la thérapie antirétrovirale, qui ont une charge virale indétectable à 12 mois (&lt; 1000 copies/ml)Age | Sexe15-19 femme</v>
      </c>
      <c r="Y400" s="527">
        <f t="shared" si="29"/>
        <v>3</v>
      </c>
      <c r="Z400" s="527" t="str">
        <f t="shared" si="30"/>
        <v>TCS-3.1: Pourcentage de personnes vivant avec le VIH qui ont commencé la thérapie antirétrovirale, qui ont une charge virale indétectable à 12 mois (&lt; 1000 copies/ml)-3</v>
      </c>
      <c r="AA400" s="527" t="b">
        <f t="shared" si="31"/>
        <v>1</v>
      </c>
      <c r="AB400" s="527" t="s">
        <v>2013</v>
      </c>
      <c r="AC400" s="527" t="str">
        <f t="array" ref="AC400">IFERROR(IF(INDEX('Disaggregation Records'!$G$95:$G$183,MATCH(LEFT(Z400,255),LEFT('Disaggregation Records'!$D$95:$D$183,255),0))=0,"",INDEX('Disaggregation Records'!$G$95:$G$183,MATCH(LEFT(Z400,255),LEFT('Disaggregation Records'!$D$95:$D$183,255),0))),"")</f>
        <v>a1L36000002Nzk6EAC</v>
      </c>
      <c r="AD400" s="527" t="s">
        <v>973</v>
      </c>
      <c r="AE400" s="392"/>
      <c r="AF400" s="133"/>
      <c r="AG400" s="133"/>
    </row>
    <row r="401" spans="1:33" ht="47.1" customHeight="1" x14ac:dyDescent="0.25">
      <c r="A401" s="409">
        <v>8</v>
      </c>
      <c r="B401" s="427" t="str">
        <f>IFERROR(VLOOKUP(A401,'Coverage Indicators - Section D'!$A$10:$Y$42,25,FALSE),"")</f>
        <v>TCS-3.1: Pourcentage de personnes vivant avec le VIH qui ont commencé la thérapie antirétrovirale, qui ont une charge virale indétectable à 12 mois (&lt; 1000 copies/ml)</v>
      </c>
      <c r="C401" s="522" t="str">
        <f t="array" ref="C401">IFERROR(IF(INDEX('Disaggregation Records'!$E$95:$E$183,MATCH(RIGHT(Z401,255),RIGHT('Disaggregation Records'!$D$95:$D$183,255),0))=0,"",INDEX('Disaggregation Records'!$E$95:$E$183,MATCH(RIGHT(Z401,255),RIGHT('Disaggregation Records'!$D$95:$D$183,255),0))),"")</f>
        <v/>
      </c>
      <c r="D401" s="522" t="str">
        <f t="array" ref="D401">IFERROR(IF(INDEX('Disaggregation Records'!$F$95:$F$183,MATCH(RIGHT(Z401,255),RIGHT('Disaggregation Records'!$D$95:$D$183,255),0))=0,"",INDEX('Disaggregation Records'!$F$95:$F$183,MATCH(RIGHT(Z401,255),RIGHT('Disaggregation Records'!$D$95:$D$183,255),0))),"")</f>
        <v/>
      </c>
      <c r="E401" s="429" t="str">
        <f t="array" ref="E401">IFERROR(IF(INDEX('Disaggregation Data'!$K$315:$K$616,MATCH(LEFT(X401,255),LEFT('Disaggregation Data'!$J$315:$J$616,255),0))=0,"",INDEX('Disaggregation Data'!$K$315:$K$616,MATCH(LEFT(X401,255),LEFT('Disaggregation Data'!J$315:$J$616,255),0))),"")</f>
        <v/>
      </c>
      <c r="F401" s="430" t="str">
        <f t="array" ref="F401">IFERROR(IF(INDEX('Disaggregation Data'!$L$315:$L$616,MATCH(LEFT(X401,255),LEFT('Disaggregation Data'!$J$315:$J$616,255),0))=0,"",INDEX('Disaggregation Data'!$L$315:$L$616,MATCH(LEFT(X401,255),LEFT('Disaggregation Data'!J$315:$J$616,255),0))),"")</f>
        <v/>
      </c>
      <c r="G401" s="494" t="str">
        <f t="array" ref="G401">IFERROR(IF(INDEX('Disaggregation Data'!$M$315:$M$616,MATCH(LEFT(X401,255),LEFT('Disaggregation Data'!$J$315:$J$616,255),0))=0,(E401/F401)*100,INDEX('Disaggregation Data'!$M$315:$M$616,MATCH(LEFT(X401,255),LEFT('Disaggregation Data'!J$315:$J$616,255),0))),"")</f>
        <v/>
      </c>
      <c r="H401" s="433" t="str">
        <f t="array" ref="H401">IFERROR(IF(INDEX('Disaggregation Data'!$N$315:$N$616,MATCH(LEFT(X401,255),LEFT('Disaggregation Data'!$J$315:$J$616,255),0))=0,"",INDEX('Disaggregation Data'!$N$315:$N$616,MATCH(LEFT(X401,255),LEFT('Disaggregation Data'!J$315:$J$616,255),0))),"")</f>
        <v/>
      </c>
      <c r="I401" s="433" t="str">
        <f t="array" ref="I401">IFERROR(IF(INDEX('Disaggregation Data'!$Q$315:$Q$616,MATCH(LEFT(X401,255),LEFT('Disaggregation Data'!$J$315:$J$616,255),0))=0,"",INDEX('Disaggregation Data'!$Q$315:$Q$616,MATCH(LEFT(X401,255),LEFT('Disaggregation Data'!J$315:$J$616,255),0))),"")</f>
        <v/>
      </c>
      <c r="J401" s="447" t="str">
        <f t="array" ref="J401">IFERROR(IF(INDEX('Disaggregation Data'!$R$315:$R$616,MATCH(LEFT(X401,255),LEFT('Disaggregation Data'!$J$315:$J$616,255),0))=0,"",INDEX('Disaggregation Data'!$R$315:$R$616,MATCH(LEFT(X401,255),LEFT('Disaggregation Data'!J$315:$J$616,255),0))),"")</f>
        <v/>
      </c>
      <c r="K401" s="484"/>
      <c r="L401" s="484"/>
      <c r="M401" s="484"/>
      <c r="N401" s="484"/>
      <c r="O401" s="484"/>
      <c r="P401" s="429"/>
      <c r="Q401" s="429"/>
      <c r="R401" s="429"/>
      <c r="S401" s="429"/>
      <c r="T401" s="429"/>
      <c r="U401" s="433" t="str">
        <f t="array" ref="U401">IFERROR(IF(INDEX('Disaggregation Data'!$O$315:$O$616,MATCH(LEFT(X401,255),LEFT('Disaggregation Data'!$J$315:$J$616,255),0))=0,"",INDEX('Disaggregation Data'!$O$315:$O$616,MATCH(LEFT(X401,255),LEFT('Disaggregation Data'!J$315:$J$616,255),0))),"")</f>
        <v/>
      </c>
      <c r="V401" s="447" t="str">
        <f t="array" ref="V401">IFERROR(IF(INDEX('Disaggregation Data'!$P$315:$P$616,MATCH(LEFT(X401,255),LEFT('Disaggregation Data'!$J$315:$J$616,255),0))=0,"",INDEX('Disaggregation Data'!$P$315:$P$616,MATCH(LEFT(X401,255),LEFT('Disaggregation Data'!J$315:$J$616,255),0))),"")</f>
        <v/>
      </c>
      <c r="W401" s="527"/>
      <c r="X401" s="527" t="str">
        <f t="shared" si="28"/>
        <v>TCS-3.1: Pourcentage de personnes vivant avec le VIH qui ont commencé la thérapie antirétrovirale, qui ont une charge virale indétectable à 12 mois (&lt; 1000 copies/ml)</v>
      </c>
      <c r="Y401" s="527">
        <f t="shared" si="29"/>
        <v>4</v>
      </c>
      <c r="Z401" s="527" t="str">
        <f t="shared" si="30"/>
        <v>TCS-3.1: Pourcentage de personnes vivant avec le VIH qui ont commencé la thérapie antirétrovirale, qui ont une charge virale indétectable à 12 mois (&lt; 1000 copies/ml)-4</v>
      </c>
      <c r="AA401" s="527" t="b">
        <f t="shared" si="31"/>
        <v>1</v>
      </c>
      <c r="AB401" s="527" t="s">
        <v>2014</v>
      </c>
      <c r="AC401" s="527" t="str">
        <f t="array" ref="AC401">IFERROR(IF(INDEX('Disaggregation Records'!$G$95:$G$183,MATCH(LEFT(Z401,255),LEFT('Disaggregation Records'!$D$95:$D$183,255),0))=0,"",INDEX('Disaggregation Records'!$G$95:$G$183,MATCH(LEFT(Z401,255),LEFT('Disaggregation Records'!$D$95:$D$183,255),0))),"")</f>
        <v/>
      </c>
      <c r="AD401" s="527" t="s">
        <v>973</v>
      </c>
      <c r="AE401" s="392"/>
      <c r="AF401" s="133"/>
      <c r="AG401" s="133"/>
    </row>
    <row r="402" spans="1:33" ht="47.1" customHeight="1" x14ac:dyDescent="0.25">
      <c r="A402" s="409">
        <v>8</v>
      </c>
      <c r="B402" s="427" t="str">
        <f>IFERROR(VLOOKUP(A402,'Coverage Indicators - Section D'!$A$10:$Y$42,25,FALSE),"")</f>
        <v>TCS-3.1: Pourcentage de personnes vivant avec le VIH qui ont commencé la thérapie antirétrovirale, qui ont une charge virale indétectable à 12 mois (&lt; 1000 copies/ml)</v>
      </c>
      <c r="C402" s="522" t="str">
        <f t="array" ref="C402">IFERROR(IF(INDEX('Disaggregation Records'!$E$95:$E$183,MATCH(RIGHT(Z402,255),RIGHT('Disaggregation Records'!$D$95:$D$183,255),0))=0,"",INDEX('Disaggregation Records'!$E$95:$E$183,MATCH(RIGHT(Z402,255),RIGHT('Disaggregation Records'!$D$95:$D$183,255),0))),"")</f>
        <v/>
      </c>
      <c r="D402" s="522" t="str">
        <f t="array" ref="D402">IFERROR(IF(INDEX('Disaggregation Records'!$F$95:$F$183,MATCH(RIGHT(Z402,255),RIGHT('Disaggregation Records'!$D$95:$D$183,255),0))=0,"",INDEX('Disaggregation Records'!$F$95:$F$183,MATCH(RIGHT(Z402,255),RIGHT('Disaggregation Records'!$D$95:$D$183,255),0))),"")</f>
        <v/>
      </c>
      <c r="E402" s="429" t="str">
        <f t="array" ref="E402">IFERROR(IF(INDEX('Disaggregation Data'!$K$315:$K$616,MATCH(LEFT(X402,255),LEFT('Disaggregation Data'!$J$315:$J$616,255),0))=0,"",INDEX('Disaggregation Data'!$K$315:$K$616,MATCH(LEFT(X402,255),LEFT('Disaggregation Data'!J$315:$J$616,255),0))),"")</f>
        <v/>
      </c>
      <c r="F402" s="430" t="str">
        <f t="array" ref="F402">IFERROR(IF(INDEX('Disaggregation Data'!$L$315:$L$616,MATCH(LEFT(X402,255),LEFT('Disaggregation Data'!$J$315:$J$616,255),0))=0,"",INDEX('Disaggregation Data'!$L$315:$L$616,MATCH(LEFT(X402,255),LEFT('Disaggregation Data'!J$315:$J$616,255),0))),"")</f>
        <v/>
      </c>
      <c r="G402" s="494" t="str">
        <f t="array" ref="G402">IFERROR(IF(INDEX('Disaggregation Data'!$M$315:$M$616,MATCH(LEFT(X402,255),LEFT('Disaggregation Data'!$J$315:$J$616,255),0))=0,(E402/F402)*100,INDEX('Disaggregation Data'!$M$315:$M$616,MATCH(LEFT(X402,255),LEFT('Disaggregation Data'!J$315:$J$616,255),0))),"")</f>
        <v/>
      </c>
      <c r="H402" s="433" t="str">
        <f t="array" ref="H402">IFERROR(IF(INDEX('Disaggregation Data'!$N$315:$N$616,MATCH(LEFT(X402,255),LEFT('Disaggregation Data'!$J$315:$J$616,255),0))=0,"",INDEX('Disaggregation Data'!$N$315:$N$616,MATCH(LEFT(X402,255),LEFT('Disaggregation Data'!J$315:$J$616,255),0))),"")</f>
        <v/>
      </c>
      <c r="I402" s="433" t="str">
        <f t="array" ref="I402">IFERROR(IF(INDEX('Disaggregation Data'!$Q$315:$Q$616,MATCH(LEFT(X402,255),LEFT('Disaggregation Data'!$J$315:$J$616,255),0))=0,"",INDEX('Disaggregation Data'!$Q$315:$Q$616,MATCH(LEFT(X402,255),LEFT('Disaggregation Data'!J$315:$J$616,255),0))),"")</f>
        <v/>
      </c>
      <c r="J402" s="447" t="str">
        <f t="array" ref="J402">IFERROR(IF(INDEX('Disaggregation Data'!$R$315:$R$616,MATCH(LEFT(X402,255),LEFT('Disaggregation Data'!$J$315:$J$616,255),0))=0,"",INDEX('Disaggregation Data'!$R$315:$R$616,MATCH(LEFT(X402,255),LEFT('Disaggregation Data'!J$315:$J$616,255),0))),"")</f>
        <v/>
      </c>
      <c r="K402" s="484"/>
      <c r="L402" s="484"/>
      <c r="M402" s="484"/>
      <c r="N402" s="484"/>
      <c r="O402" s="484"/>
      <c r="P402" s="429"/>
      <c r="Q402" s="429"/>
      <c r="R402" s="429"/>
      <c r="S402" s="429"/>
      <c r="T402" s="429"/>
      <c r="U402" s="433" t="str">
        <f t="array" ref="U402">IFERROR(IF(INDEX('Disaggregation Data'!$O$315:$O$616,MATCH(LEFT(X402,255),LEFT('Disaggregation Data'!$J$315:$J$616,255),0))=0,"",INDEX('Disaggregation Data'!$O$315:$O$616,MATCH(LEFT(X402,255),LEFT('Disaggregation Data'!J$315:$J$616,255),0))),"")</f>
        <v/>
      </c>
      <c r="V402" s="447" t="str">
        <f t="array" ref="V402">IFERROR(IF(INDEX('Disaggregation Data'!$P$315:$P$616,MATCH(LEFT(X402,255),LEFT('Disaggregation Data'!$J$315:$J$616,255),0))=0,"",INDEX('Disaggregation Data'!$P$315:$P$616,MATCH(LEFT(X402,255),LEFT('Disaggregation Data'!J$315:$J$616,255),0))),"")</f>
        <v/>
      </c>
      <c r="W402" s="527"/>
      <c r="X402" s="527" t="str">
        <f t="shared" si="28"/>
        <v>TCS-3.1: Pourcentage de personnes vivant avec le VIH qui ont commencé la thérapie antirétrovirale, qui ont une charge virale indétectable à 12 mois (&lt; 1000 copies/ml)</v>
      </c>
      <c r="Y402" s="527">
        <f t="shared" si="29"/>
        <v>5</v>
      </c>
      <c r="Z402" s="527" t="str">
        <f t="shared" si="30"/>
        <v>TCS-3.1: Pourcentage de personnes vivant avec le VIH qui ont commencé la thérapie antirétrovirale, qui ont une charge virale indétectable à 12 mois (&lt; 1000 copies/ml)-5</v>
      </c>
      <c r="AA402" s="527" t="b">
        <f t="shared" si="31"/>
        <v>1</v>
      </c>
      <c r="AB402" s="527" t="s">
        <v>2015</v>
      </c>
      <c r="AC402" s="527" t="str">
        <f t="array" ref="AC402">IFERROR(IF(INDEX('Disaggregation Records'!$G$95:$G$183,MATCH(LEFT(Z402,255),LEFT('Disaggregation Records'!$D$95:$D$183,255),0))=0,"",INDEX('Disaggregation Records'!$G$95:$G$183,MATCH(LEFT(Z402,255),LEFT('Disaggregation Records'!$D$95:$D$183,255),0))),"")</f>
        <v/>
      </c>
      <c r="AD402" s="527" t="s">
        <v>973</v>
      </c>
      <c r="AE402" s="392"/>
      <c r="AF402" s="133"/>
      <c r="AG402" s="133"/>
    </row>
    <row r="403" spans="1:33" ht="47.1" customHeight="1" x14ac:dyDescent="0.25">
      <c r="A403" s="409">
        <v>8</v>
      </c>
      <c r="B403" s="427" t="str">
        <f>IFERROR(VLOOKUP(A403,'Coverage Indicators - Section D'!$A$10:$Y$42,25,FALSE),"")</f>
        <v>TCS-3.1: Pourcentage de personnes vivant avec le VIH qui ont commencé la thérapie antirétrovirale, qui ont une charge virale indétectable à 12 mois (&lt; 1000 copies/ml)</v>
      </c>
      <c r="C403" s="522" t="str">
        <f t="array" ref="C403">IFERROR(IF(INDEX('Disaggregation Records'!$E$95:$E$183,MATCH(RIGHT(Z403,255),RIGHT('Disaggregation Records'!$D$95:$D$183,255),0))=0,"",INDEX('Disaggregation Records'!$E$95:$E$183,MATCH(RIGHT(Z403,255),RIGHT('Disaggregation Records'!$D$95:$D$183,255),0))),"")</f>
        <v/>
      </c>
      <c r="D403" s="522" t="str">
        <f t="array" ref="D403">IFERROR(IF(INDEX('Disaggregation Records'!$F$95:$F$183,MATCH(RIGHT(Z403,255),RIGHT('Disaggregation Records'!$D$95:$D$183,255),0))=0,"",INDEX('Disaggregation Records'!$F$95:$F$183,MATCH(RIGHT(Z403,255),RIGHT('Disaggregation Records'!$D$95:$D$183,255),0))),"")</f>
        <v/>
      </c>
      <c r="E403" s="429" t="str">
        <f t="array" ref="E403">IFERROR(IF(INDEX('Disaggregation Data'!$K$315:$K$616,MATCH(LEFT(X403,255),LEFT('Disaggregation Data'!$J$315:$J$616,255),0))=0,"",INDEX('Disaggregation Data'!$K$315:$K$616,MATCH(LEFT(X403,255),LEFT('Disaggregation Data'!J$315:$J$616,255),0))),"")</f>
        <v/>
      </c>
      <c r="F403" s="430" t="str">
        <f t="array" ref="F403">IFERROR(IF(INDEX('Disaggregation Data'!$L$315:$L$616,MATCH(LEFT(X403,255),LEFT('Disaggregation Data'!$J$315:$J$616,255),0))=0,"",INDEX('Disaggregation Data'!$L$315:$L$616,MATCH(LEFT(X403,255),LEFT('Disaggregation Data'!J$315:$J$616,255),0))),"")</f>
        <v/>
      </c>
      <c r="G403" s="494" t="str">
        <f t="array" ref="G403">IFERROR(IF(INDEX('Disaggregation Data'!$M$315:$M$616,MATCH(LEFT(X403,255),LEFT('Disaggregation Data'!$J$315:$J$616,255),0))=0,(E403/F403)*100,INDEX('Disaggregation Data'!$M$315:$M$616,MATCH(LEFT(X403,255),LEFT('Disaggregation Data'!J$315:$J$616,255),0))),"")</f>
        <v/>
      </c>
      <c r="H403" s="433" t="str">
        <f t="array" ref="H403">IFERROR(IF(INDEX('Disaggregation Data'!$N$315:$N$616,MATCH(LEFT(X403,255),LEFT('Disaggregation Data'!$J$315:$J$616,255),0))=0,"",INDEX('Disaggregation Data'!$N$315:$N$616,MATCH(LEFT(X403,255),LEFT('Disaggregation Data'!J$315:$J$616,255),0))),"")</f>
        <v/>
      </c>
      <c r="I403" s="433" t="str">
        <f t="array" ref="I403">IFERROR(IF(INDEX('Disaggregation Data'!$Q$315:$Q$616,MATCH(LEFT(X403,255),LEFT('Disaggregation Data'!$J$315:$J$616,255),0))=0,"",INDEX('Disaggregation Data'!$Q$315:$Q$616,MATCH(LEFT(X403,255),LEFT('Disaggregation Data'!J$315:$J$616,255),0))),"")</f>
        <v/>
      </c>
      <c r="J403" s="447" t="str">
        <f t="array" ref="J403">IFERROR(IF(INDEX('Disaggregation Data'!$R$315:$R$616,MATCH(LEFT(X403,255),LEFT('Disaggregation Data'!$J$315:$J$616,255),0))=0,"",INDEX('Disaggregation Data'!$R$315:$R$616,MATCH(LEFT(X403,255),LEFT('Disaggregation Data'!J$315:$J$616,255),0))),"")</f>
        <v/>
      </c>
      <c r="K403" s="484"/>
      <c r="L403" s="484"/>
      <c r="M403" s="484"/>
      <c r="N403" s="484"/>
      <c r="O403" s="484"/>
      <c r="P403" s="429"/>
      <c r="Q403" s="429"/>
      <c r="R403" s="429"/>
      <c r="S403" s="429"/>
      <c r="T403" s="429"/>
      <c r="U403" s="433" t="str">
        <f t="array" ref="U403">IFERROR(IF(INDEX('Disaggregation Data'!$O$315:$O$616,MATCH(LEFT(X403,255),LEFT('Disaggregation Data'!$J$315:$J$616,255),0))=0,"",INDEX('Disaggregation Data'!$O$315:$O$616,MATCH(LEFT(X403,255),LEFT('Disaggregation Data'!J$315:$J$616,255),0))),"")</f>
        <v/>
      </c>
      <c r="V403" s="447" t="str">
        <f t="array" ref="V403">IFERROR(IF(INDEX('Disaggregation Data'!$P$315:$P$616,MATCH(LEFT(X403,255),LEFT('Disaggregation Data'!$J$315:$J$616,255),0))=0,"",INDEX('Disaggregation Data'!$P$315:$P$616,MATCH(LEFT(X403,255),LEFT('Disaggregation Data'!J$315:$J$616,255),0))),"")</f>
        <v/>
      </c>
      <c r="W403" s="527"/>
      <c r="X403" s="527" t="str">
        <f t="shared" si="28"/>
        <v>TCS-3.1: Pourcentage de personnes vivant avec le VIH qui ont commencé la thérapie antirétrovirale, qui ont une charge virale indétectable à 12 mois (&lt; 1000 copies/ml)</v>
      </c>
      <c r="Y403" s="527">
        <f t="shared" si="29"/>
        <v>6</v>
      </c>
      <c r="Z403" s="527" t="str">
        <f t="shared" si="30"/>
        <v>TCS-3.1: Pourcentage de personnes vivant avec le VIH qui ont commencé la thérapie antirétrovirale, qui ont une charge virale indétectable à 12 mois (&lt; 1000 copies/ml)-6</v>
      </c>
      <c r="AA403" s="527" t="b">
        <f t="shared" si="31"/>
        <v>1</v>
      </c>
      <c r="AB403" s="527" t="s">
        <v>2018</v>
      </c>
      <c r="AC403" s="527" t="str">
        <f t="array" ref="AC403">IFERROR(IF(INDEX('Disaggregation Records'!$G$95:$G$183,MATCH(LEFT(Z403,255),LEFT('Disaggregation Records'!$D$95:$D$183,255),0))=0,"",INDEX('Disaggregation Records'!$G$95:$G$183,MATCH(LEFT(Z403,255),LEFT('Disaggregation Records'!$D$95:$D$183,255),0))),"")</f>
        <v/>
      </c>
      <c r="AD403" s="527" t="s">
        <v>973</v>
      </c>
      <c r="AE403" s="392"/>
      <c r="AF403" s="133"/>
      <c r="AG403" s="133"/>
    </row>
    <row r="404" spans="1:33" ht="47.1" customHeight="1" x14ac:dyDescent="0.25">
      <c r="A404" s="409">
        <v>8</v>
      </c>
      <c r="B404" s="427" t="str">
        <f>IFERROR(VLOOKUP(A404,'Coverage Indicators - Section D'!$A$10:$Y$42,25,FALSE),"")</f>
        <v>TCS-3.1: Pourcentage de personnes vivant avec le VIH qui ont commencé la thérapie antirétrovirale, qui ont une charge virale indétectable à 12 mois (&lt; 1000 copies/ml)</v>
      </c>
      <c r="C404" s="522" t="str">
        <f t="array" ref="C404">IFERROR(IF(INDEX('Disaggregation Records'!$E$95:$E$183,MATCH(RIGHT(Z404,255),RIGHT('Disaggregation Records'!$D$95:$D$183,255),0))=0,"",INDEX('Disaggregation Records'!$E$95:$E$183,MATCH(RIGHT(Z404,255),RIGHT('Disaggregation Records'!$D$95:$D$183,255),0))),"")</f>
        <v/>
      </c>
      <c r="D404" s="522" t="str">
        <f t="array" ref="D404">IFERROR(IF(INDEX('Disaggregation Records'!$F$95:$F$183,MATCH(RIGHT(Z404,255),RIGHT('Disaggregation Records'!$D$95:$D$183,255),0))=0,"",INDEX('Disaggregation Records'!$F$95:$F$183,MATCH(RIGHT(Z404,255),RIGHT('Disaggregation Records'!$D$95:$D$183,255),0))),"")</f>
        <v/>
      </c>
      <c r="E404" s="429" t="str">
        <f t="array" ref="E404">IFERROR(IF(INDEX('Disaggregation Data'!$K$315:$K$616,MATCH(LEFT(X404,255),LEFT('Disaggregation Data'!$J$315:$J$616,255),0))=0,"",INDEX('Disaggregation Data'!$K$315:$K$616,MATCH(LEFT(X404,255),LEFT('Disaggregation Data'!J$315:$J$616,255),0))),"")</f>
        <v/>
      </c>
      <c r="F404" s="430" t="str">
        <f t="array" ref="F404">IFERROR(IF(INDEX('Disaggregation Data'!$L$315:$L$616,MATCH(LEFT(X404,255),LEFT('Disaggregation Data'!$J$315:$J$616,255),0))=0,"",INDEX('Disaggregation Data'!$L$315:$L$616,MATCH(LEFT(X404,255),LEFT('Disaggregation Data'!J$315:$J$616,255),0))),"")</f>
        <v/>
      </c>
      <c r="G404" s="494" t="str">
        <f t="array" ref="G404">IFERROR(IF(INDEX('Disaggregation Data'!$M$315:$M$616,MATCH(LEFT(X404,255),LEFT('Disaggregation Data'!$J$315:$J$616,255),0))=0,(E404/F404)*100,INDEX('Disaggregation Data'!$M$315:$M$616,MATCH(LEFT(X404,255),LEFT('Disaggregation Data'!J$315:$J$616,255),0))),"")</f>
        <v/>
      </c>
      <c r="H404" s="433" t="str">
        <f t="array" ref="H404">IFERROR(IF(INDEX('Disaggregation Data'!$N$315:$N$616,MATCH(LEFT(X404,255),LEFT('Disaggregation Data'!$J$315:$J$616,255),0))=0,"",INDEX('Disaggregation Data'!$N$315:$N$616,MATCH(LEFT(X404,255),LEFT('Disaggregation Data'!J$315:$J$616,255),0))),"")</f>
        <v/>
      </c>
      <c r="I404" s="433" t="str">
        <f t="array" ref="I404">IFERROR(IF(INDEX('Disaggregation Data'!$Q$315:$Q$616,MATCH(LEFT(X404,255),LEFT('Disaggregation Data'!$J$315:$J$616,255),0))=0,"",INDEX('Disaggregation Data'!$Q$315:$Q$616,MATCH(LEFT(X404,255),LEFT('Disaggregation Data'!J$315:$J$616,255),0))),"")</f>
        <v/>
      </c>
      <c r="J404" s="447" t="str">
        <f t="array" ref="J404">IFERROR(IF(INDEX('Disaggregation Data'!$R$315:$R$616,MATCH(LEFT(X404,255),LEFT('Disaggregation Data'!$J$315:$J$616,255),0))=0,"",INDEX('Disaggregation Data'!$R$315:$R$616,MATCH(LEFT(X404,255),LEFT('Disaggregation Data'!J$315:$J$616,255),0))),"")</f>
        <v/>
      </c>
      <c r="K404" s="484"/>
      <c r="L404" s="484"/>
      <c r="M404" s="484"/>
      <c r="N404" s="484"/>
      <c r="O404" s="484"/>
      <c r="P404" s="429"/>
      <c r="Q404" s="429"/>
      <c r="R404" s="429"/>
      <c r="S404" s="429"/>
      <c r="T404" s="429"/>
      <c r="U404" s="433" t="str">
        <f t="array" ref="U404">IFERROR(IF(INDEX('Disaggregation Data'!$O$315:$O$616,MATCH(LEFT(X404,255),LEFT('Disaggregation Data'!$J$315:$J$616,255),0))=0,"",INDEX('Disaggregation Data'!$O$315:$O$616,MATCH(LEFT(X404,255),LEFT('Disaggregation Data'!J$315:$J$616,255),0))),"")</f>
        <v/>
      </c>
      <c r="V404" s="447" t="str">
        <f t="array" ref="V404">IFERROR(IF(INDEX('Disaggregation Data'!$P$315:$P$616,MATCH(LEFT(X404,255),LEFT('Disaggregation Data'!$J$315:$J$616,255),0))=0,"",INDEX('Disaggregation Data'!$P$315:$P$616,MATCH(LEFT(X404,255),LEFT('Disaggregation Data'!J$315:$J$616,255),0))),"")</f>
        <v/>
      </c>
      <c r="W404" s="527"/>
      <c r="X404" s="527" t="str">
        <f t="shared" si="28"/>
        <v>TCS-3.1: Pourcentage de personnes vivant avec le VIH qui ont commencé la thérapie antirétrovirale, qui ont une charge virale indétectable à 12 mois (&lt; 1000 copies/ml)</v>
      </c>
      <c r="Y404" s="527">
        <f t="shared" si="29"/>
        <v>7</v>
      </c>
      <c r="Z404" s="527" t="str">
        <f t="shared" si="30"/>
        <v>TCS-3.1: Pourcentage de personnes vivant avec le VIH qui ont commencé la thérapie antirétrovirale, qui ont une charge virale indétectable à 12 mois (&lt; 1000 copies/ml)-7</v>
      </c>
      <c r="AA404" s="527" t="b">
        <f t="shared" si="31"/>
        <v>1</v>
      </c>
      <c r="AB404" s="527" t="s">
        <v>2019</v>
      </c>
      <c r="AC404" s="527" t="str">
        <f t="array" ref="AC404">IFERROR(IF(INDEX('Disaggregation Records'!$G$95:$G$183,MATCH(LEFT(Z404,255),LEFT('Disaggregation Records'!$D$95:$D$183,255),0))=0,"",INDEX('Disaggregation Records'!$G$95:$G$183,MATCH(LEFT(Z404,255),LEFT('Disaggregation Records'!$D$95:$D$183,255),0))),"")</f>
        <v/>
      </c>
      <c r="AD404" s="527" t="s">
        <v>973</v>
      </c>
      <c r="AE404" s="392"/>
      <c r="AF404" s="133"/>
      <c r="AG404" s="133"/>
    </row>
    <row r="405" spans="1:33" ht="47.1" customHeight="1" x14ac:dyDescent="0.25">
      <c r="A405" s="409">
        <v>8</v>
      </c>
      <c r="B405" s="427" t="str">
        <f>IFERROR(VLOOKUP(A405,'Coverage Indicators - Section D'!$A$10:$Y$42,25,FALSE),"")</f>
        <v>TCS-3.1: Pourcentage de personnes vivant avec le VIH qui ont commencé la thérapie antirétrovirale, qui ont une charge virale indétectable à 12 mois (&lt; 1000 copies/ml)</v>
      </c>
      <c r="C405" s="522" t="str">
        <f t="array" ref="C405">IFERROR(IF(INDEX('Disaggregation Records'!$E$95:$E$183,MATCH(RIGHT(Z405,255),RIGHT('Disaggregation Records'!$D$95:$D$183,255),0))=0,"",INDEX('Disaggregation Records'!$E$95:$E$183,MATCH(RIGHT(Z405,255),RIGHT('Disaggregation Records'!$D$95:$D$183,255),0))),"")</f>
        <v/>
      </c>
      <c r="D405" s="522" t="str">
        <f t="array" ref="D405">IFERROR(IF(INDEX('Disaggregation Records'!$F$95:$F$183,MATCH(RIGHT(Z405,255),RIGHT('Disaggregation Records'!$D$95:$D$183,255),0))=0,"",INDEX('Disaggregation Records'!$F$95:$F$183,MATCH(RIGHT(Z405,255),RIGHT('Disaggregation Records'!$D$95:$D$183,255),0))),"")</f>
        <v/>
      </c>
      <c r="E405" s="429" t="str">
        <f t="array" ref="E405">IFERROR(IF(INDEX('Disaggregation Data'!$K$315:$K$616,MATCH(LEFT(X405,255),LEFT('Disaggregation Data'!$J$315:$J$616,255),0))=0,"",INDEX('Disaggregation Data'!$K$315:$K$616,MATCH(LEFT(X405,255),LEFT('Disaggregation Data'!J$315:$J$616,255),0))),"")</f>
        <v/>
      </c>
      <c r="F405" s="430" t="str">
        <f t="array" ref="F405">IFERROR(IF(INDEX('Disaggregation Data'!$L$315:$L$616,MATCH(LEFT(X405,255),LEFT('Disaggregation Data'!$J$315:$J$616,255),0))=0,"",INDEX('Disaggregation Data'!$L$315:$L$616,MATCH(LEFT(X405,255),LEFT('Disaggregation Data'!J$315:$J$616,255),0))),"")</f>
        <v/>
      </c>
      <c r="G405" s="494" t="str">
        <f t="array" ref="G405">IFERROR(IF(INDEX('Disaggregation Data'!$M$315:$M$616,MATCH(LEFT(X405,255),LEFT('Disaggregation Data'!$J$315:$J$616,255),0))=0,(E405/F405)*100,INDEX('Disaggregation Data'!$M$315:$M$616,MATCH(LEFT(X405,255),LEFT('Disaggregation Data'!J$315:$J$616,255),0))),"")</f>
        <v/>
      </c>
      <c r="H405" s="433" t="str">
        <f t="array" ref="H405">IFERROR(IF(INDEX('Disaggregation Data'!$N$315:$N$616,MATCH(LEFT(X405,255),LEFT('Disaggregation Data'!$J$315:$J$616,255),0))=0,"",INDEX('Disaggregation Data'!$N$315:$N$616,MATCH(LEFT(X405,255),LEFT('Disaggregation Data'!J$315:$J$616,255),0))),"")</f>
        <v/>
      </c>
      <c r="I405" s="433" t="str">
        <f t="array" ref="I405">IFERROR(IF(INDEX('Disaggregation Data'!$Q$315:$Q$616,MATCH(LEFT(X405,255),LEFT('Disaggregation Data'!$J$315:$J$616,255),0))=0,"",INDEX('Disaggregation Data'!$Q$315:$Q$616,MATCH(LEFT(X405,255),LEFT('Disaggregation Data'!J$315:$J$616,255),0))),"")</f>
        <v/>
      </c>
      <c r="J405" s="447" t="str">
        <f t="array" ref="J405">IFERROR(IF(INDEX('Disaggregation Data'!$R$315:$R$616,MATCH(LEFT(X405,255),LEFT('Disaggregation Data'!$J$315:$J$616,255),0))=0,"",INDEX('Disaggregation Data'!$R$315:$R$616,MATCH(LEFT(X405,255),LEFT('Disaggregation Data'!J$315:$J$616,255),0))),"")</f>
        <v/>
      </c>
      <c r="K405" s="484"/>
      <c r="L405" s="484"/>
      <c r="M405" s="484"/>
      <c r="N405" s="484"/>
      <c r="O405" s="484"/>
      <c r="P405" s="429"/>
      <c r="Q405" s="429"/>
      <c r="R405" s="429"/>
      <c r="S405" s="429"/>
      <c r="T405" s="429"/>
      <c r="U405" s="433" t="str">
        <f t="array" ref="U405">IFERROR(IF(INDEX('Disaggregation Data'!$O$315:$O$616,MATCH(LEFT(X405,255),LEFT('Disaggregation Data'!$J$315:$J$616,255),0))=0,"",INDEX('Disaggregation Data'!$O$315:$O$616,MATCH(LEFT(X405,255),LEFT('Disaggregation Data'!J$315:$J$616,255),0))),"")</f>
        <v/>
      </c>
      <c r="V405" s="447" t="str">
        <f t="array" ref="V405">IFERROR(IF(INDEX('Disaggregation Data'!$P$315:$P$616,MATCH(LEFT(X405,255),LEFT('Disaggregation Data'!$J$315:$J$616,255),0))=0,"",INDEX('Disaggregation Data'!$P$315:$P$616,MATCH(LEFT(X405,255),LEFT('Disaggregation Data'!J$315:$J$616,255),0))),"")</f>
        <v/>
      </c>
      <c r="W405" s="527"/>
      <c r="X405" s="527" t="str">
        <f t="shared" si="28"/>
        <v>TCS-3.1: Pourcentage de personnes vivant avec le VIH qui ont commencé la thérapie antirétrovirale, qui ont une charge virale indétectable à 12 mois (&lt; 1000 copies/ml)</v>
      </c>
      <c r="Y405" s="527">
        <f t="shared" si="29"/>
        <v>8</v>
      </c>
      <c r="Z405" s="527" t="str">
        <f t="shared" si="30"/>
        <v>TCS-3.1: Pourcentage de personnes vivant avec le VIH qui ont commencé la thérapie antirétrovirale, qui ont une charge virale indétectable à 12 mois (&lt; 1000 copies/ml)-8</v>
      </c>
      <c r="AA405" s="527" t="b">
        <f t="shared" si="31"/>
        <v>1</v>
      </c>
      <c r="AB405" s="527" t="s">
        <v>2020</v>
      </c>
      <c r="AC405" s="527" t="str">
        <f t="array" ref="AC405">IFERROR(IF(INDEX('Disaggregation Records'!$G$95:$G$183,MATCH(LEFT(Z405,255),LEFT('Disaggregation Records'!$D$95:$D$183,255),0))=0,"",INDEX('Disaggregation Records'!$G$95:$G$183,MATCH(LEFT(Z405,255),LEFT('Disaggregation Records'!$D$95:$D$183,255),0))),"")</f>
        <v/>
      </c>
      <c r="AD405" s="527" t="s">
        <v>973</v>
      </c>
      <c r="AE405" s="392"/>
      <c r="AF405" s="133"/>
      <c r="AG405" s="133"/>
    </row>
    <row r="406" spans="1:33" ht="47.1" customHeight="1" x14ac:dyDescent="0.25">
      <c r="A406" s="409">
        <v>8</v>
      </c>
      <c r="B406" s="427" t="str">
        <f>IFERROR(VLOOKUP(A406,'Coverage Indicators - Section D'!$A$10:$Y$42,25,FALSE),"")</f>
        <v>TCS-3.1: Pourcentage de personnes vivant avec le VIH qui ont commencé la thérapie antirétrovirale, qui ont une charge virale indétectable à 12 mois (&lt; 1000 copies/ml)</v>
      </c>
      <c r="C406" s="522" t="str">
        <f t="array" ref="C406">IFERROR(IF(INDEX('Disaggregation Records'!$E$95:$E$183,MATCH(RIGHT(Z406,255),RIGHT('Disaggregation Records'!$D$95:$D$183,255),0))=0,"",INDEX('Disaggregation Records'!$E$95:$E$183,MATCH(RIGHT(Z406,255),RIGHT('Disaggregation Records'!$D$95:$D$183,255),0))),"")</f>
        <v/>
      </c>
      <c r="D406" s="522" t="str">
        <f t="array" ref="D406">IFERROR(IF(INDEX('Disaggregation Records'!$F$95:$F$183,MATCH(RIGHT(Z406,255),RIGHT('Disaggregation Records'!$D$95:$D$183,255),0))=0,"",INDEX('Disaggregation Records'!$F$95:$F$183,MATCH(RIGHT(Z406,255),RIGHT('Disaggregation Records'!$D$95:$D$183,255),0))),"")</f>
        <v/>
      </c>
      <c r="E406" s="429" t="str">
        <f t="array" ref="E406">IFERROR(IF(INDEX('Disaggregation Data'!$K$315:$K$616,MATCH(LEFT(X406,255),LEFT('Disaggregation Data'!$J$315:$J$616,255),0))=0,"",INDEX('Disaggregation Data'!$K$315:$K$616,MATCH(LEFT(X406,255),LEFT('Disaggregation Data'!J$315:$J$616,255),0))),"")</f>
        <v/>
      </c>
      <c r="F406" s="430" t="str">
        <f t="array" ref="F406">IFERROR(IF(INDEX('Disaggregation Data'!$L$315:$L$616,MATCH(LEFT(X406,255),LEFT('Disaggregation Data'!$J$315:$J$616,255),0))=0,"",INDEX('Disaggregation Data'!$L$315:$L$616,MATCH(LEFT(X406,255),LEFT('Disaggregation Data'!J$315:$J$616,255),0))),"")</f>
        <v/>
      </c>
      <c r="G406" s="494" t="str">
        <f t="array" ref="G406">IFERROR(IF(INDEX('Disaggregation Data'!$M$315:$M$616,MATCH(LEFT(X406,255),LEFT('Disaggregation Data'!$J$315:$J$616,255),0))=0,(E406/F406)*100,INDEX('Disaggregation Data'!$M$315:$M$616,MATCH(LEFT(X406,255),LEFT('Disaggregation Data'!J$315:$J$616,255),0))),"")</f>
        <v/>
      </c>
      <c r="H406" s="433" t="str">
        <f t="array" ref="H406">IFERROR(IF(INDEX('Disaggregation Data'!$N$315:$N$616,MATCH(LEFT(X406,255),LEFT('Disaggregation Data'!$J$315:$J$616,255),0))=0,"",INDEX('Disaggregation Data'!$N$315:$N$616,MATCH(LEFT(X406,255),LEFT('Disaggregation Data'!J$315:$J$616,255),0))),"")</f>
        <v/>
      </c>
      <c r="I406" s="433" t="str">
        <f t="array" ref="I406">IFERROR(IF(INDEX('Disaggregation Data'!$Q$315:$Q$616,MATCH(LEFT(X406,255),LEFT('Disaggregation Data'!$J$315:$J$616,255),0))=0,"",INDEX('Disaggregation Data'!$Q$315:$Q$616,MATCH(LEFT(X406,255),LEFT('Disaggregation Data'!J$315:$J$616,255),0))),"")</f>
        <v/>
      </c>
      <c r="J406" s="447" t="str">
        <f t="array" ref="J406">IFERROR(IF(INDEX('Disaggregation Data'!$R$315:$R$616,MATCH(LEFT(X406,255),LEFT('Disaggregation Data'!$J$315:$J$616,255),0))=0,"",INDEX('Disaggregation Data'!$R$315:$R$616,MATCH(LEFT(X406,255),LEFT('Disaggregation Data'!J$315:$J$616,255),0))),"")</f>
        <v/>
      </c>
      <c r="K406" s="484"/>
      <c r="L406" s="484"/>
      <c r="M406" s="484"/>
      <c r="N406" s="484"/>
      <c r="O406" s="484"/>
      <c r="P406" s="429"/>
      <c r="Q406" s="429"/>
      <c r="R406" s="429"/>
      <c r="S406" s="429"/>
      <c r="T406" s="429"/>
      <c r="U406" s="433" t="str">
        <f t="array" ref="U406">IFERROR(IF(INDEX('Disaggregation Data'!$O$315:$O$616,MATCH(LEFT(X406,255),LEFT('Disaggregation Data'!$J$315:$J$616,255),0))=0,"",INDEX('Disaggregation Data'!$O$315:$O$616,MATCH(LEFT(X406,255),LEFT('Disaggregation Data'!J$315:$J$616,255),0))),"")</f>
        <v/>
      </c>
      <c r="V406" s="447" t="str">
        <f t="array" ref="V406">IFERROR(IF(INDEX('Disaggregation Data'!$P$315:$P$616,MATCH(LEFT(X406,255),LEFT('Disaggregation Data'!$J$315:$J$616,255),0))=0,"",INDEX('Disaggregation Data'!$P$315:$P$616,MATCH(LEFT(X406,255),LEFT('Disaggregation Data'!J$315:$J$616,255),0))),"")</f>
        <v/>
      </c>
      <c r="W406" s="527"/>
      <c r="X406" s="527" t="str">
        <f t="shared" si="28"/>
        <v>TCS-3.1: Pourcentage de personnes vivant avec le VIH qui ont commencé la thérapie antirétrovirale, qui ont une charge virale indétectable à 12 mois (&lt; 1000 copies/ml)</v>
      </c>
      <c r="Y406" s="527">
        <f t="shared" si="29"/>
        <v>9</v>
      </c>
      <c r="Z406" s="527" t="str">
        <f t="shared" si="30"/>
        <v>TCS-3.1: Pourcentage de personnes vivant avec le VIH qui ont commencé la thérapie antirétrovirale, qui ont une charge virale indétectable à 12 mois (&lt; 1000 copies/ml)-9</v>
      </c>
      <c r="AA406" s="527" t="b">
        <f t="shared" si="31"/>
        <v>1</v>
      </c>
      <c r="AB406" s="527" t="s">
        <v>2021</v>
      </c>
      <c r="AC406" s="527" t="str">
        <f t="array" ref="AC406">IFERROR(IF(INDEX('Disaggregation Records'!$G$95:$G$183,MATCH(LEFT(Z406,255),LEFT('Disaggregation Records'!$D$95:$D$183,255),0))=0,"",INDEX('Disaggregation Records'!$G$95:$G$183,MATCH(LEFT(Z406,255),LEFT('Disaggregation Records'!$D$95:$D$183,255),0))),"")</f>
        <v/>
      </c>
      <c r="AD406" s="527" t="s">
        <v>973</v>
      </c>
      <c r="AE406" s="392"/>
      <c r="AF406" s="133"/>
      <c r="AG406" s="133"/>
    </row>
    <row r="407" spans="1:33" ht="47.1" customHeight="1" x14ac:dyDescent="0.25">
      <c r="A407" s="409">
        <v>9</v>
      </c>
      <c r="B407" s="427" t="str">
        <f>IFERROR(VLOOKUP(A407,'Coverage Indicators - Section D'!$A$10:$Y$42,25,FALSE),"")</f>
        <v>HTS-1: Nombre de personnes dépistées pour le VIH et ayant reçu leurs résultats durant la période de rapportage</v>
      </c>
      <c r="C407" s="522" t="str">
        <f t="array" ref="C407">IFERROR(IF(INDEX('Disaggregation Records'!$E$95:$E$183,MATCH(RIGHT(Z407,255),RIGHT('Disaggregation Records'!$D$95:$D$183,255),0))=0,"",INDEX('Disaggregation Records'!$E$95:$E$183,MATCH(RIGHT(Z407,255),RIGHT('Disaggregation Records'!$D$95:$D$183,255),0))),"")</f>
        <v>Sexe</v>
      </c>
      <c r="D407" s="522" t="str">
        <f t="array" ref="D407">IFERROR(IF(INDEX('Disaggregation Records'!$F$95:$F$183,MATCH(RIGHT(Z407,255),RIGHT('Disaggregation Records'!$D$95:$D$183,255),0))=0,"",INDEX('Disaggregation Records'!$F$95:$F$183,MATCH(RIGHT(Z407,255),RIGHT('Disaggregation Records'!$D$95:$D$183,255),0))),"")</f>
        <v>Homme</v>
      </c>
      <c r="E407" s="429" t="str">
        <f t="array" ref="E407">IFERROR(IF(INDEX('Disaggregation Data'!$K$315:$K$616,MATCH(LEFT(X407,255),LEFT('Disaggregation Data'!$J$315:$J$616,255),0))=0,"",INDEX('Disaggregation Data'!$K$315:$K$616,MATCH(LEFT(X407,255),LEFT('Disaggregation Data'!J$315:$J$616,255),0))),"")</f>
        <v/>
      </c>
      <c r="F407" s="430" t="str">
        <f t="array" ref="F407">IFERROR(IF(INDEX('Disaggregation Data'!$L$315:$L$616,MATCH(LEFT(X407,255),LEFT('Disaggregation Data'!$J$315:$J$616,255),0))=0,"",INDEX('Disaggregation Data'!$L$315:$L$616,MATCH(LEFT(X407,255),LEFT('Disaggregation Data'!J$315:$J$616,255),0))),"")</f>
        <v/>
      </c>
      <c r="G407" s="494" t="str">
        <f t="array" ref="G407">IFERROR(IF(INDEX('Disaggregation Data'!$M$315:$M$616,MATCH(LEFT(X407,255),LEFT('Disaggregation Data'!$J$315:$J$616,255),0))=0,(E407/F407)*100,INDEX('Disaggregation Data'!$M$315:$M$616,MATCH(LEFT(X407,255),LEFT('Disaggregation Data'!J$315:$J$616,255),0))),"")</f>
        <v/>
      </c>
      <c r="H407" s="433" t="str">
        <f t="array" ref="H407">IFERROR(IF(INDEX('Disaggregation Data'!$N$315:$N$616,MATCH(LEFT(X407,255),LEFT('Disaggregation Data'!$J$315:$J$616,255),0))=0,"",INDEX('Disaggregation Data'!$N$315:$N$616,MATCH(LEFT(X407,255),LEFT('Disaggregation Data'!J$315:$J$616,255),0))),"")</f>
        <v/>
      </c>
      <c r="I407" s="433" t="str">
        <f t="array" ref="I407">IFERROR(IF(INDEX('Disaggregation Data'!$Q$315:$Q$616,MATCH(LEFT(X407,255),LEFT('Disaggregation Data'!$J$315:$J$616,255),0))=0,"",INDEX('Disaggregation Data'!$Q$315:$Q$616,MATCH(LEFT(X407,255),LEFT('Disaggregation Data'!J$315:$J$616,255),0))),"")</f>
        <v/>
      </c>
      <c r="J407" s="550" t="s">
        <v>5912</v>
      </c>
      <c r="K407" s="484"/>
      <c r="L407" s="484"/>
      <c r="M407" s="484"/>
      <c r="N407" s="484"/>
      <c r="O407" s="484"/>
      <c r="P407" s="429"/>
      <c r="Q407" s="429"/>
      <c r="R407" s="429"/>
      <c r="S407" s="429"/>
      <c r="T407" s="429"/>
      <c r="U407" s="433" t="str">
        <f t="array" ref="U407">IFERROR(IF(INDEX('Disaggregation Data'!$O$315:$O$616,MATCH(LEFT(X407,255),LEFT('Disaggregation Data'!$J$315:$J$616,255),0))=0,"",INDEX('Disaggregation Data'!$O$315:$O$616,MATCH(LEFT(X407,255),LEFT('Disaggregation Data'!J$315:$J$616,255),0))),"")</f>
        <v/>
      </c>
      <c r="V407" s="447"/>
      <c r="W407" s="527"/>
      <c r="X407" s="527" t="str">
        <f t="shared" si="28"/>
        <v>HTS-1: Nombre de personnes dépistées pour le VIH et ayant reçu leurs résultats durant la période de rapportageSexeHomme</v>
      </c>
      <c r="Y407" s="527">
        <f t="shared" si="29"/>
        <v>0</v>
      </c>
      <c r="Z407" s="527" t="str">
        <f t="shared" si="30"/>
        <v>HTS-1: Nombre de personnes dépistées pour le VIH et ayant reçu leurs résultats durant la période de rapportage-0</v>
      </c>
      <c r="AA407" s="527" t="b">
        <f t="shared" si="31"/>
        <v>1</v>
      </c>
      <c r="AB407" s="527" t="s">
        <v>2022</v>
      </c>
      <c r="AC407" s="527" t="str">
        <f t="array" ref="AC407">IFERROR(IF(INDEX('Disaggregation Records'!$G$95:$G$183,MATCH(LEFT(Z407,255),LEFT('Disaggregation Records'!$D$95:$D$183,255),0))=0,"",INDEX('Disaggregation Records'!$G$95:$G$183,MATCH(LEFT(Z407,255),LEFT('Disaggregation Records'!$D$95:$D$183,255),0))),"")</f>
        <v>a1L36000002NzjlEAC</v>
      </c>
      <c r="AD407" s="527" t="s">
        <v>976</v>
      </c>
      <c r="AE407" s="392"/>
      <c r="AF407" s="133"/>
      <c r="AG407" s="133"/>
    </row>
    <row r="408" spans="1:33" ht="47.1" customHeight="1" x14ac:dyDescent="0.25">
      <c r="A408" s="409">
        <v>9</v>
      </c>
      <c r="B408" s="427" t="str">
        <f>IFERROR(VLOOKUP(A408,'Coverage Indicators - Section D'!$A$10:$Y$42,25,FALSE),"")</f>
        <v>HTS-1: Nombre de personnes dépistées pour le VIH et ayant reçu leurs résultats durant la période de rapportage</v>
      </c>
      <c r="C408" s="522" t="str">
        <f t="array" ref="C408">IFERROR(IF(INDEX('Disaggregation Records'!$E$95:$E$183,MATCH(RIGHT(Z408,255),RIGHT('Disaggregation Records'!$D$95:$D$183,255),0))=0,"",INDEX('Disaggregation Records'!$E$95:$E$183,MATCH(RIGHT(Z408,255),RIGHT('Disaggregation Records'!$D$95:$D$183,255),0))),"")</f>
        <v>Sexe</v>
      </c>
      <c r="D408" s="522" t="str">
        <f t="array" ref="D408">IFERROR(IF(INDEX('Disaggregation Records'!$F$95:$F$183,MATCH(RIGHT(Z408,255),RIGHT('Disaggregation Records'!$D$95:$D$183,255),0))=0,"",INDEX('Disaggregation Records'!$F$95:$F$183,MATCH(RIGHT(Z408,255),RIGHT('Disaggregation Records'!$D$95:$D$183,255),0))),"")</f>
        <v>Femme</v>
      </c>
      <c r="E408" s="429" t="str">
        <f t="array" ref="E408">IFERROR(IF(INDEX('Disaggregation Data'!$K$315:$K$616,MATCH(LEFT(X408,255),LEFT('Disaggregation Data'!$J$315:$J$616,255),0))=0,"",INDEX('Disaggregation Data'!$K$315:$K$616,MATCH(LEFT(X408,255),LEFT('Disaggregation Data'!J$315:$J$616,255),0))),"")</f>
        <v/>
      </c>
      <c r="F408" s="430" t="str">
        <f t="array" ref="F408">IFERROR(IF(INDEX('Disaggregation Data'!$L$315:$L$616,MATCH(LEFT(X408,255),LEFT('Disaggregation Data'!$J$315:$J$616,255),0))=0,"",INDEX('Disaggregation Data'!$L$315:$L$616,MATCH(LEFT(X408,255),LEFT('Disaggregation Data'!J$315:$J$616,255),0))),"")</f>
        <v/>
      </c>
      <c r="G408" s="494" t="str">
        <f t="array" ref="G408">IFERROR(IF(INDEX('Disaggregation Data'!$M$315:$M$616,MATCH(LEFT(X408,255),LEFT('Disaggregation Data'!$J$315:$J$616,255),0))=0,(E408/F408)*100,INDEX('Disaggregation Data'!$M$315:$M$616,MATCH(LEFT(X408,255),LEFT('Disaggregation Data'!J$315:$J$616,255),0))),"")</f>
        <v/>
      </c>
      <c r="H408" s="433" t="str">
        <f t="array" ref="H408">IFERROR(IF(INDEX('Disaggregation Data'!$N$315:$N$616,MATCH(LEFT(X408,255),LEFT('Disaggregation Data'!$J$315:$J$616,255),0))=0,"",INDEX('Disaggregation Data'!$N$315:$N$616,MATCH(LEFT(X408,255),LEFT('Disaggregation Data'!J$315:$J$616,255),0))),"")</f>
        <v/>
      </c>
      <c r="I408" s="433" t="str">
        <f t="array" ref="I408">IFERROR(IF(INDEX('Disaggregation Data'!$Q$315:$Q$616,MATCH(LEFT(X408,255),LEFT('Disaggregation Data'!$J$315:$J$616,255),0))=0,"",INDEX('Disaggregation Data'!$Q$315:$Q$616,MATCH(LEFT(X408,255),LEFT('Disaggregation Data'!J$315:$J$616,255),0))),"")</f>
        <v/>
      </c>
      <c r="J408" s="552"/>
      <c r="K408" s="484"/>
      <c r="L408" s="484"/>
      <c r="M408" s="484"/>
      <c r="N408" s="484"/>
      <c r="O408" s="484"/>
      <c r="P408" s="429"/>
      <c r="Q408" s="429"/>
      <c r="R408" s="429"/>
      <c r="S408" s="429"/>
      <c r="T408" s="429"/>
      <c r="U408" s="433" t="str">
        <f t="array" ref="U408">IFERROR(IF(INDEX('Disaggregation Data'!$O$315:$O$616,MATCH(LEFT(X408,255),LEFT('Disaggregation Data'!$J$315:$J$616,255),0))=0,"",INDEX('Disaggregation Data'!$O$315:$O$616,MATCH(LEFT(X408,255),LEFT('Disaggregation Data'!J$315:$J$616,255),0))),"")</f>
        <v/>
      </c>
      <c r="V408" s="447"/>
      <c r="W408" s="527"/>
      <c r="X408" s="527" t="str">
        <f t="shared" si="28"/>
        <v>HTS-1: Nombre de personnes dépistées pour le VIH et ayant reçu leurs résultats durant la période de rapportageSexeFemme</v>
      </c>
      <c r="Y408" s="527">
        <f t="shared" si="29"/>
        <v>1</v>
      </c>
      <c r="Z408" s="527" t="str">
        <f t="shared" si="30"/>
        <v>HTS-1: Nombre de personnes dépistées pour le VIH et ayant reçu leurs résultats durant la période de rapportage-1</v>
      </c>
      <c r="AA408" s="527" t="b">
        <f t="shared" si="31"/>
        <v>1</v>
      </c>
      <c r="AB408" s="527" t="s">
        <v>2023</v>
      </c>
      <c r="AC408" s="527" t="str">
        <f t="array" ref="AC408">IFERROR(IF(INDEX('Disaggregation Records'!$G$95:$G$183,MATCH(LEFT(Z408,255),LEFT('Disaggregation Records'!$D$95:$D$183,255),0))=0,"",INDEX('Disaggregation Records'!$G$95:$G$183,MATCH(LEFT(Z408,255),LEFT('Disaggregation Records'!$D$95:$D$183,255),0))),"")</f>
        <v>a1L36000002NzjmEAC</v>
      </c>
      <c r="AD408" s="527" t="s">
        <v>976</v>
      </c>
      <c r="AE408" s="392"/>
      <c r="AF408" s="133"/>
      <c r="AG408" s="133"/>
    </row>
    <row r="409" spans="1:33" ht="47.1" customHeight="1" x14ac:dyDescent="0.25">
      <c r="A409" s="409">
        <v>9</v>
      </c>
      <c r="B409" s="427" t="str">
        <f>IFERROR(VLOOKUP(A409,'Coverage Indicators - Section D'!$A$10:$Y$42,25,FALSE),"")</f>
        <v>HTS-1: Nombre de personnes dépistées pour le VIH et ayant reçu leurs résultats durant la période de rapportage</v>
      </c>
      <c r="C409" s="522" t="str">
        <f t="array" ref="C409">IFERROR(IF(INDEX('Disaggregation Records'!$E$95:$E$183,MATCH(RIGHT(Z409,255),RIGHT('Disaggregation Records'!$D$95:$D$183,255),0))=0,"",INDEX('Disaggregation Records'!$E$95:$E$183,MATCH(RIGHT(Z409,255),RIGHT('Disaggregation Records'!$D$95:$D$183,255),0))),"")</f>
        <v>Résultat du test VIH</v>
      </c>
      <c r="D409" s="522" t="str">
        <f t="array" ref="D409">IFERROR(IF(INDEX('Disaggregation Records'!$F$95:$F$183,MATCH(RIGHT(Z409,255),RIGHT('Disaggregation Records'!$D$95:$D$183,255),0))=0,"",INDEX('Disaggregation Records'!$F$95:$F$183,MATCH(RIGHT(Z409,255),RIGHT('Disaggregation Records'!$D$95:$D$183,255),0))),"")</f>
        <v>Positif</v>
      </c>
      <c r="E409" s="429">
        <v>534</v>
      </c>
      <c r="F409" s="430" t="str">
        <f t="array" ref="F409">IFERROR(IF(INDEX('Disaggregation Data'!$L$315:$L$616,MATCH(LEFT(X409,255),LEFT('Disaggregation Data'!$J$315:$J$616,255),0))=0,"",INDEX('Disaggregation Data'!$L$315:$L$616,MATCH(LEFT(X409,255),LEFT('Disaggregation Data'!J$315:$J$616,255),0))),"")</f>
        <v/>
      </c>
      <c r="G409" s="494" t="str">
        <f t="array" ref="G409">IFERROR(IF(INDEX('Disaggregation Data'!$M$315:$M$616,MATCH(LEFT(X409,255),LEFT('Disaggregation Data'!$J$315:$J$616,255),0))=0,(E409/F409)*100,INDEX('Disaggregation Data'!$M$315:$M$616,MATCH(LEFT(X409,255),LEFT('Disaggregation Data'!J$315:$J$616,255),0))),"")</f>
        <v/>
      </c>
      <c r="H409" s="433" t="str">
        <f t="array" ref="H409">IFERROR(IF(INDEX('Disaggregation Data'!$N$315:$N$616,MATCH(LEFT(X409,255),LEFT('Disaggregation Data'!$J$315:$J$616,255),0))=0,"",INDEX('Disaggregation Data'!$N$315:$N$616,MATCH(LEFT(X409,255),LEFT('Disaggregation Data'!J$315:$J$616,255),0))),"")</f>
        <v>2016</v>
      </c>
      <c r="I409" s="433" t="str">
        <f t="array" ref="I409">IFERROR(IF(INDEX('Disaggregation Data'!$Q$315:$Q$616,MATCH(LEFT(X409,255),LEFT('Disaggregation Data'!$J$315:$J$616,255),0))=0,"",INDEX('Disaggregation Data'!$Q$315:$Q$616,MATCH(LEFT(X409,255),LEFT('Disaggregation Data'!J$315:$J$616,255),0))),"")</f>
        <v>Rapport programmatique PLSS</v>
      </c>
      <c r="J409" s="447"/>
      <c r="K409" s="484"/>
      <c r="L409" s="484"/>
      <c r="M409" s="484"/>
      <c r="N409" s="484"/>
      <c r="O409" s="484"/>
      <c r="P409" s="429"/>
      <c r="Q409" s="429"/>
      <c r="R409" s="429"/>
      <c r="S409" s="429"/>
      <c r="T409" s="429"/>
      <c r="U409" s="433" t="str">
        <f t="array" ref="U409">IFERROR(IF(INDEX('Disaggregation Data'!$O$315:$O$616,MATCH(LEFT(X409,255),LEFT('Disaggregation Data'!$J$315:$J$616,255),0))=0,"",INDEX('Disaggregation Data'!$O$315:$O$616,MATCH(LEFT(X409,255),LEFT('Disaggregation Data'!J$315:$J$616,255),0))),"")</f>
        <v>‘NACP [National AIDS Control Program] programmatic report</v>
      </c>
      <c r="V409" s="447" t="str">
        <f t="array" ref="V409">IFERROR(IF(INDEX('Disaggregation Data'!$P$315:$P$616,MATCH(LEFT(X409,255),LEFT('Disaggregation Data'!$J$315:$J$616,255),0))=0,"",INDEX('Disaggregation Data'!$P$315:$P$616,MATCH(LEFT(X409,255),LEFT('Disaggregation Data'!J$315:$J$616,255),0))),"")</f>
        <v/>
      </c>
      <c r="W409" s="527"/>
      <c r="X409" s="527" t="str">
        <f t="shared" si="28"/>
        <v>HTS-1: Nombre de personnes dépistées pour le VIH et ayant reçu leurs résultats durant la période de rapportageRésultat du test VIHPositif</v>
      </c>
      <c r="Y409" s="527">
        <f t="shared" si="29"/>
        <v>2</v>
      </c>
      <c r="Z409" s="527" t="str">
        <f t="shared" si="30"/>
        <v>HTS-1: Nombre de personnes dépistées pour le VIH et ayant reçu leurs résultats durant la période de rapportage-2</v>
      </c>
      <c r="AA409" s="527" t="b">
        <f t="shared" si="31"/>
        <v>1</v>
      </c>
      <c r="AB409" s="527" t="s">
        <v>2024</v>
      </c>
      <c r="AC409" s="527" t="str">
        <f t="array" ref="AC409">IFERROR(IF(INDEX('Disaggregation Records'!$G$95:$G$183,MATCH(LEFT(Z409,255),LEFT('Disaggregation Records'!$D$95:$D$183,255),0))=0,"",INDEX('Disaggregation Records'!$G$95:$G$183,MATCH(LEFT(Z409,255),LEFT('Disaggregation Records'!$D$95:$D$183,255),0))),"")</f>
        <v>a1L36000002NzjnEAC</v>
      </c>
      <c r="AD409" s="527" t="s">
        <v>976</v>
      </c>
      <c r="AE409" s="392"/>
      <c r="AF409" s="133"/>
      <c r="AG409" s="133"/>
    </row>
    <row r="410" spans="1:33" ht="47.1" customHeight="1" x14ac:dyDescent="0.25">
      <c r="A410" s="409">
        <v>9</v>
      </c>
      <c r="B410" s="427" t="str">
        <f>IFERROR(VLOOKUP(A410,'Coverage Indicators - Section D'!$A$10:$Y$42,25,FALSE),"")</f>
        <v>HTS-1: Nombre de personnes dépistées pour le VIH et ayant reçu leurs résultats durant la période de rapportage</v>
      </c>
      <c r="C410" s="522" t="str">
        <f t="array" ref="C410">IFERROR(IF(INDEX('Disaggregation Records'!$E$95:$E$183,MATCH(RIGHT(Z410,255),RIGHT('Disaggregation Records'!$D$95:$D$183,255),0))=0,"",INDEX('Disaggregation Records'!$E$95:$E$183,MATCH(RIGHT(Z410,255),RIGHT('Disaggregation Records'!$D$95:$D$183,255),0))),"")</f>
        <v>Résultat du test VIH</v>
      </c>
      <c r="D410" s="522" t="str">
        <f t="array" ref="D410">IFERROR(IF(INDEX('Disaggregation Records'!$F$95:$F$183,MATCH(RIGHT(Z410,255),RIGHT('Disaggregation Records'!$D$95:$D$183,255),0))=0,"",INDEX('Disaggregation Records'!$F$95:$F$183,MATCH(RIGHT(Z410,255),RIGHT('Disaggregation Records'!$D$95:$D$183,255),0))),"")</f>
        <v>Négatif</v>
      </c>
      <c r="E410" s="429">
        <v>23867</v>
      </c>
      <c r="F410" s="430" t="str">
        <f t="array" ref="F410">IFERROR(IF(INDEX('Disaggregation Data'!$L$315:$L$616,MATCH(LEFT(X410,255),LEFT('Disaggregation Data'!$J$315:$J$616,255),0))=0,"",INDEX('Disaggregation Data'!$L$315:$L$616,MATCH(LEFT(X410,255),LEFT('Disaggregation Data'!J$315:$J$616,255),0))),"")</f>
        <v/>
      </c>
      <c r="G410" s="494" t="str">
        <f t="array" ref="G410">IFERROR(IF(INDEX('Disaggregation Data'!$M$315:$M$616,MATCH(LEFT(X410,255),LEFT('Disaggregation Data'!$J$315:$J$616,255),0))=0,(E410/F410)*100,INDEX('Disaggregation Data'!$M$315:$M$616,MATCH(LEFT(X410,255),LEFT('Disaggregation Data'!J$315:$J$616,255),0))),"")</f>
        <v/>
      </c>
      <c r="H410" s="433" t="str">
        <f t="array" ref="H410">IFERROR(IF(INDEX('Disaggregation Data'!$N$315:$N$616,MATCH(LEFT(X410,255),LEFT('Disaggregation Data'!$J$315:$J$616,255),0))=0,"",INDEX('Disaggregation Data'!$N$315:$N$616,MATCH(LEFT(X410,255),LEFT('Disaggregation Data'!J$315:$J$616,255),0))),"")</f>
        <v>2016</v>
      </c>
      <c r="I410" s="433" t="str">
        <f t="array" ref="I410">IFERROR(IF(INDEX('Disaggregation Data'!$Q$315:$Q$616,MATCH(LEFT(X410,255),LEFT('Disaggregation Data'!$J$315:$J$616,255),0))=0,"",INDEX('Disaggregation Data'!$Q$315:$Q$616,MATCH(LEFT(X410,255),LEFT('Disaggregation Data'!J$315:$J$616,255),0))),"")</f>
        <v>Rapport programmatique PLSS</v>
      </c>
      <c r="J410" s="447"/>
      <c r="K410" s="484"/>
      <c r="L410" s="484"/>
      <c r="M410" s="484"/>
      <c r="N410" s="484"/>
      <c r="O410" s="484"/>
      <c r="P410" s="429"/>
      <c r="Q410" s="429"/>
      <c r="R410" s="429"/>
      <c r="S410" s="429"/>
      <c r="T410" s="429"/>
      <c r="U410" s="433" t="str">
        <f t="array" ref="U410">IFERROR(IF(INDEX('Disaggregation Data'!$O$315:$O$616,MATCH(LEFT(X410,255),LEFT('Disaggregation Data'!$J$315:$J$616,255),0))=0,"",INDEX('Disaggregation Data'!$O$315:$O$616,MATCH(LEFT(X410,255),LEFT('Disaggregation Data'!J$315:$J$616,255),0))),"")</f>
        <v>‘NACP [National AIDS Control Program] programmatic report</v>
      </c>
      <c r="V410" s="447" t="str">
        <f t="array" ref="V410">IFERROR(IF(INDEX('Disaggregation Data'!$P$315:$P$616,MATCH(LEFT(X410,255),LEFT('Disaggregation Data'!$J$315:$J$616,255),0))=0,"",INDEX('Disaggregation Data'!$P$315:$P$616,MATCH(LEFT(X410,255),LEFT('Disaggregation Data'!J$315:$J$616,255),0))),"")</f>
        <v/>
      </c>
      <c r="W410" s="527"/>
      <c r="X410" s="527" t="str">
        <f t="shared" si="28"/>
        <v>HTS-1: Nombre de personnes dépistées pour le VIH et ayant reçu leurs résultats durant la période de rapportageRésultat du test VIHNégatif</v>
      </c>
      <c r="Y410" s="527">
        <f t="shared" si="29"/>
        <v>3</v>
      </c>
      <c r="Z410" s="527" t="str">
        <f t="shared" si="30"/>
        <v>HTS-1: Nombre de personnes dépistées pour le VIH et ayant reçu leurs résultats durant la période de rapportage-3</v>
      </c>
      <c r="AA410" s="527" t="b">
        <f t="shared" si="31"/>
        <v>1</v>
      </c>
      <c r="AB410" s="527" t="s">
        <v>2025</v>
      </c>
      <c r="AC410" s="527" t="str">
        <f t="array" ref="AC410">IFERROR(IF(INDEX('Disaggregation Records'!$G$95:$G$183,MATCH(LEFT(Z410,255),LEFT('Disaggregation Records'!$D$95:$D$183,255),0))=0,"",INDEX('Disaggregation Records'!$G$95:$G$183,MATCH(LEFT(Z410,255),LEFT('Disaggregation Records'!$D$95:$D$183,255),0))),"")</f>
        <v>a1L36000002NzjoEAC</v>
      </c>
      <c r="AD410" s="527" t="s">
        <v>976</v>
      </c>
      <c r="AE410" s="392"/>
      <c r="AF410" s="133"/>
      <c r="AG410" s="133"/>
    </row>
    <row r="411" spans="1:33" ht="47.1" customHeight="1" x14ac:dyDescent="0.25">
      <c r="A411" s="409">
        <v>9</v>
      </c>
      <c r="B411" s="427" t="str">
        <f>IFERROR(VLOOKUP(A411,'Coverage Indicators - Section D'!$A$10:$Y$42,25,FALSE),"")</f>
        <v>HTS-1: Nombre de personnes dépistées pour le VIH et ayant reçu leurs résultats durant la période de rapportage</v>
      </c>
      <c r="C411" s="522" t="str">
        <f t="array" ref="C411">IFERROR(IF(INDEX('Disaggregation Records'!$E$95:$E$183,MATCH(RIGHT(Z411,255),RIGHT('Disaggregation Records'!$D$95:$D$183,255),0))=0,"",INDEX('Disaggregation Records'!$E$95:$E$183,MATCH(RIGHT(Z411,255),RIGHT('Disaggregation Records'!$D$95:$D$183,255),0))),"")</f>
        <v/>
      </c>
      <c r="D411" s="522" t="str">
        <f t="array" ref="D411">IFERROR(IF(INDEX('Disaggregation Records'!$F$95:$F$183,MATCH(RIGHT(Z411,255),RIGHT('Disaggregation Records'!$D$95:$D$183,255),0))=0,"",INDEX('Disaggregation Records'!$F$95:$F$183,MATCH(RIGHT(Z411,255),RIGHT('Disaggregation Records'!$D$95:$D$183,255),0))),"")</f>
        <v/>
      </c>
      <c r="E411" s="429" t="str">
        <f t="array" ref="E411">IFERROR(IF(INDEX('Disaggregation Data'!$K$315:$K$616,MATCH(LEFT(X411,255),LEFT('Disaggregation Data'!$J$315:$J$616,255),0))=0,"",INDEX('Disaggregation Data'!$K$315:$K$616,MATCH(LEFT(X411,255),LEFT('Disaggregation Data'!J$315:$J$616,255),0))),"")</f>
        <v/>
      </c>
      <c r="F411" s="430" t="str">
        <f t="array" ref="F411">IFERROR(IF(INDEX('Disaggregation Data'!$L$315:$L$616,MATCH(LEFT(X411,255),LEFT('Disaggregation Data'!$J$315:$J$616,255),0))=0,"",INDEX('Disaggregation Data'!$L$315:$L$616,MATCH(LEFT(X411,255),LEFT('Disaggregation Data'!J$315:$J$616,255),0))),"")</f>
        <v/>
      </c>
      <c r="G411" s="494" t="str">
        <f t="array" ref="G411">IFERROR(IF(INDEX('Disaggregation Data'!$M$315:$M$616,MATCH(LEFT(X411,255),LEFT('Disaggregation Data'!$J$315:$J$616,255),0))=0,(E411/F411)*100,INDEX('Disaggregation Data'!$M$315:$M$616,MATCH(LEFT(X411,255),LEFT('Disaggregation Data'!J$315:$J$616,255),0))),"")</f>
        <v/>
      </c>
      <c r="H411" s="433" t="str">
        <f t="array" ref="H411">IFERROR(IF(INDEX('Disaggregation Data'!$N$315:$N$616,MATCH(LEFT(X411,255),LEFT('Disaggregation Data'!$J$315:$J$616,255),0))=0,"",INDEX('Disaggregation Data'!$N$315:$N$616,MATCH(LEFT(X411,255),LEFT('Disaggregation Data'!J$315:$J$616,255),0))),"")</f>
        <v/>
      </c>
      <c r="I411" s="433" t="str">
        <f t="array" ref="I411">IFERROR(IF(INDEX('Disaggregation Data'!$Q$315:$Q$616,MATCH(LEFT(X411,255),LEFT('Disaggregation Data'!$J$315:$J$616,255),0))=0,"",INDEX('Disaggregation Data'!$Q$315:$Q$616,MATCH(LEFT(X411,255),LEFT('Disaggregation Data'!J$315:$J$616,255),0))),"")</f>
        <v/>
      </c>
      <c r="J411" s="447" t="str">
        <f t="array" ref="J411">IFERROR(IF(INDEX('Disaggregation Data'!$R$315:$R$616,MATCH(LEFT(X411,255),LEFT('Disaggregation Data'!$J$315:$J$616,255),0))=0,"",INDEX('Disaggregation Data'!$R$315:$R$616,MATCH(LEFT(X411,255),LEFT('Disaggregation Data'!J$315:$J$616,255),0))),"")</f>
        <v/>
      </c>
      <c r="K411" s="484"/>
      <c r="L411" s="484"/>
      <c r="M411" s="484"/>
      <c r="N411" s="484"/>
      <c r="O411" s="484"/>
      <c r="P411" s="429"/>
      <c r="Q411" s="429"/>
      <c r="R411" s="429"/>
      <c r="S411" s="429"/>
      <c r="T411" s="429"/>
      <c r="U411" s="433" t="str">
        <f t="array" ref="U411">IFERROR(IF(INDEX('Disaggregation Data'!$O$315:$O$616,MATCH(LEFT(X411,255),LEFT('Disaggregation Data'!$J$315:$J$616,255),0))=0,"",INDEX('Disaggregation Data'!$O$315:$O$616,MATCH(LEFT(X411,255),LEFT('Disaggregation Data'!J$315:$J$616,255),0))),"")</f>
        <v/>
      </c>
      <c r="V411" s="447" t="str">
        <f t="array" ref="V411">IFERROR(IF(INDEX('Disaggregation Data'!$P$315:$P$616,MATCH(LEFT(X411,255),LEFT('Disaggregation Data'!$J$315:$J$616,255),0))=0,"",INDEX('Disaggregation Data'!$P$315:$P$616,MATCH(LEFT(X411,255),LEFT('Disaggregation Data'!J$315:$J$616,255),0))),"")</f>
        <v/>
      </c>
      <c r="W411" s="527"/>
      <c r="X411" s="527" t="str">
        <f t="shared" si="28"/>
        <v>HTS-1: Nombre de personnes dépistées pour le VIH et ayant reçu leurs résultats durant la période de rapportage</v>
      </c>
      <c r="Y411" s="527">
        <f t="shared" si="29"/>
        <v>4</v>
      </c>
      <c r="Z411" s="527" t="str">
        <f t="shared" si="30"/>
        <v>HTS-1: Nombre de personnes dépistées pour le VIH et ayant reçu leurs résultats durant la période de rapportage-4</v>
      </c>
      <c r="AA411" s="527" t="b">
        <f t="shared" si="31"/>
        <v>1</v>
      </c>
      <c r="AB411" s="527" t="s">
        <v>2026</v>
      </c>
      <c r="AC411" s="527" t="str">
        <f t="array" ref="AC411">IFERROR(IF(INDEX('Disaggregation Records'!$G$95:$G$183,MATCH(LEFT(Z411,255),LEFT('Disaggregation Records'!$D$95:$D$183,255),0))=0,"",INDEX('Disaggregation Records'!$G$95:$G$183,MATCH(LEFT(Z411,255),LEFT('Disaggregation Records'!$D$95:$D$183,255),0))),"")</f>
        <v/>
      </c>
      <c r="AD411" s="527" t="s">
        <v>976</v>
      </c>
      <c r="AE411" s="392"/>
      <c r="AF411" s="133"/>
      <c r="AG411" s="133"/>
    </row>
    <row r="412" spans="1:33" ht="47.1" customHeight="1" x14ac:dyDescent="0.25">
      <c r="A412" s="409">
        <v>9</v>
      </c>
      <c r="B412" s="427" t="str">
        <f>IFERROR(VLOOKUP(A412,'Coverage Indicators - Section D'!$A$10:$Y$42,25,FALSE),"")</f>
        <v>HTS-1: Nombre de personnes dépistées pour le VIH et ayant reçu leurs résultats durant la période de rapportage</v>
      </c>
      <c r="C412" s="522" t="str">
        <f t="array" ref="C412">IFERROR(IF(INDEX('Disaggregation Records'!$E$95:$E$183,MATCH(RIGHT(Z412,255),RIGHT('Disaggregation Records'!$D$95:$D$183,255),0))=0,"",INDEX('Disaggregation Records'!$E$95:$E$183,MATCH(RIGHT(Z412,255),RIGHT('Disaggregation Records'!$D$95:$D$183,255),0))),"")</f>
        <v/>
      </c>
      <c r="D412" s="522" t="str">
        <f t="array" ref="D412">IFERROR(IF(INDEX('Disaggregation Records'!$F$95:$F$183,MATCH(RIGHT(Z412,255),RIGHT('Disaggregation Records'!$D$95:$D$183,255),0))=0,"",INDEX('Disaggregation Records'!$F$95:$F$183,MATCH(RIGHT(Z412,255),RIGHT('Disaggregation Records'!$D$95:$D$183,255),0))),"")</f>
        <v/>
      </c>
      <c r="E412" s="429" t="str">
        <f t="array" ref="E412">IFERROR(IF(INDEX('Disaggregation Data'!$K$315:$K$616,MATCH(LEFT(X412,255),LEFT('Disaggregation Data'!$J$315:$J$616,255),0))=0,"",INDEX('Disaggregation Data'!$K$315:$K$616,MATCH(LEFT(X412,255),LEFT('Disaggregation Data'!J$315:$J$616,255),0))),"")</f>
        <v/>
      </c>
      <c r="F412" s="430" t="str">
        <f t="array" ref="F412">IFERROR(IF(INDEX('Disaggregation Data'!$L$315:$L$616,MATCH(LEFT(X412,255),LEFT('Disaggregation Data'!$J$315:$J$616,255),0))=0,"",INDEX('Disaggregation Data'!$L$315:$L$616,MATCH(LEFT(X412,255),LEFT('Disaggregation Data'!J$315:$J$616,255),0))),"")</f>
        <v/>
      </c>
      <c r="G412" s="494" t="str">
        <f t="array" ref="G412">IFERROR(IF(INDEX('Disaggregation Data'!$M$315:$M$616,MATCH(LEFT(X412,255),LEFT('Disaggregation Data'!$J$315:$J$616,255),0))=0,(E412/F412)*100,INDEX('Disaggregation Data'!$M$315:$M$616,MATCH(LEFT(X412,255),LEFT('Disaggregation Data'!J$315:$J$616,255),0))),"")</f>
        <v/>
      </c>
      <c r="H412" s="433" t="str">
        <f t="array" ref="H412">IFERROR(IF(INDEX('Disaggregation Data'!$N$315:$N$616,MATCH(LEFT(X412,255),LEFT('Disaggregation Data'!$J$315:$J$616,255),0))=0,"",INDEX('Disaggregation Data'!$N$315:$N$616,MATCH(LEFT(X412,255),LEFT('Disaggregation Data'!J$315:$J$616,255),0))),"")</f>
        <v/>
      </c>
      <c r="I412" s="433" t="str">
        <f t="array" ref="I412">IFERROR(IF(INDEX('Disaggregation Data'!$Q$315:$Q$616,MATCH(LEFT(X412,255),LEFT('Disaggregation Data'!$J$315:$J$616,255),0))=0,"",INDEX('Disaggregation Data'!$Q$315:$Q$616,MATCH(LEFT(X412,255),LEFT('Disaggregation Data'!J$315:$J$616,255),0))),"")</f>
        <v/>
      </c>
      <c r="J412" s="447" t="str">
        <f t="array" ref="J412">IFERROR(IF(INDEX('Disaggregation Data'!$R$315:$R$616,MATCH(LEFT(X412,255),LEFT('Disaggregation Data'!$J$315:$J$616,255),0))=0,"",INDEX('Disaggregation Data'!$R$315:$R$616,MATCH(LEFT(X412,255),LEFT('Disaggregation Data'!J$315:$J$616,255),0))),"")</f>
        <v/>
      </c>
      <c r="K412" s="484"/>
      <c r="L412" s="484"/>
      <c r="M412" s="484"/>
      <c r="N412" s="484"/>
      <c r="O412" s="484"/>
      <c r="P412" s="429"/>
      <c r="Q412" s="429"/>
      <c r="R412" s="429"/>
      <c r="S412" s="429"/>
      <c r="T412" s="429"/>
      <c r="U412" s="433" t="str">
        <f t="array" ref="U412">IFERROR(IF(INDEX('Disaggregation Data'!$O$315:$O$616,MATCH(LEFT(X412,255),LEFT('Disaggregation Data'!$J$315:$J$616,255),0))=0,"",INDEX('Disaggregation Data'!$O$315:$O$616,MATCH(LEFT(X412,255),LEFT('Disaggregation Data'!J$315:$J$616,255),0))),"")</f>
        <v/>
      </c>
      <c r="V412" s="447" t="str">
        <f t="array" ref="V412">IFERROR(IF(INDEX('Disaggregation Data'!$P$315:$P$616,MATCH(LEFT(X412,255),LEFT('Disaggregation Data'!$J$315:$J$616,255),0))=0,"",INDEX('Disaggregation Data'!$P$315:$P$616,MATCH(LEFT(X412,255),LEFT('Disaggregation Data'!J$315:$J$616,255),0))),"")</f>
        <v/>
      </c>
      <c r="W412" s="527"/>
      <c r="X412" s="527" t="str">
        <f t="shared" si="28"/>
        <v>HTS-1: Nombre de personnes dépistées pour le VIH et ayant reçu leurs résultats durant la période de rapportage</v>
      </c>
      <c r="Y412" s="527">
        <f t="shared" si="29"/>
        <v>5</v>
      </c>
      <c r="Z412" s="527" t="str">
        <f t="shared" si="30"/>
        <v>HTS-1: Nombre de personnes dépistées pour le VIH et ayant reçu leurs résultats durant la période de rapportage-5</v>
      </c>
      <c r="AA412" s="527" t="b">
        <f t="shared" si="31"/>
        <v>1</v>
      </c>
      <c r="AB412" s="527" t="s">
        <v>2027</v>
      </c>
      <c r="AC412" s="527" t="str">
        <f t="array" ref="AC412">IFERROR(IF(INDEX('Disaggregation Records'!$G$95:$G$183,MATCH(LEFT(Z412,255),LEFT('Disaggregation Records'!$D$95:$D$183,255),0))=0,"",INDEX('Disaggregation Records'!$G$95:$G$183,MATCH(LEFT(Z412,255),LEFT('Disaggregation Records'!$D$95:$D$183,255),0))),"")</f>
        <v/>
      </c>
      <c r="AD412" s="527" t="s">
        <v>976</v>
      </c>
      <c r="AE412" s="392"/>
      <c r="AF412" s="133"/>
      <c r="AG412" s="133"/>
    </row>
    <row r="413" spans="1:33" ht="47.1" customHeight="1" x14ac:dyDescent="0.25">
      <c r="A413" s="409">
        <v>9</v>
      </c>
      <c r="B413" s="427" t="str">
        <f>IFERROR(VLOOKUP(A413,'Coverage Indicators - Section D'!$A$10:$Y$42,25,FALSE),"")</f>
        <v>HTS-1: Nombre de personnes dépistées pour le VIH et ayant reçu leurs résultats durant la période de rapportage</v>
      </c>
      <c r="C413" s="522" t="str">
        <f t="array" ref="C413">IFERROR(IF(INDEX('Disaggregation Records'!$E$95:$E$183,MATCH(RIGHT(Z413,255),RIGHT('Disaggregation Records'!$D$95:$D$183,255),0))=0,"",INDEX('Disaggregation Records'!$E$95:$E$183,MATCH(RIGHT(Z413,255),RIGHT('Disaggregation Records'!$D$95:$D$183,255),0))),"")</f>
        <v/>
      </c>
      <c r="D413" s="522" t="str">
        <f t="array" ref="D413">IFERROR(IF(INDEX('Disaggregation Records'!$F$95:$F$183,MATCH(RIGHT(Z413,255),RIGHT('Disaggregation Records'!$D$95:$D$183,255),0))=0,"",INDEX('Disaggregation Records'!$F$95:$F$183,MATCH(RIGHT(Z413,255),RIGHT('Disaggregation Records'!$D$95:$D$183,255),0))),"")</f>
        <v/>
      </c>
      <c r="E413" s="429" t="str">
        <f t="array" ref="E413">IFERROR(IF(INDEX('Disaggregation Data'!$K$315:$K$616,MATCH(LEFT(X413,255),LEFT('Disaggregation Data'!$J$315:$J$616,255),0))=0,"",INDEX('Disaggregation Data'!$K$315:$K$616,MATCH(LEFT(X413,255),LEFT('Disaggregation Data'!J$315:$J$616,255),0))),"")</f>
        <v/>
      </c>
      <c r="F413" s="430" t="str">
        <f t="array" ref="F413">IFERROR(IF(INDEX('Disaggregation Data'!$L$315:$L$616,MATCH(LEFT(X413,255),LEFT('Disaggregation Data'!$J$315:$J$616,255),0))=0,"",INDEX('Disaggregation Data'!$L$315:$L$616,MATCH(LEFT(X413,255),LEFT('Disaggregation Data'!J$315:$J$616,255),0))),"")</f>
        <v/>
      </c>
      <c r="G413" s="494" t="str">
        <f t="array" ref="G413">IFERROR(IF(INDEX('Disaggregation Data'!$M$315:$M$616,MATCH(LEFT(X413,255),LEFT('Disaggregation Data'!$J$315:$J$616,255),0))=0,(E413/F413)*100,INDEX('Disaggregation Data'!$M$315:$M$616,MATCH(LEFT(X413,255),LEFT('Disaggregation Data'!J$315:$J$616,255),0))),"")</f>
        <v/>
      </c>
      <c r="H413" s="433" t="str">
        <f t="array" ref="H413">IFERROR(IF(INDEX('Disaggregation Data'!$N$315:$N$616,MATCH(LEFT(X413,255),LEFT('Disaggregation Data'!$J$315:$J$616,255),0))=0,"",INDEX('Disaggregation Data'!$N$315:$N$616,MATCH(LEFT(X413,255),LEFT('Disaggregation Data'!J$315:$J$616,255),0))),"")</f>
        <v/>
      </c>
      <c r="I413" s="433" t="str">
        <f t="array" ref="I413">IFERROR(IF(INDEX('Disaggregation Data'!$Q$315:$Q$616,MATCH(LEFT(X413,255),LEFT('Disaggregation Data'!$J$315:$J$616,255),0))=0,"",INDEX('Disaggregation Data'!$Q$315:$Q$616,MATCH(LEFT(X413,255),LEFT('Disaggregation Data'!J$315:$J$616,255),0))),"")</f>
        <v/>
      </c>
      <c r="J413" s="447" t="str">
        <f t="array" ref="J413">IFERROR(IF(INDEX('Disaggregation Data'!$R$315:$R$616,MATCH(LEFT(X413,255),LEFT('Disaggregation Data'!$J$315:$J$616,255),0))=0,"",INDEX('Disaggregation Data'!$R$315:$R$616,MATCH(LEFT(X413,255),LEFT('Disaggregation Data'!J$315:$J$616,255),0))),"")</f>
        <v/>
      </c>
      <c r="K413" s="484"/>
      <c r="L413" s="484"/>
      <c r="M413" s="484"/>
      <c r="N413" s="484"/>
      <c r="O413" s="484"/>
      <c r="P413" s="429"/>
      <c r="Q413" s="429"/>
      <c r="R413" s="429"/>
      <c r="S413" s="429"/>
      <c r="T413" s="429"/>
      <c r="U413" s="433" t="str">
        <f t="array" ref="U413">IFERROR(IF(INDEX('Disaggregation Data'!$O$315:$O$616,MATCH(LEFT(X413,255),LEFT('Disaggregation Data'!$J$315:$J$616,255),0))=0,"",INDEX('Disaggregation Data'!$O$315:$O$616,MATCH(LEFT(X413,255),LEFT('Disaggregation Data'!J$315:$J$616,255),0))),"")</f>
        <v/>
      </c>
      <c r="V413" s="447" t="str">
        <f t="array" ref="V413">IFERROR(IF(INDEX('Disaggregation Data'!$P$315:$P$616,MATCH(LEFT(X413,255),LEFT('Disaggregation Data'!$J$315:$J$616,255),0))=0,"",INDEX('Disaggregation Data'!$P$315:$P$616,MATCH(LEFT(X413,255),LEFT('Disaggregation Data'!J$315:$J$616,255),0))),"")</f>
        <v/>
      </c>
      <c r="W413" s="527"/>
      <c r="X413" s="527" t="str">
        <f t="shared" si="28"/>
        <v>HTS-1: Nombre de personnes dépistées pour le VIH et ayant reçu leurs résultats durant la période de rapportage</v>
      </c>
      <c r="Y413" s="527">
        <f t="shared" si="29"/>
        <v>6</v>
      </c>
      <c r="Z413" s="527" t="str">
        <f t="shared" si="30"/>
        <v>HTS-1: Nombre de personnes dépistées pour le VIH et ayant reçu leurs résultats durant la période de rapportage-6</v>
      </c>
      <c r="AA413" s="527" t="b">
        <f t="shared" si="31"/>
        <v>1</v>
      </c>
      <c r="AB413" s="527" t="s">
        <v>2028</v>
      </c>
      <c r="AC413" s="527" t="str">
        <f t="array" ref="AC413">IFERROR(IF(INDEX('Disaggregation Records'!$G$95:$G$183,MATCH(LEFT(Z413,255),LEFT('Disaggregation Records'!$D$95:$D$183,255),0))=0,"",INDEX('Disaggregation Records'!$G$95:$G$183,MATCH(LEFT(Z413,255),LEFT('Disaggregation Records'!$D$95:$D$183,255),0))),"")</f>
        <v/>
      </c>
      <c r="AD413" s="527" t="s">
        <v>976</v>
      </c>
      <c r="AE413" s="392"/>
      <c r="AF413" s="133"/>
      <c r="AG413" s="133"/>
    </row>
    <row r="414" spans="1:33" ht="47.1" customHeight="1" x14ac:dyDescent="0.25">
      <c r="A414" s="409">
        <v>9</v>
      </c>
      <c r="B414" s="427" t="str">
        <f>IFERROR(VLOOKUP(A414,'Coverage Indicators - Section D'!$A$10:$Y$42,25,FALSE),"")</f>
        <v>HTS-1: Nombre de personnes dépistées pour le VIH et ayant reçu leurs résultats durant la période de rapportage</v>
      </c>
      <c r="C414" s="522" t="str">
        <f t="array" ref="C414">IFERROR(IF(INDEX('Disaggregation Records'!$E$95:$E$183,MATCH(RIGHT(Z414,255),RIGHT('Disaggregation Records'!$D$95:$D$183,255),0))=0,"",INDEX('Disaggregation Records'!$E$95:$E$183,MATCH(RIGHT(Z414,255),RIGHT('Disaggregation Records'!$D$95:$D$183,255),0))),"")</f>
        <v/>
      </c>
      <c r="D414" s="522" t="str">
        <f t="array" ref="D414">IFERROR(IF(INDEX('Disaggregation Records'!$F$95:$F$183,MATCH(RIGHT(Z414,255),RIGHT('Disaggregation Records'!$D$95:$D$183,255),0))=0,"",INDEX('Disaggregation Records'!$F$95:$F$183,MATCH(RIGHT(Z414,255),RIGHT('Disaggregation Records'!$D$95:$D$183,255),0))),"")</f>
        <v/>
      </c>
      <c r="E414" s="429" t="str">
        <f t="array" ref="E414">IFERROR(IF(INDEX('Disaggregation Data'!$K$315:$K$616,MATCH(LEFT(X414,255),LEFT('Disaggregation Data'!$J$315:$J$616,255),0))=0,"",INDEX('Disaggregation Data'!$K$315:$K$616,MATCH(LEFT(X414,255),LEFT('Disaggregation Data'!J$315:$J$616,255),0))),"")</f>
        <v/>
      </c>
      <c r="F414" s="430" t="str">
        <f t="array" ref="F414">IFERROR(IF(INDEX('Disaggregation Data'!$L$315:$L$616,MATCH(LEFT(X414,255),LEFT('Disaggregation Data'!$J$315:$J$616,255),0))=0,"",INDEX('Disaggregation Data'!$L$315:$L$616,MATCH(LEFT(X414,255),LEFT('Disaggregation Data'!J$315:$J$616,255),0))),"")</f>
        <v/>
      </c>
      <c r="G414" s="494" t="str">
        <f t="array" ref="G414">IFERROR(IF(INDEX('Disaggregation Data'!$M$315:$M$616,MATCH(LEFT(X414,255),LEFT('Disaggregation Data'!$J$315:$J$616,255),0))=0,(E414/F414)*100,INDEX('Disaggregation Data'!$M$315:$M$616,MATCH(LEFT(X414,255),LEFT('Disaggregation Data'!J$315:$J$616,255),0))),"")</f>
        <v/>
      </c>
      <c r="H414" s="433" t="str">
        <f t="array" ref="H414">IFERROR(IF(INDEX('Disaggregation Data'!$N$315:$N$616,MATCH(LEFT(X414,255),LEFT('Disaggregation Data'!$J$315:$J$616,255),0))=0,"",INDEX('Disaggregation Data'!$N$315:$N$616,MATCH(LEFT(X414,255),LEFT('Disaggregation Data'!J$315:$J$616,255),0))),"")</f>
        <v/>
      </c>
      <c r="I414" s="433" t="str">
        <f t="array" ref="I414">IFERROR(IF(INDEX('Disaggregation Data'!$Q$315:$Q$616,MATCH(LEFT(X414,255),LEFT('Disaggregation Data'!$J$315:$J$616,255),0))=0,"",INDEX('Disaggregation Data'!$Q$315:$Q$616,MATCH(LEFT(X414,255),LEFT('Disaggregation Data'!J$315:$J$616,255),0))),"")</f>
        <v/>
      </c>
      <c r="J414" s="447" t="str">
        <f t="array" ref="J414">IFERROR(IF(INDEX('Disaggregation Data'!$R$315:$R$616,MATCH(LEFT(X414,255),LEFT('Disaggregation Data'!$J$315:$J$616,255),0))=0,"",INDEX('Disaggregation Data'!$R$315:$R$616,MATCH(LEFT(X414,255),LEFT('Disaggregation Data'!J$315:$J$616,255),0))),"")</f>
        <v/>
      </c>
      <c r="K414" s="484"/>
      <c r="L414" s="484"/>
      <c r="M414" s="484"/>
      <c r="N414" s="484"/>
      <c r="O414" s="484"/>
      <c r="P414" s="429"/>
      <c r="Q414" s="429"/>
      <c r="R414" s="429"/>
      <c r="S414" s="429"/>
      <c r="T414" s="429"/>
      <c r="U414" s="433" t="str">
        <f t="array" ref="U414">IFERROR(IF(INDEX('Disaggregation Data'!$O$315:$O$616,MATCH(LEFT(X414,255),LEFT('Disaggregation Data'!$J$315:$J$616,255),0))=0,"",INDEX('Disaggregation Data'!$O$315:$O$616,MATCH(LEFT(X414,255),LEFT('Disaggregation Data'!J$315:$J$616,255),0))),"")</f>
        <v/>
      </c>
      <c r="V414" s="447" t="str">
        <f t="array" ref="V414">IFERROR(IF(INDEX('Disaggregation Data'!$P$315:$P$616,MATCH(LEFT(X414,255),LEFT('Disaggregation Data'!$J$315:$J$616,255),0))=0,"",INDEX('Disaggregation Data'!$P$315:$P$616,MATCH(LEFT(X414,255),LEFT('Disaggregation Data'!J$315:$J$616,255),0))),"")</f>
        <v/>
      </c>
      <c r="W414" s="527"/>
      <c r="X414" s="527" t="str">
        <f t="shared" si="28"/>
        <v>HTS-1: Nombre de personnes dépistées pour le VIH et ayant reçu leurs résultats durant la période de rapportage</v>
      </c>
      <c r="Y414" s="527">
        <f t="shared" si="29"/>
        <v>7</v>
      </c>
      <c r="Z414" s="527" t="str">
        <f t="shared" si="30"/>
        <v>HTS-1: Nombre de personnes dépistées pour le VIH et ayant reçu leurs résultats durant la période de rapportage-7</v>
      </c>
      <c r="AA414" s="527" t="b">
        <f t="shared" si="31"/>
        <v>1</v>
      </c>
      <c r="AB414" s="527" t="s">
        <v>2029</v>
      </c>
      <c r="AC414" s="527" t="str">
        <f t="array" ref="AC414">IFERROR(IF(INDEX('Disaggregation Records'!$G$95:$G$183,MATCH(LEFT(Z414,255),LEFT('Disaggregation Records'!$D$95:$D$183,255),0))=0,"",INDEX('Disaggregation Records'!$G$95:$G$183,MATCH(LEFT(Z414,255),LEFT('Disaggregation Records'!$D$95:$D$183,255),0))),"")</f>
        <v/>
      </c>
      <c r="AD414" s="527" t="s">
        <v>976</v>
      </c>
      <c r="AE414" s="392"/>
      <c r="AF414" s="133"/>
      <c r="AG414" s="133"/>
    </row>
    <row r="415" spans="1:33" ht="47.1" customHeight="1" x14ac:dyDescent="0.25">
      <c r="A415" s="409">
        <v>9</v>
      </c>
      <c r="B415" s="427" t="str">
        <f>IFERROR(VLOOKUP(A415,'Coverage Indicators - Section D'!$A$10:$Y$42,25,FALSE),"")</f>
        <v>HTS-1: Nombre de personnes dépistées pour le VIH et ayant reçu leurs résultats durant la période de rapportage</v>
      </c>
      <c r="C415" s="522" t="str">
        <f t="array" ref="C415">IFERROR(IF(INDEX('Disaggregation Records'!$E$95:$E$183,MATCH(RIGHT(Z415,255),RIGHT('Disaggregation Records'!$D$95:$D$183,255),0))=0,"",INDEX('Disaggregation Records'!$E$95:$E$183,MATCH(RIGHT(Z415,255),RIGHT('Disaggregation Records'!$D$95:$D$183,255),0))),"")</f>
        <v/>
      </c>
      <c r="D415" s="522" t="str">
        <f t="array" ref="D415">IFERROR(IF(INDEX('Disaggregation Records'!$F$95:$F$183,MATCH(RIGHT(Z415,255),RIGHT('Disaggregation Records'!$D$95:$D$183,255),0))=0,"",INDEX('Disaggregation Records'!$F$95:$F$183,MATCH(RIGHT(Z415,255),RIGHT('Disaggregation Records'!$D$95:$D$183,255),0))),"")</f>
        <v/>
      </c>
      <c r="E415" s="429" t="str">
        <f t="array" ref="E415">IFERROR(IF(INDEX('Disaggregation Data'!$K$315:$K$616,MATCH(LEFT(X415,255),LEFT('Disaggregation Data'!$J$315:$J$616,255),0))=0,"",INDEX('Disaggregation Data'!$K$315:$K$616,MATCH(LEFT(X415,255),LEFT('Disaggregation Data'!J$315:$J$616,255),0))),"")</f>
        <v/>
      </c>
      <c r="F415" s="430" t="str">
        <f t="array" ref="F415">IFERROR(IF(INDEX('Disaggregation Data'!$L$315:$L$616,MATCH(LEFT(X415,255),LEFT('Disaggregation Data'!$J$315:$J$616,255),0))=0,"",INDEX('Disaggregation Data'!$L$315:$L$616,MATCH(LEFT(X415,255),LEFT('Disaggregation Data'!J$315:$J$616,255),0))),"")</f>
        <v/>
      </c>
      <c r="G415" s="494" t="str">
        <f t="array" ref="G415">IFERROR(IF(INDEX('Disaggregation Data'!$M$315:$M$616,MATCH(LEFT(X415,255),LEFT('Disaggregation Data'!$J$315:$J$616,255),0))=0,(E415/F415)*100,INDEX('Disaggregation Data'!$M$315:$M$616,MATCH(LEFT(X415,255),LEFT('Disaggregation Data'!J$315:$J$616,255),0))),"")</f>
        <v/>
      </c>
      <c r="H415" s="433" t="str">
        <f t="array" ref="H415">IFERROR(IF(INDEX('Disaggregation Data'!$N$315:$N$616,MATCH(LEFT(X415,255),LEFT('Disaggregation Data'!$J$315:$J$616,255),0))=0,"",INDEX('Disaggregation Data'!$N$315:$N$616,MATCH(LEFT(X415,255),LEFT('Disaggregation Data'!J$315:$J$616,255),0))),"")</f>
        <v/>
      </c>
      <c r="I415" s="433" t="str">
        <f t="array" ref="I415">IFERROR(IF(INDEX('Disaggregation Data'!$Q$315:$Q$616,MATCH(LEFT(X415,255),LEFT('Disaggregation Data'!$J$315:$J$616,255),0))=0,"",INDEX('Disaggregation Data'!$Q$315:$Q$616,MATCH(LEFT(X415,255),LEFT('Disaggregation Data'!J$315:$J$616,255),0))),"")</f>
        <v/>
      </c>
      <c r="J415" s="447" t="str">
        <f t="array" ref="J415">IFERROR(IF(INDEX('Disaggregation Data'!$R$315:$R$616,MATCH(LEFT(X415,255),LEFT('Disaggregation Data'!$J$315:$J$616,255),0))=0,"",INDEX('Disaggregation Data'!$R$315:$R$616,MATCH(LEFT(X415,255),LEFT('Disaggregation Data'!J$315:$J$616,255),0))),"")</f>
        <v/>
      </c>
      <c r="K415" s="484"/>
      <c r="L415" s="484"/>
      <c r="M415" s="484"/>
      <c r="N415" s="484"/>
      <c r="O415" s="484"/>
      <c r="P415" s="429"/>
      <c r="Q415" s="429"/>
      <c r="R415" s="429"/>
      <c r="S415" s="429"/>
      <c r="T415" s="429"/>
      <c r="U415" s="433" t="str">
        <f t="array" ref="U415">IFERROR(IF(INDEX('Disaggregation Data'!$O$315:$O$616,MATCH(LEFT(X415,255),LEFT('Disaggregation Data'!$J$315:$J$616,255),0))=0,"",INDEX('Disaggregation Data'!$O$315:$O$616,MATCH(LEFT(X415,255),LEFT('Disaggregation Data'!J$315:$J$616,255),0))),"")</f>
        <v/>
      </c>
      <c r="V415" s="447" t="str">
        <f t="array" ref="V415">IFERROR(IF(INDEX('Disaggregation Data'!$P$315:$P$616,MATCH(LEFT(X415,255),LEFT('Disaggregation Data'!$J$315:$J$616,255),0))=0,"",INDEX('Disaggregation Data'!$P$315:$P$616,MATCH(LEFT(X415,255),LEFT('Disaggregation Data'!J$315:$J$616,255),0))),"")</f>
        <v/>
      </c>
      <c r="W415" s="527"/>
      <c r="X415" s="527" t="str">
        <f t="shared" si="28"/>
        <v>HTS-1: Nombre de personnes dépistées pour le VIH et ayant reçu leurs résultats durant la période de rapportage</v>
      </c>
      <c r="Y415" s="527">
        <f t="shared" si="29"/>
        <v>8</v>
      </c>
      <c r="Z415" s="527" t="str">
        <f t="shared" si="30"/>
        <v>HTS-1: Nombre de personnes dépistées pour le VIH et ayant reçu leurs résultats durant la période de rapportage-8</v>
      </c>
      <c r="AA415" s="527" t="b">
        <f t="shared" si="31"/>
        <v>1</v>
      </c>
      <c r="AB415" s="527" t="s">
        <v>2030</v>
      </c>
      <c r="AC415" s="527" t="str">
        <f t="array" ref="AC415">IFERROR(IF(INDEX('Disaggregation Records'!$G$95:$G$183,MATCH(LEFT(Z415,255),LEFT('Disaggregation Records'!$D$95:$D$183,255),0))=0,"",INDEX('Disaggregation Records'!$G$95:$G$183,MATCH(LEFT(Z415,255),LEFT('Disaggregation Records'!$D$95:$D$183,255),0))),"")</f>
        <v/>
      </c>
      <c r="AD415" s="527" t="s">
        <v>976</v>
      </c>
      <c r="AE415" s="392"/>
      <c r="AF415" s="133"/>
      <c r="AG415" s="133"/>
    </row>
    <row r="416" spans="1:33" ht="47.1" customHeight="1" x14ac:dyDescent="0.25">
      <c r="A416" s="409">
        <v>9</v>
      </c>
      <c r="B416" s="427" t="str">
        <f>IFERROR(VLOOKUP(A416,'Coverage Indicators - Section D'!$A$10:$Y$42,25,FALSE),"")</f>
        <v>HTS-1: Nombre de personnes dépistées pour le VIH et ayant reçu leurs résultats durant la période de rapportage</v>
      </c>
      <c r="C416" s="522" t="str">
        <f t="array" ref="C416">IFERROR(IF(INDEX('Disaggregation Records'!$E$95:$E$183,MATCH(RIGHT(Z416,255),RIGHT('Disaggregation Records'!$D$95:$D$183,255),0))=0,"",INDEX('Disaggregation Records'!$E$95:$E$183,MATCH(RIGHT(Z416,255),RIGHT('Disaggregation Records'!$D$95:$D$183,255),0))),"")</f>
        <v/>
      </c>
      <c r="D416" s="522" t="str">
        <f t="array" ref="D416">IFERROR(IF(INDEX('Disaggregation Records'!$F$95:$F$183,MATCH(RIGHT(Z416,255),RIGHT('Disaggregation Records'!$D$95:$D$183,255),0))=0,"",INDEX('Disaggregation Records'!$F$95:$F$183,MATCH(RIGHT(Z416,255),RIGHT('Disaggregation Records'!$D$95:$D$183,255),0))),"")</f>
        <v/>
      </c>
      <c r="E416" s="429" t="str">
        <f t="array" ref="E416">IFERROR(IF(INDEX('Disaggregation Data'!$K$315:$K$616,MATCH(LEFT(X416,255),LEFT('Disaggregation Data'!$J$315:$J$616,255),0))=0,"",INDEX('Disaggregation Data'!$K$315:$K$616,MATCH(LEFT(X416,255),LEFT('Disaggregation Data'!J$315:$J$616,255),0))),"")</f>
        <v/>
      </c>
      <c r="F416" s="430" t="str">
        <f t="array" ref="F416">IFERROR(IF(INDEX('Disaggregation Data'!$L$315:$L$616,MATCH(LEFT(X416,255),LEFT('Disaggregation Data'!$J$315:$J$616,255),0))=0,"",INDEX('Disaggregation Data'!$L$315:$L$616,MATCH(LEFT(X416,255),LEFT('Disaggregation Data'!J$315:$J$616,255),0))),"")</f>
        <v/>
      </c>
      <c r="G416" s="494" t="str">
        <f t="array" ref="G416">IFERROR(IF(INDEX('Disaggregation Data'!$M$315:$M$616,MATCH(LEFT(X416,255),LEFT('Disaggregation Data'!$J$315:$J$616,255),0))=0,(E416/F416)*100,INDEX('Disaggregation Data'!$M$315:$M$616,MATCH(LEFT(X416,255),LEFT('Disaggregation Data'!J$315:$J$616,255),0))),"")</f>
        <v/>
      </c>
      <c r="H416" s="433" t="str">
        <f t="array" ref="H416">IFERROR(IF(INDEX('Disaggregation Data'!$N$315:$N$616,MATCH(LEFT(X416,255),LEFT('Disaggregation Data'!$J$315:$J$616,255),0))=0,"",INDEX('Disaggregation Data'!$N$315:$N$616,MATCH(LEFT(X416,255),LEFT('Disaggregation Data'!J$315:$J$616,255),0))),"")</f>
        <v/>
      </c>
      <c r="I416" s="433" t="str">
        <f t="array" ref="I416">IFERROR(IF(INDEX('Disaggregation Data'!$Q$315:$Q$616,MATCH(LEFT(X416,255),LEFT('Disaggregation Data'!$J$315:$J$616,255),0))=0,"",INDEX('Disaggregation Data'!$Q$315:$Q$616,MATCH(LEFT(X416,255),LEFT('Disaggregation Data'!J$315:$J$616,255),0))),"")</f>
        <v/>
      </c>
      <c r="J416" s="447" t="str">
        <f t="array" ref="J416">IFERROR(IF(INDEX('Disaggregation Data'!$R$315:$R$616,MATCH(LEFT(X416,255),LEFT('Disaggregation Data'!$J$315:$J$616,255),0))=0,"",INDEX('Disaggregation Data'!$R$315:$R$616,MATCH(LEFT(X416,255),LEFT('Disaggregation Data'!J$315:$J$616,255),0))),"")</f>
        <v/>
      </c>
      <c r="K416" s="484"/>
      <c r="L416" s="484"/>
      <c r="M416" s="484"/>
      <c r="N416" s="484"/>
      <c r="O416" s="484"/>
      <c r="P416" s="429"/>
      <c r="Q416" s="429"/>
      <c r="R416" s="429"/>
      <c r="S416" s="429"/>
      <c r="T416" s="429"/>
      <c r="U416" s="433" t="str">
        <f t="array" ref="U416">IFERROR(IF(INDEX('Disaggregation Data'!$O$315:$O$616,MATCH(LEFT(X416,255),LEFT('Disaggregation Data'!$J$315:$J$616,255),0))=0,"",INDEX('Disaggregation Data'!$O$315:$O$616,MATCH(LEFT(X416,255),LEFT('Disaggregation Data'!J$315:$J$616,255),0))),"")</f>
        <v/>
      </c>
      <c r="V416" s="447" t="str">
        <f t="array" ref="V416">IFERROR(IF(INDEX('Disaggregation Data'!$P$315:$P$616,MATCH(LEFT(X416,255),LEFT('Disaggregation Data'!$J$315:$J$616,255),0))=0,"",INDEX('Disaggregation Data'!$P$315:$P$616,MATCH(LEFT(X416,255),LEFT('Disaggregation Data'!J$315:$J$616,255),0))),"")</f>
        <v/>
      </c>
      <c r="W416" s="527"/>
      <c r="X416" s="527" t="str">
        <f t="shared" si="28"/>
        <v>HTS-1: Nombre de personnes dépistées pour le VIH et ayant reçu leurs résultats durant la période de rapportage</v>
      </c>
      <c r="Y416" s="527">
        <f t="shared" si="29"/>
        <v>9</v>
      </c>
      <c r="Z416" s="527" t="str">
        <f t="shared" si="30"/>
        <v>HTS-1: Nombre de personnes dépistées pour le VIH et ayant reçu leurs résultats durant la période de rapportage-9</v>
      </c>
      <c r="AA416" s="527" t="b">
        <f t="shared" si="31"/>
        <v>1</v>
      </c>
      <c r="AB416" s="527" t="s">
        <v>2031</v>
      </c>
      <c r="AC416" s="527" t="str">
        <f t="array" ref="AC416">IFERROR(IF(INDEX('Disaggregation Records'!$G$95:$G$183,MATCH(LEFT(Z416,255),LEFT('Disaggregation Records'!$D$95:$D$183,255),0))=0,"",INDEX('Disaggregation Records'!$G$95:$G$183,MATCH(LEFT(Z416,255),LEFT('Disaggregation Records'!$D$95:$D$183,255),0))),"")</f>
        <v/>
      </c>
      <c r="AD416" s="527" t="s">
        <v>976</v>
      </c>
      <c r="AE416" s="392"/>
      <c r="AF416" s="133"/>
      <c r="AG416" s="133"/>
    </row>
    <row r="417" spans="1:33" ht="47.1" customHeight="1" x14ac:dyDescent="0.25">
      <c r="A417" s="409">
        <v>10</v>
      </c>
      <c r="B417" s="427" t="str">
        <f>IFERROR(VLOOKUP(A417,'Coverage Indicators - Section D'!$A$10:$Y$42,25,FALSE),"")</f>
        <v/>
      </c>
      <c r="C417" s="522" t="str">
        <f t="array" ref="C417">IFERROR(IF(INDEX('Disaggregation Records'!$E$95:$E$183,MATCH(RIGHT(Z417,255),RIGHT('Disaggregation Records'!$D$95:$D$183,255),0))=0,"",INDEX('Disaggregation Records'!$E$95:$E$183,MATCH(RIGHT(Z417,255),RIGHT('Disaggregation Records'!$D$95:$D$183,255),0))),"")</f>
        <v/>
      </c>
      <c r="D417" s="522" t="str">
        <f t="array" ref="D417">IFERROR(IF(INDEX('Disaggregation Records'!$F$95:$F$183,MATCH(RIGHT(Z417,255),RIGHT('Disaggregation Records'!$D$95:$D$183,255),0))=0,"",INDEX('Disaggregation Records'!$F$95:$F$183,MATCH(RIGHT(Z417,255),RIGHT('Disaggregation Records'!$D$95:$D$183,255),0))),"")</f>
        <v/>
      </c>
      <c r="E417" s="429" t="str">
        <f t="array" ref="E417">IFERROR(IF(INDEX('Disaggregation Data'!$K$315:$K$616,MATCH(LEFT(X417,255),LEFT('Disaggregation Data'!$J$315:$J$616,255),0))=0,"",INDEX('Disaggregation Data'!$K$315:$K$616,MATCH(LEFT(X417,255),LEFT('Disaggregation Data'!J$315:$J$616,255),0))),"")</f>
        <v/>
      </c>
      <c r="F417" s="430" t="str">
        <f t="array" ref="F417">IFERROR(IF(INDEX('Disaggregation Data'!$L$315:$L$616,MATCH(LEFT(X417,255),LEFT('Disaggregation Data'!$J$315:$J$616,255),0))=0,"",INDEX('Disaggregation Data'!$L$315:$L$616,MATCH(LEFT(X417,255),LEFT('Disaggregation Data'!J$315:$J$616,255),0))),"")</f>
        <v/>
      </c>
      <c r="G417" s="494" t="str">
        <f t="array" ref="G417">IFERROR(IF(INDEX('Disaggregation Data'!$M$315:$M$616,MATCH(LEFT(X417,255),LEFT('Disaggregation Data'!$J$315:$J$616,255),0))=0,(E417/F417)*100,INDEX('Disaggregation Data'!$M$315:$M$616,MATCH(LEFT(X417,255),LEFT('Disaggregation Data'!J$315:$J$616,255),0))),"")</f>
        <v/>
      </c>
      <c r="H417" s="433" t="str">
        <f t="array" ref="H417">IFERROR(IF(INDEX('Disaggregation Data'!$N$315:$N$616,MATCH(LEFT(X417,255),LEFT('Disaggregation Data'!$J$315:$J$616,255),0))=0,"",INDEX('Disaggregation Data'!$N$315:$N$616,MATCH(LEFT(X417,255),LEFT('Disaggregation Data'!J$315:$J$616,255),0))),"")</f>
        <v/>
      </c>
      <c r="I417" s="433" t="str">
        <f t="array" ref="I417">IFERROR(IF(INDEX('Disaggregation Data'!$Q$315:$Q$616,MATCH(LEFT(X417,255),LEFT('Disaggregation Data'!$J$315:$J$616,255),0))=0,"",INDEX('Disaggregation Data'!$Q$315:$Q$616,MATCH(LEFT(X417,255),LEFT('Disaggregation Data'!J$315:$J$616,255),0))),"")</f>
        <v/>
      </c>
      <c r="J417" s="447" t="str">
        <f t="array" ref="J417">IFERROR(IF(INDEX('Disaggregation Data'!$R$315:$R$616,MATCH(LEFT(X417,255),LEFT('Disaggregation Data'!$J$315:$J$616,255),0))=0,"",INDEX('Disaggregation Data'!$R$315:$R$616,MATCH(LEFT(X417,255),LEFT('Disaggregation Data'!J$315:$J$616,255),0))),"")</f>
        <v/>
      </c>
      <c r="K417" s="484"/>
      <c r="L417" s="484"/>
      <c r="M417" s="484"/>
      <c r="N417" s="484"/>
      <c r="O417" s="484"/>
      <c r="P417" s="429"/>
      <c r="Q417" s="429"/>
      <c r="R417" s="429"/>
      <c r="S417" s="429"/>
      <c r="T417" s="429"/>
      <c r="U417" s="433" t="str">
        <f t="array" ref="U417">IFERROR(IF(INDEX('Disaggregation Data'!$O$315:$O$616,MATCH(LEFT(X417,255),LEFT('Disaggregation Data'!$J$315:$J$616,255),0))=0,"",INDEX('Disaggregation Data'!$O$315:$O$616,MATCH(LEFT(X417,255),LEFT('Disaggregation Data'!J$315:$J$616,255),0))),"")</f>
        <v/>
      </c>
      <c r="V417" s="447" t="str">
        <f t="array" ref="V417">IFERROR(IF(INDEX('Disaggregation Data'!$P$315:$P$616,MATCH(LEFT(X417,255),LEFT('Disaggregation Data'!$J$315:$J$616,255),0))=0,"",INDEX('Disaggregation Data'!$P$315:$P$616,MATCH(LEFT(X417,255),LEFT('Disaggregation Data'!J$315:$J$616,255),0))),"")</f>
        <v/>
      </c>
      <c r="W417" s="527"/>
      <c r="X417" s="527" t="str">
        <f t="shared" si="28"/>
        <v/>
      </c>
      <c r="Y417" s="527">
        <f t="shared" si="29"/>
        <v>0</v>
      </c>
      <c r="Z417" s="527" t="str">
        <f t="shared" si="30"/>
        <v/>
      </c>
      <c r="AA417" s="527" t="b">
        <f t="shared" si="31"/>
        <v>0</v>
      </c>
      <c r="AB417" s="527" t="s">
        <v>2032</v>
      </c>
      <c r="AC417" s="527" t="str">
        <f t="array" ref="AC417">IFERROR(IF(INDEX('Disaggregation Records'!$G$95:$G$183,MATCH(LEFT(Z417,255),LEFT('Disaggregation Records'!$D$95:$D$183,255),0))=0,"",INDEX('Disaggregation Records'!$G$95:$G$183,MATCH(LEFT(Z417,255),LEFT('Disaggregation Records'!$D$95:$D$183,255),0))),"")</f>
        <v/>
      </c>
      <c r="AD417" s="527" t="s">
        <v>979</v>
      </c>
      <c r="AE417" s="392"/>
      <c r="AF417" s="133"/>
      <c r="AG417" s="133"/>
    </row>
    <row r="418" spans="1:33" ht="47.1" customHeight="1" x14ac:dyDescent="0.25">
      <c r="A418" s="409">
        <v>10</v>
      </c>
      <c r="B418" s="427" t="str">
        <f>IFERROR(VLOOKUP(A418,'Coverage Indicators - Section D'!$A$10:$Y$42,25,FALSE),"")</f>
        <v/>
      </c>
      <c r="C418" s="522" t="str">
        <f t="array" ref="C418">IFERROR(IF(INDEX('Disaggregation Records'!$E$95:$E$183,MATCH(RIGHT(Z418,255),RIGHT('Disaggregation Records'!$D$95:$D$183,255),0))=0,"",INDEX('Disaggregation Records'!$E$95:$E$183,MATCH(RIGHT(Z418,255),RIGHT('Disaggregation Records'!$D$95:$D$183,255),0))),"")</f>
        <v/>
      </c>
      <c r="D418" s="522" t="str">
        <f t="array" ref="D418">IFERROR(IF(INDEX('Disaggregation Records'!$F$95:$F$183,MATCH(RIGHT(Z418,255),RIGHT('Disaggregation Records'!$D$95:$D$183,255),0))=0,"",INDEX('Disaggregation Records'!$F$95:$F$183,MATCH(RIGHT(Z418,255),RIGHT('Disaggregation Records'!$D$95:$D$183,255),0))),"")</f>
        <v/>
      </c>
      <c r="E418" s="429" t="str">
        <f t="array" ref="E418">IFERROR(IF(INDEX('Disaggregation Data'!$K$315:$K$616,MATCH(LEFT(X418,255),LEFT('Disaggregation Data'!$J$315:$J$616,255),0))=0,"",INDEX('Disaggregation Data'!$K$315:$K$616,MATCH(LEFT(X418,255),LEFT('Disaggregation Data'!J$315:$J$616,255),0))),"")</f>
        <v/>
      </c>
      <c r="F418" s="430" t="str">
        <f t="array" ref="F418">IFERROR(IF(INDEX('Disaggregation Data'!$L$315:$L$616,MATCH(LEFT(X418,255),LEFT('Disaggregation Data'!$J$315:$J$616,255),0))=0,"",INDEX('Disaggregation Data'!$L$315:$L$616,MATCH(LEFT(X418,255),LEFT('Disaggregation Data'!J$315:$J$616,255),0))),"")</f>
        <v/>
      </c>
      <c r="G418" s="494" t="str">
        <f t="array" ref="G418">IFERROR(IF(INDEX('Disaggregation Data'!$M$315:$M$616,MATCH(LEFT(X418,255),LEFT('Disaggregation Data'!$J$315:$J$616,255),0))=0,(E418/F418)*100,INDEX('Disaggregation Data'!$M$315:$M$616,MATCH(LEFT(X418,255),LEFT('Disaggregation Data'!J$315:$J$616,255),0))),"")</f>
        <v/>
      </c>
      <c r="H418" s="433" t="str">
        <f t="array" ref="H418">IFERROR(IF(INDEX('Disaggregation Data'!$N$315:$N$616,MATCH(LEFT(X418,255),LEFT('Disaggregation Data'!$J$315:$J$616,255),0))=0,"",INDEX('Disaggregation Data'!$N$315:$N$616,MATCH(LEFT(X418,255),LEFT('Disaggregation Data'!J$315:$J$616,255),0))),"")</f>
        <v/>
      </c>
      <c r="I418" s="433" t="str">
        <f t="array" ref="I418">IFERROR(IF(INDEX('Disaggregation Data'!$Q$315:$Q$616,MATCH(LEFT(X418,255),LEFT('Disaggregation Data'!$J$315:$J$616,255),0))=0,"",INDEX('Disaggregation Data'!$Q$315:$Q$616,MATCH(LEFT(X418,255),LEFT('Disaggregation Data'!J$315:$J$616,255),0))),"")</f>
        <v/>
      </c>
      <c r="J418" s="447" t="str">
        <f t="array" ref="J418">IFERROR(IF(INDEX('Disaggregation Data'!$R$315:$R$616,MATCH(LEFT(X418,255),LEFT('Disaggregation Data'!$J$315:$J$616,255),0))=0,"",INDEX('Disaggregation Data'!$R$315:$R$616,MATCH(LEFT(X418,255),LEFT('Disaggregation Data'!J$315:$J$616,255),0))),"")</f>
        <v/>
      </c>
      <c r="K418" s="484"/>
      <c r="L418" s="484"/>
      <c r="M418" s="484"/>
      <c r="N418" s="484"/>
      <c r="O418" s="484"/>
      <c r="P418" s="429"/>
      <c r="Q418" s="429"/>
      <c r="R418" s="429"/>
      <c r="S418" s="429"/>
      <c r="T418" s="429"/>
      <c r="U418" s="433" t="str">
        <f t="array" ref="U418">IFERROR(IF(INDEX('Disaggregation Data'!$O$315:$O$616,MATCH(LEFT(X418,255),LEFT('Disaggregation Data'!$J$315:$J$616,255),0))=0,"",INDEX('Disaggregation Data'!$O$315:$O$616,MATCH(LEFT(X418,255),LEFT('Disaggregation Data'!J$315:$J$616,255),0))),"")</f>
        <v/>
      </c>
      <c r="V418" s="447" t="str">
        <f t="array" ref="V418">IFERROR(IF(INDEX('Disaggregation Data'!$P$315:$P$616,MATCH(LEFT(X418,255),LEFT('Disaggregation Data'!$J$315:$J$616,255),0))=0,"",INDEX('Disaggregation Data'!$P$315:$P$616,MATCH(LEFT(X418,255),LEFT('Disaggregation Data'!J$315:$J$616,255),0))),"")</f>
        <v/>
      </c>
      <c r="W418" s="527"/>
      <c r="X418" s="527" t="str">
        <f t="shared" si="28"/>
        <v/>
      </c>
      <c r="Y418" s="527">
        <f t="shared" si="29"/>
        <v>1</v>
      </c>
      <c r="Z418" s="527" t="str">
        <f t="shared" si="30"/>
        <v/>
      </c>
      <c r="AA418" s="527" t="b">
        <f t="shared" si="31"/>
        <v>0</v>
      </c>
      <c r="AB418" s="527" t="s">
        <v>2033</v>
      </c>
      <c r="AC418" s="527" t="str">
        <f t="array" ref="AC418">IFERROR(IF(INDEX('Disaggregation Records'!$G$95:$G$183,MATCH(LEFT(Z418,255),LEFT('Disaggregation Records'!$D$95:$D$183,255),0))=0,"",INDEX('Disaggregation Records'!$G$95:$G$183,MATCH(LEFT(Z418,255),LEFT('Disaggregation Records'!$D$95:$D$183,255),0))),"")</f>
        <v/>
      </c>
      <c r="AD418" s="527" t="s">
        <v>979</v>
      </c>
      <c r="AE418" s="392"/>
      <c r="AF418" s="133"/>
      <c r="AG418" s="133"/>
    </row>
    <row r="419" spans="1:33" ht="47.1" customHeight="1" x14ac:dyDescent="0.25">
      <c r="A419" s="409">
        <v>10</v>
      </c>
      <c r="B419" s="427" t="str">
        <f>IFERROR(VLOOKUP(A419,'Coverage Indicators - Section D'!$A$10:$Y$42,25,FALSE),"")</f>
        <v/>
      </c>
      <c r="C419" s="522" t="str">
        <f t="array" ref="C419">IFERROR(IF(INDEX('Disaggregation Records'!$E$95:$E$183,MATCH(RIGHT(Z419,255),RIGHT('Disaggregation Records'!$D$95:$D$183,255),0))=0,"",INDEX('Disaggregation Records'!$E$95:$E$183,MATCH(RIGHT(Z419,255),RIGHT('Disaggregation Records'!$D$95:$D$183,255),0))),"")</f>
        <v/>
      </c>
      <c r="D419" s="522" t="str">
        <f t="array" ref="D419">IFERROR(IF(INDEX('Disaggregation Records'!$F$95:$F$183,MATCH(RIGHT(Z419,255),RIGHT('Disaggregation Records'!$D$95:$D$183,255),0))=0,"",INDEX('Disaggregation Records'!$F$95:$F$183,MATCH(RIGHT(Z419,255),RIGHT('Disaggregation Records'!$D$95:$D$183,255),0))),"")</f>
        <v/>
      </c>
      <c r="E419" s="429" t="str">
        <f t="array" ref="E419">IFERROR(IF(INDEX('Disaggregation Data'!$K$315:$K$616,MATCH(LEFT(X419,255),LEFT('Disaggregation Data'!$J$315:$J$616,255),0))=0,"",INDEX('Disaggregation Data'!$K$315:$K$616,MATCH(LEFT(X419,255),LEFT('Disaggregation Data'!J$315:$J$616,255),0))),"")</f>
        <v/>
      </c>
      <c r="F419" s="430" t="str">
        <f t="array" ref="F419">IFERROR(IF(INDEX('Disaggregation Data'!$L$315:$L$616,MATCH(LEFT(X419,255),LEFT('Disaggregation Data'!$J$315:$J$616,255),0))=0,"",INDEX('Disaggregation Data'!$L$315:$L$616,MATCH(LEFT(X419,255),LEFT('Disaggregation Data'!J$315:$J$616,255),0))),"")</f>
        <v/>
      </c>
      <c r="G419" s="494" t="str">
        <f t="array" ref="G419">IFERROR(IF(INDEX('Disaggregation Data'!$M$315:$M$616,MATCH(LEFT(X419,255),LEFT('Disaggregation Data'!$J$315:$J$616,255),0))=0,(E419/F419)*100,INDEX('Disaggregation Data'!$M$315:$M$616,MATCH(LEFT(X419,255),LEFT('Disaggregation Data'!J$315:$J$616,255),0))),"")</f>
        <v/>
      </c>
      <c r="H419" s="433" t="str">
        <f t="array" ref="H419">IFERROR(IF(INDEX('Disaggregation Data'!$N$315:$N$616,MATCH(LEFT(X419,255),LEFT('Disaggregation Data'!$J$315:$J$616,255),0))=0,"",INDEX('Disaggregation Data'!$N$315:$N$616,MATCH(LEFT(X419,255),LEFT('Disaggregation Data'!J$315:$J$616,255),0))),"")</f>
        <v/>
      </c>
      <c r="I419" s="433" t="str">
        <f t="array" ref="I419">IFERROR(IF(INDEX('Disaggregation Data'!$Q$315:$Q$616,MATCH(LEFT(X419,255),LEFT('Disaggregation Data'!$J$315:$J$616,255),0))=0,"",INDEX('Disaggregation Data'!$Q$315:$Q$616,MATCH(LEFT(X419,255),LEFT('Disaggregation Data'!J$315:$J$616,255),0))),"")</f>
        <v/>
      </c>
      <c r="J419" s="447" t="str">
        <f t="array" ref="J419">IFERROR(IF(INDEX('Disaggregation Data'!$R$315:$R$616,MATCH(LEFT(X419,255),LEFT('Disaggregation Data'!$J$315:$J$616,255),0))=0,"",INDEX('Disaggregation Data'!$R$315:$R$616,MATCH(LEFT(X419,255),LEFT('Disaggregation Data'!J$315:$J$616,255),0))),"")</f>
        <v/>
      </c>
      <c r="K419" s="484"/>
      <c r="L419" s="484"/>
      <c r="M419" s="484"/>
      <c r="N419" s="484"/>
      <c r="O419" s="484"/>
      <c r="P419" s="429"/>
      <c r="Q419" s="429"/>
      <c r="R419" s="429"/>
      <c r="S419" s="429"/>
      <c r="T419" s="429"/>
      <c r="U419" s="433" t="str">
        <f t="array" ref="U419">IFERROR(IF(INDEX('Disaggregation Data'!$O$315:$O$616,MATCH(LEFT(X419,255),LEFT('Disaggregation Data'!$J$315:$J$616,255),0))=0,"",INDEX('Disaggregation Data'!$O$315:$O$616,MATCH(LEFT(X419,255),LEFT('Disaggregation Data'!J$315:$J$616,255),0))),"")</f>
        <v/>
      </c>
      <c r="V419" s="447" t="str">
        <f t="array" ref="V419">IFERROR(IF(INDEX('Disaggregation Data'!$P$315:$P$616,MATCH(LEFT(X419,255),LEFT('Disaggregation Data'!$J$315:$J$616,255),0))=0,"",INDEX('Disaggregation Data'!$P$315:$P$616,MATCH(LEFT(X419,255),LEFT('Disaggregation Data'!J$315:$J$616,255),0))),"")</f>
        <v/>
      </c>
      <c r="W419" s="527"/>
      <c r="X419" s="527" t="str">
        <f t="shared" si="28"/>
        <v/>
      </c>
      <c r="Y419" s="527">
        <f t="shared" si="29"/>
        <v>2</v>
      </c>
      <c r="Z419" s="527" t="str">
        <f t="shared" si="30"/>
        <v/>
      </c>
      <c r="AA419" s="527" t="b">
        <f t="shared" si="31"/>
        <v>0</v>
      </c>
      <c r="AB419" s="527" t="s">
        <v>2034</v>
      </c>
      <c r="AC419" s="527" t="str">
        <f t="array" ref="AC419">IFERROR(IF(INDEX('Disaggregation Records'!$G$95:$G$183,MATCH(LEFT(Z419,255),LEFT('Disaggregation Records'!$D$95:$D$183,255),0))=0,"",INDEX('Disaggregation Records'!$G$95:$G$183,MATCH(LEFT(Z419,255),LEFT('Disaggregation Records'!$D$95:$D$183,255),0))),"")</f>
        <v/>
      </c>
      <c r="AD419" s="527" t="s">
        <v>979</v>
      </c>
      <c r="AE419" s="392"/>
      <c r="AF419" s="133"/>
      <c r="AG419" s="133"/>
    </row>
    <row r="420" spans="1:33" ht="47.1" customHeight="1" x14ac:dyDescent="0.25">
      <c r="A420" s="409">
        <v>10</v>
      </c>
      <c r="B420" s="427" t="str">
        <f>IFERROR(VLOOKUP(A420,'Coverage Indicators - Section D'!$A$10:$Y$42,25,FALSE),"")</f>
        <v/>
      </c>
      <c r="C420" s="522" t="str">
        <f t="array" ref="C420">IFERROR(IF(INDEX('Disaggregation Records'!$E$95:$E$183,MATCH(RIGHT(Z420,255),RIGHT('Disaggregation Records'!$D$95:$D$183,255),0))=0,"",INDEX('Disaggregation Records'!$E$95:$E$183,MATCH(RIGHT(Z420,255),RIGHT('Disaggregation Records'!$D$95:$D$183,255),0))),"")</f>
        <v/>
      </c>
      <c r="D420" s="522" t="str">
        <f t="array" ref="D420">IFERROR(IF(INDEX('Disaggregation Records'!$F$95:$F$183,MATCH(RIGHT(Z420,255),RIGHT('Disaggregation Records'!$D$95:$D$183,255),0))=0,"",INDEX('Disaggregation Records'!$F$95:$F$183,MATCH(RIGHT(Z420,255),RIGHT('Disaggregation Records'!$D$95:$D$183,255),0))),"")</f>
        <v/>
      </c>
      <c r="E420" s="429" t="str">
        <f t="array" ref="E420">IFERROR(IF(INDEX('Disaggregation Data'!$K$315:$K$616,MATCH(LEFT(X420,255),LEFT('Disaggregation Data'!$J$315:$J$616,255),0))=0,"",INDEX('Disaggregation Data'!$K$315:$K$616,MATCH(LEFT(X420,255),LEFT('Disaggregation Data'!J$315:$J$616,255),0))),"")</f>
        <v/>
      </c>
      <c r="F420" s="430" t="str">
        <f t="array" ref="F420">IFERROR(IF(INDEX('Disaggregation Data'!$L$315:$L$616,MATCH(LEFT(X420,255),LEFT('Disaggregation Data'!$J$315:$J$616,255),0))=0,"",INDEX('Disaggregation Data'!$L$315:$L$616,MATCH(LEFT(X420,255),LEFT('Disaggregation Data'!J$315:$J$616,255),0))),"")</f>
        <v/>
      </c>
      <c r="G420" s="494" t="str">
        <f t="array" ref="G420">IFERROR(IF(INDEX('Disaggregation Data'!$M$315:$M$616,MATCH(LEFT(X420,255),LEFT('Disaggregation Data'!$J$315:$J$616,255),0))=0,(E420/F420)*100,INDEX('Disaggregation Data'!$M$315:$M$616,MATCH(LEFT(X420,255),LEFT('Disaggregation Data'!J$315:$J$616,255),0))),"")</f>
        <v/>
      </c>
      <c r="H420" s="433" t="str">
        <f t="array" ref="H420">IFERROR(IF(INDEX('Disaggregation Data'!$N$315:$N$616,MATCH(LEFT(X420,255),LEFT('Disaggregation Data'!$J$315:$J$616,255),0))=0,"",INDEX('Disaggregation Data'!$N$315:$N$616,MATCH(LEFT(X420,255),LEFT('Disaggregation Data'!J$315:$J$616,255),0))),"")</f>
        <v/>
      </c>
      <c r="I420" s="433" t="str">
        <f t="array" ref="I420">IFERROR(IF(INDEX('Disaggregation Data'!$Q$315:$Q$616,MATCH(LEFT(X420,255),LEFT('Disaggregation Data'!$J$315:$J$616,255),0))=0,"",INDEX('Disaggregation Data'!$Q$315:$Q$616,MATCH(LEFT(X420,255),LEFT('Disaggregation Data'!J$315:$J$616,255),0))),"")</f>
        <v/>
      </c>
      <c r="J420" s="447" t="str">
        <f t="array" ref="J420">IFERROR(IF(INDEX('Disaggregation Data'!$R$315:$R$616,MATCH(LEFT(X420,255),LEFT('Disaggregation Data'!$J$315:$J$616,255),0))=0,"",INDEX('Disaggregation Data'!$R$315:$R$616,MATCH(LEFT(X420,255),LEFT('Disaggregation Data'!J$315:$J$616,255),0))),"")</f>
        <v/>
      </c>
      <c r="K420" s="484"/>
      <c r="L420" s="484"/>
      <c r="M420" s="484"/>
      <c r="N420" s="484"/>
      <c r="O420" s="484"/>
      <c r="P420" s="429"/>
      <c r="Q420" s="429"/>
      <c r="R420" s="429"/>
      <c r="S420" s="429"/>
      <c r="T420" s="429"/>
      <c r="U420" s="433" t="str">
        <f t="array" ref="U420">IFERROR(IF(INDEX('Disaggregation Data'!$O$315:$O$616,MATCH(LEFT(X420,255),LEFT('Disaggregation Data'!$J$315:$J$616,255),0))=0,"",INDEX('Disaggregation Data'!$O$315:$O$616,MATCH(LEFT(X420,255),LEFT('Disaggregation Data'!J$315:$J$616,255),0))),"")</f>
        <v/>
      </c>
      <c r="V420" s="447" t="str">
        <f t="array" ref="V420">IFERROR(IF(INDEX('Disaggregation Data'!$P$315:$P$616,MATCH(LEFT(X420,255),LEFT('Disaggregation Data'!$J$315:$J$616,255),0))=0,"",INDEX('Disaggregation Data'!$P$315:$P$616,MATCH(LEFT(X420,255),LEFT('Disaggregation Data'!J$315:$J$616,255),0))),"")</f>
        <v/>
      </c>
      <c r="W420" s="527"/>
      <c r="X420" s="527" t="str">
        <f t="shared" si="28"/>
        <v/>
      </c>
      <c r="Y420" s="527">
        <f t="shared" si="29"/>
        <v>3</v>
      </c>
      <c r="Z420" s="527" t="str">
        <f t="shared" si="30"/>
        <v/>
      </c>
      <c r="AA420" s="527" t="b">
        <f t="shared" si="31"/>
        <v>0</v>
      </c>
      <c r="AB420" s="527" t="s">
        <v>2035</v>
      </c>
      <c r="AC420" s="527" t="str">
        <f t="array" ref="AC420">IFERROR(IF(INDEX('Disaggregation Records'!$G$95:$G$183,MATCH(LEFT(Z420,255),LEFT('Disaggregation Records'!$D$95:$D$183,255),0))=0,"",INDEX('Disaggregation Records'!$G$95:$G$183,MATCH(LEFT(Z420,255),LEFT('Disaggregation Records'!$D$95:$D$183,255),0))),"")</f>
        <v/>
      </c>
      <c r="AD420" s="527" t="s">
        <v>979</v>
      </c>
      <c r="AE420" s="392"/>
      <c r="AF420" s="133"/>
      <c r="AG420" s="133"/>
    </row>
    <row r="421" spans="1:33" ht="47.1" customHeight="1" x14ac:dyDescent="0.25">
      <c r="A421" s="409">
        <v>10</v>
      </c>
      <c r="B421" s="427" t="str">
        <f>IFERROR(VLOOKUP(A421,'Coverage Indicators - Section D'!$A$10:$Y$42,25,FALSE),"")</f>
        <v/>
      </c>
      <c r="C421" s="522" t="str">
        <f t="array" ref="C421">IFERROR(IF(INDEX('Disaggregation Records'!$E$95:$E$183,MATCH(RIGHT(Z421,255),RIGHT('Disaggregation Records'!$D$95:$D$183,255),0))=0,"",INDEX('Disaggregation Records'!$E$95:$E$183,MATCH(RIGHT(Z421,255),RIGHT('Disaggregation Records'!$D$95:$D$183,255),0))),"")</f>
        <v/>
      </c>
      <c r="D421" s="522" t="str">
        <f t="array" ref="D421">IFERROR(IF(INDEX('Disaggregation Records'!$F$95:$F$183,MATCH(RIGHT(Z421,255),RIGHT('Disaggregation Records'!$D$95:$D$183,255),0))=0,"",INDEX('Disaggregation Records'!$F$95:$F$183,MATCH(RIGHT(Z421,255),RIGHT('Disaggregation Records'!$D$95:$D$183,255),0))),"")</f>
        <v/>
      </c>
      <c r="E421" s="429" t="str">
        <f t="array" ref="E421">IFERROR(IF(INDEX('Disaggregation Data'!$K$315:$K$616,MATCH(LEFT(X421,255),LEFT('Disaggregation Data'!$J$315:$J$616,255),0))=0,"",INDEX('Disaggregation Data'!$K$315:$K$616,MATCH(LEFT(X421,255),LEFT('Disaggregation Data'!J$315:$J$616,255),0))),"")</f>
        <v/>
      </c>
      <c r="F421" s="430" t="str">
        <f t="array" ref="F421">IFERROR(IF(INDEX('Disaggregation Data'!$L$315:$L$616,MATCH(LEFT(X421,255),LEFT('Disaggregation Data'!$J$315:$J$616,255),0))=0,"",INDEX('Disaggregation Data'!$L$315:$L$616,MATCH(LEFT(X421,255),LEFT('Disaggregation Data'!J$315:$J$616,255),0))),"")</f>
        <v/>
      </c>
      <c r="G421" s="494" t="str">
        <f t="array" ref="G421">IFERROR(IF(INDEX('Disaggregation Data'!$M$315:$M$616,MATCH(LEFT(X421,255),LEFT('Disaggregation Data'!$J$315:$J$616,255),0))=0,(E421/F421)*100,INDEX('Disaggregation Data'!$M$315:$M$616,MATCH(LEFT(X421,255),LEFT('Disaggregation Data'!J$315:$J$616,255),0))),"")</f>
        <v/>
      </c>
      <c r="H421" s="433" t="str">
        <f t="array" ref="H421">IFERROR(IF(INDEX('Disaggregation Data'!$N$315:$N$616,MATCH(LEFT(X421,255),LEFT('Disaggregation Data'!$J$315:$J$616,255),0))=0,"",INDEX('Disaggregation Data'!$N$315:$N$616,MATCH(LEFT(X421,255),LEFT('Disaggregation Data'!J$315:$J$616,255),0))),"")</f>
        <v/>
      </c>
      <c r="I421" s="433" t="str">
        <f t="array" ref="I421">IFERROR(IF(INDEX('Disaggregation Data'!$Q$315:$Q$616,MATCH(LEFT(X421,255),LEFT('Disaggregation Data'!$J$315:$J$616,255),0))=0,"",INDEX('Disaggregation Data'!$Q$315:$Q$616,MATCH(LEFT(X421,255),LEFT('Disaggregation Data'!J$315:$J$616,255),0))),"")</f>
        <v/>
      </c>
      <c r="J421" s="447" t="str">
        <f t="array" ref="J421">IFERROR(IF(INDEX('Disaggregation Data'!$R$315:$R$616,MATCH(LEFT(X421,255),LEFT('Disaggregation Data'!$J$315:$J$616,255),0))=0,"",INDEX('Disaggregation Data'!$R$315:$R$616,MATCH(LEFT(X421,255),LEFT('Disaggregation Data'!J$315:$J$616,255),0))),"")</f>
        <v/>
      </c>
      <c r="K421" s="484"/>
      <c r="L421" s="484"/>
      <c r="M421" s="484"/>
      <c r="N421" s="484"/>
      <c r="O421" s="484"/>
      <c r="P421" s="429"/>
      <c r="Q421" s="429"/>
      <c r="R421" s="429"/>
      <c r="S421" s="429"/>
      <c r="T421" s="429"/>
      <c r="U421" s="433" t="str">
        <f t="array" ref="U421">IFERROR(IF(INDEX('Disaggregation Data'!$O$315:$O$616,MATCH(LEFT(X421,255),LEFT('Disaggregation Data'!$J$315:$J$616,255),0))=0,"",INDEX('Disaggregation Data'!$O$315:$O$616,MATCH(LEFT(X421,255),LEFT('Disaggregation Data'!J$315:$J$616,255),0))),"")</f>
        <v/>
      </c>
      <c r="V421" s="447" t="str">
        <f t="array" ref="V421">IFERROR(IF(INDEX('Disaggregation Data'!$P$315:$P$616,MATCH(LEFT(X421,255),LEFT('Disaggregation Data'!$J$315:$J$616,255),0))=0,"",INDEX('Disaggregation Data'!$P$315:$P$616,MATCH(LEFT(X421,255),LEFT('Disaggregation Data'!J$315:$J$616,255),0))),"")</f>
        <v/>
      </c>
      <c r="W421" s="527"/>
      <c r="X421" s="527" t="str">
        <f t="shared" si="28"/>
        <v/>
      </c>
      <c r="Y421" s="527">
        <f t="shared" si="29"/>
        <v>4</v>
      </c>
      <c r="Z421" s="527" t="str">
        <f t="shared" si="30"/>
        <v/>
      </c>
      <c r="AA421" s="527" t="b">
        <f t="shared" si="31"/>
        <v>0</v>
      </c>
      <c r="AB421" s="527" t="s">
        <v>2036</v>
      </c>
      <c r="AC421" s="527" t="str">
        <f t="array" ref="AC421">IFERROR(IF(INDEX('Disaggregation Records'!$G$95:$G$183,MATCH(LEFT(Z421,255),LEFT('Disaggregation Records'!$D$95:$D$183,255),0))=0,"",INDEX('Disaggregation Records'!$G$95:$G$183,MATCH(LEFT(Z421,255),LEFT('Disaggregation Records'!$D$95:$D$183,255),0))),"")</f>
        <v/>
      </c>
      <c r="AD421" s="527" t="s">
        <v>979</v>
      </c>
      <c r="AE421" s="392"/>
      <c r="AF421" s="133"/>
      <c r="AG421" s="133"/>
    </row>
    <row r="422" spans="1:33" ht="47.1" customHeight="1" x14ac:dyDescent="0.25">
      <c r="A422" s="409">
        <v>10</v>
      </c>
      <c r="B422" s="427" t="str">
        <f>IFERROR(VLOOKUP(A422,'Coverage Indicators - Section D'!$A$10:$Y$42,25,FALSE),"")</f>
        <v/>
      </c>
      <c r="C422" s="522" t="str">
        <f t="array" ref="C422">IFERROR(IF(INDEX('Disaggregation Records'!$E$95:$E$183,MATCH(RIGHT(Z422,255),RIGHT('Disaggregation Records'!$D$95:$D$183,255),0))=0,"",INDEX('Disaggregation Records'!$E$95:$E$183,MATCH(RIGHT(Z422,255),RIGHT('Disaggregation Records'!$D$95:$D$183,255),0))),"")</f>
        <v/>
      </c>
      <c r="D422" s="522" t="str">
        <f t="array" ref="D422">IFERROR(IF(INDEX('Disaggregation Records'!$F$95:$F$183,MATCH(RIGHT(Z422,255),RIGHT('Disaggregation Records'!$D$95:$D$183,255),0))=0,"",INDEX('Disaggregation Records'!$F$95:$F$183,MATCH(RIGHT(Z422,255),RIGHT('Disaggregation Records'!$D$95:$D$183,255),0))),"")</f>
        <v/>
      </c>
      <c r="E422" s="429" t="str">
        <f t="array" ref="E422">IFERROR(IF(INDEX('Disaggregation Data'!$K$315:$K$616,MATCH(LEFT(X422,255),LEFT('Disaggregation Data'!$J$315:$J$616,255),0))=0,"",INDEX('Disaggregation Data'!$K$315:$K$616,MATCH(LEFT(X422,255),LEFT('Disaggregation Data'!J$315:$J$616,255),0))),"")</f>
        <v/>
      </c>
      <c r="F422" s="430" t="str">
        <f t="array" ref="F422">IFERROR(IF(INDEX('Disaggregation Data'!$L$315:$L$616,MATCH(LEFT(X422,255),LEFT('Disaggregation Data'!$J$315:$J$616,255),0))=0,"",INDEX('Disaggregation Data'!$L$315:$L$616,MATCH(LEFT(X422,255),LEFT('Disaggregation Data'!J$315:$J$616,255),0))),"")</f>
        <v/>
      </c>
      <c r="G422" s="494" t="str">
        <f t="array" ref="G422">IFERROR(IF(INDEX('Disaggregation Data'!$M$315:$M$616,MATCH(LEFT(X422,255),LEFT('Disaggregation Data'!$J$315:$J$616,255),0))=0,(E422/F422)*100,INDEX('Disaggregation Data'!$M$315:$M$616,MATCH(LEFT(X422,255),LEFT('Disaggregation Data'!J$315:$J$616,255),0))),"")</f>
        <v/>
      </c>
      <c r="H422" s="433" t="str">
        <f t="array" ref="H422">IFERROR(IF(INDEX('Disaggregation Data'!$N$315:$N$616,MATCH(LEFT(X422,255),LEFT('Disaggregation Data'!$J$315:$J$616,255),0))=0,"",INDEX('Disaggregation Data'!$N$315:$N$616,MATCH(LEFT(X422,255),LEFT('Disaggregation Data'!J$315:$J$616,255),0))),"")</f>
        <v/>
      </c>
      <c r="I422" s="433" t="str">
        <f t="array" ref="I422">IFERROR(IF(INDEX('Disaggregation Data'!$Q$315:$Q$616,MATCH(LEFT(X422,255),LEFT('Disaggregation Data'!$J$315:$J$616,255),0))=0,"",INDEX('Disaggregation Data'!$Q$315:$Q$616,MATCH(LEFT(X422,255),LEFT('Disaggregation Data'!J$315:$J$616,255),0))),"")</f>
        <v/>
      </c>
      <c r="J422" s="447" t="str">
        <f t="array" ref="J422">IFERROR(IF(INDEX('Disaggregation Data'!$R$315:$R$616,MATCH(LEFT(X422,255),LEFT('Disaggregation Data'!$J$315:$J$616,255),0))=0,"",INDEX('Disaggregation Data'!$R$315:$R$616,MATCH(LEFT(X422,255),LEFT('Disaggregation Data'!J$315:$J$616,255),0))),"")</f>
        <v/>
      </c>
      <c r="K422" s="484"/>
      <c r="L422" s="484"/>
      <c r="M422" s="484"/>
      <c r="N422" s="484"/>
      <c r="O422" s="484"/>
      <c r="P422" s="429"/>
      <c r="Q422" s="429"/>
      <c r="R422" s="429"/>
      <c r="S422" s="429"/>
      <c r="T422" s="429"/>
      <c r="U422" s="433" t="str">
        <f t="array" ref="U422">IFERROR(IF(INDEX('Disaggregation Data'!$O$315:$O$616,MATCH(LEFT(X422,255),LEFT('Disaggregation Data'!$J$315:$J$616,255),0))=0,"",INDEX('Disaggregation Data'!$O$315:$O$616,MATCH(LEFT(X422,255),LEFT('Disaggregation Data'!J$315:$J$616,255),0))),"")</f>
        <v/>
      </c>
      <c r="V422" s="447" t="str">
        <f t="array" ref="V422">IFERROR(IF(INDEX('Disaggregation Data'!$P$315:$P$616,MATCH(LEFT(X422,255),LEFT('Disaggregation Data'!$J$315:$J$616,255),0))=0,"",INDEX('Disaggregation Data'!$P$315:$P$616,MATCH(LEFT(X422,255),LEFT('Disaggregation Data'!J$315:$J$616,255),0))),"")</f>
        <v/>
      </c>
      <c r="W422" s="527"/>
      <c r="X422" s="527" t="str">
        <f t="shared" si="28"/>
        <v/>
      </c>
      <c r="Y422" s="527">
        <f t="shared" si="29"/>
        <v>5</v>
      </c>
      <c r="Z422" s="527" t="str">
        <f t="shared" si="30"/>
        <v/>
      </c>
      <c r="AA422" s="527" t="b">
        <f t="shared" si="31"/>
        <v>0</v>
      </c>
      <c r="AB422" s="527" t="s">
        <v>2037</v>
      </c>
      <c r="AC422" s="527" t="str">
        <f t="array" ref="AC422">IFERROR(IF(INDEX('Disaggregation Records'!$G$95:$G$183,MATCH(LEFT(Z422,255),LEFT('Disaggregation Records'!$D$95:$D$183,255),0))=0,"",INDEX('Disaggregation Records'!$G$95:$G$183,MATCH(LEFT(Z422,255),LEFT('Disaggregation Records'!$D$95:$D$183,255),0))),"")</f>
        <v/>
      </c>
      <c r="AD422" s="527" t="s">
        <v>979</v>
      </c>
      <c r="AE422" s="392"/>
      <c r="AF422" s="133"/>
      <c r="AG422" s="133"/>
    </row>
    <row r="423" spans="1:33" ht="47.1" customHeight="1" x14ac:dyDescent="0.25">
      <c r="A423" s="409">
        <v>10</v>
      </c>
      <c r="B423" s="427" t="str">
        <f>IFERROR(VLOOKUP(A423,'Coverage Indicators - Section D'!$A$10:$Y$42,25,FALSE),"")</f>
        <v/>
      </c>
      <c r="C423" s="522" t="str">
        <f t="array" ref="C423">IFERROR(IF(INDEX('Disaggregation Records'!$E$95:$E$183,MATCH(RIGHT(Z423,255),RIGHT('Disaggregation Records'!$D$95:$D$183,255),0))=0,"",INDEX('Disaggregation Records'!$E$95:$E$183,MATCH(RIGHT(Z423,255),RIGHT('Disaggregation Records'!$D$95:$D$183,255),0))),"")</f>
        <v/>
      </c>
      <c r="D423" s="522" t="str">
        <f t="array" ref="D423">IFERROR(IF(INDEX('Disaggregation Records'!$F$95:$F$183,MATCH(RIGHT(Z423,255),RIGHT('Disaggregation Records'!$D$95:$D$183,255),0))=0,"",INDEX('Disaggregation Records'!$F$95:$F$183,MATCH(RIGHT(Z423,255),RIGHT('Disaggregation Records'!$D$95:$D$183,255),0))),"")</f>
        <v/>
      </c>
      <c r="E423" s="429" t="str">
        <f t="array" ref="E423">IFERROR(IF(INDEX('Disaggregation Data'!$K$315:$K$616,MATCH(LEFT(X423,255),LEFT('Disaggregation Data'!$J$315:$J$616,255),0))=0,"",INDEX('Disaggregation Data'!$K$315:$K$616,MATCH(LEFT(X423,255),LEFT('Disaggregation Data'!J$315:$J$616,255),0))),"")</f>
        <v/>
      </c>
      <c r="F423" s="430" t="str">
        <f t="array" ref="F423">IFERROR(IF(INDEX('Disaggregation Data'!$L$315:$L$616,MATCH(LEFT(X423,255),LEFT('Disaggregation Data'!$J$315:$J$616,255),0))=0,"",INDEX('Disaggregation Data'!$L$315:$L$616,MATCH(LEFT(X423,255),LEFT('Disaggregation Data'!J$315:$J$616,255),0))),"")</f>
        <v/>
      </c>
      <c r="G423" s="494" t="str">
        <f t="array" ref="G423">IFERROR(IF(INDEX('Disaggregation Data'!$M$315:$M$616,MATCH(LEFT(X423,255),LEFT('Disaggregation Data'!$J$315:$J$616,255),0))=0,(E423/F423)*100,INDEX('Disaggregation Data'!$M$315:$M$616,MATCH(LEFT(X423,255),LEFT('Disaggregation Data'!J$315:$J$616,255),0))),"")</f>
        <v/>
      </c>
      <c r="H423" s="433" t="str">
        <f t="array" ref="H423">IFERROR(IF(INDEX('Disaggregation Data'!$N$315:$N$616,MATCH(LEFT(X423,255),LEFT('Disaggregation Data'!$J$315:$J$616,255),0))=0,"",INDEX('Disaggregation Data'!$N$315:$N$616,MATCH(LEFT(X423,255),LEFT('Disaggregation Data'!J$315:$J$616,255),0))),"")</f>
        <v/>
      </c>
      <c r="I423" s="433" t="str">
        <f t="array" ref="I423">IFERROR(IF(INDEX('Disaggregation Data'!$Q$315:$Q$616,MATCH(LEFT(X423,255),LEFT('Disaggregation Data'!$J$315:$J$616,255),0))=0,"",INDEX('Disaggregation Data'!$Q$315:$Q$616,MATCH(LEFT(X423,255),LEFT('Disaggregation Data'!J$315:$J$616,255),0))),"")</f>
        <v/>
      </c>
      <c r="J423" s="447" t="str">
        <f t="array" ref="J423">IFERROR(IF(INDEX('Disaggregation Data'!$R$315:$R$616,MATCH(LEFT(X423,255),LEFT('Disaggregation Data'!$J$315:$J$616,255),0))=0,"",INDEX('Disaggregation Data'!$R$315:$R$616,MATCH(LEFT(X423,255),LEFT('Disaggregation Data'!J$315:$J$616,255),0))),"")</f>
        <v/>
      </c>
      <c r="K423" s="484"/>
      <c r="L423" s="484"/>
      <c r="M423" s="484"/>
      <c r="N423" s="484"/>
      <c r="O423" s="484"/>
      <c r="P423" s="429"/>
      <c r="Q423" s="429"/>
      <c r="R423" s="429"/>
      <c r="S423" s="429"/>
      <c r="T423" s="429"/>
      <c r="U423" s="433" t="str">
        <f t="array" ref="U423">IFERROR(IF(INDEX('Disaggregation Data'!$O$315:$O$616,MATCH(LEFT(X423,255),LEFT('Disaggregation Data'!$J$315:$J$616,255),0))=0,"",INDEX('Disaggregation Data'!$O$315:$O$616,MATCH(LEFT(X423,255),LEFT('Disaggregation Data'!J$315:$J$616,255),0))),"")</f>
        <v/>
      </c>
      <c r="V423" s="447" t="str">
        <f t="array" ref="V423">IFERROR(IF(INDEX('Disaggregation Data'!$P$315:$P$616,MATCH(LEFT(X423,255),LEFT('Disaggregation Data'!$J$315:$J$616,255),0))=0,"",INDEX('Disaggregation Data'!$P$315:$P$616,MATCH(LEFT(X423,255),LEFT('Disaggregation Data'!J$315:$J$616,255),0))),"")</f>
        <v/>
      </c>
      <c r="W423" s="527"/>
      <c r="X423" s="527" t="str">
        <f t="shared" si="28"/>
        <v/>
      </c>
      <c r="Y423" s="527">
        <f t="shared" si="29"/>
        <v>6</v>
      </c>
      <c r="Z423" s="527" t="str">
        <f t="shared" si="30"/>
        <v/>
      </c>
      <c r="AA423" s="527" t="b">
        <f t="shared" si="31"/>
        <v>0</v>
      </c>
      <c r="AB423" s="527" t="s">
        <v>2038</v>
      </c>
      <c r="AC423" s="527" t="str">
        <f t="array" ref="AC423">IFERROR(IF(INDEX('Disaggregation Records'!$G$95:$G$183,MATCH(LEFT(Z423,255),LEFT('Disaggregation Records'!$D$95:$D$183,255),0))=0,"",INDEX('Disaggregation Records'!$G$95:$G$183,MATCH(LEFT(Z423,255),LEFT('Disaggregation Records'!$D$95:$D$183,255),0))),"")</f>
        <v/>
      </c>
      <c r="AD423" s="527" t="s">
        <v>979</v>
      </c>
      <c r="AE423" s="392"/>
      <c r="AF423" s="133"/>
      <c r="AG423" s="133"/>
    </row>
    <row r="424" spans="1:33" ht="47.1" customHeight="1" x14ac:dyDescent="0.25">
      <c r="A424" s="409">
        <v>10</v>
      </c>
      <c r="B424" s="427" t="str">
        <f>IFERROR(VLOOKUP(A424,'Coverage Indicators - Section D'!$A$10:$Y$42,25,FALSE),"")</f>
        <v/>
      </c>
      <c r="C424" s="522" t="str">
        <f t="array" ref="C424">IFERROR(IF(INDEX('Disaggregation Records'!$E$95:$E$183,MATCH(RIGHT(Z424,255),RIGHT('Disaggregation Records'!$D$95:$D$183,255),0))=0,"",INDEX('Disaggregation Records'!$E$95:$E$183,MATCH(RIGHT(Z424,255),RIGHT('Disaggregation Records'!$D$95:$D$183,255),0))),"")</f>
        <v/>
      </c>
      <c r="D424" s="522" t="str">
        <f t="array" ref="D424">IFERROR(IF(INDEX('Disaggregation Records'!$F$95:$F$183,MATCH(RIGHT(Z424,255),RIGHT('Disaggregation Records'!$D$95:$D$183,255),0))=0,"",INDEX('Disaggregation Records'!$F$95:$F$183,MATCH(RIGHT(Z424,255),RIGHT('Disaggregation Records'!$D$95:$D$183,255),0))),"")</f>
        <v/>
      </c>
      <c r="E424" s="429" t="str">
        <f t="array" ref="E424">IFERROR(IF(INDEX('Disaggregation Data'!$K$315:$K$616,MATCH(LEFT(X424,255),LEFT('Disaggregation Data'!$J$315:$J$616,255),0))=0,"",INDEX('Disaggregation Data'!$K$315:$K$616,MATCH(LEFT(X424,255),LEFT('Disaggregation Data'!J$315:$J$616,255),0))),"")</f>
        <v/>
      </c>
      <c r="F424" s="430" t="str">
        <f t="array" ref="F424">IFERROR(IF(INDEX('Disaggregation Data'!$L$315:$L$616,MATCH(LEFT(X424,255),LEFT('Disaggregation Data'!$J$315:$J$616,255),0))=0,"",INDEX('Disaggregation Data'!$L$315:$L$616,MATCH(LEFT(X424,255),LEFT('Disaggregation Data'!J$315:$J$616,255),0))),"")</f>
        <v/>
      </c>
      <c r="G424" s="494" t="str">
        <f t="array" ref="G424">IFERROR(IF(INDEX('Disaggregation Data'!$M$315:$M$616,MATCH(LEFT(X424,255),LEFT('Disaggregation Data'!$J$315:$J$616,255),0))=0,(E424/F424)*100,INDEX('Disaggregation Data'!$M$315:$M$616,MATCH(LEFT(X424,255),LEFT('Disaggregation Data'!J$315:$J$616,255),0))),"")</f>
        <v/>
      </c>
      <c r="H424" s="433" t="str">
        <f t="array" ref="H424">IFERROR(IF(INDEX('Disaggregation Data'!$N$315:$N$616,MATCH(LEFT(X424,255),LEFT('Disaggregation Data'!$J$315:$J$616,255),0))=0,"",INDEX('Disaggregation Data'!$N$315:$N$616,MATCH(LEFT(X424,255),LEFT('Disaggregation Data'!J$315:$J$616,255),0))),"")</f>
        <v/>
      </c>
      <c r="I424" s="433" t="str">
        <f t="array" ref="I424">IFERROR(IF(INDEX('Disaggregation Data'!$Q$315:$Q$616,MATCH(LEFT(X424,255),LEFT('Disaggregation Data'!$J$315:$J$616,255),0))=0,"",INDEX('Disaggregation Data'!$Q$315:$Q$616,MATCH(LEFT(X424,255),LEFT('Disaggregation Data'!J$315:$J$616,255),0))),"")</f>
        <v/>
      </c>
      <c r="J424" s="447" t="str">
        <f t="array" ref="J424">IFERROR(IF(INDEX('Disaggregation Data'!$R$315:$R$616,MATCH(LEFT(X424,255),LEFT('Disaggregation Data'!$J$315:$J$616,255),0))=0,"",INDEX('Disaggregation Data'!$R$315:$R$616,MATCH(LEFT(X424,255),LEFT('Disaggregation Data'!J$315:$J$616,255),0))),"")</f>
        <v/>
      </c>
      <c r="K424" s="484"/>
      <c r="L424" s="484"/>
      <c r="M424" s="484"/>
      <c r="N424" s="484"/>
      <c r="O424" s="484"/>
      <c r="P424" s="429"/>
      <c r="Q424" s="429"/>
      <c r="R424" s="429"/>
      <c r="S424" s="429"/>
      <c r="T424" s="429"/>
      <c r="U424" s="433" t="str">
        <f t="array" ref="U424">IFERROR(IF(INDEX('Disaggregation Data'!$O$315:$O$616,MATCH(LEFT(X424,255),LEFT('Disaggregation Data'!$J$315:$J$616,255),0))=0,"",INDEX('Disaggregation Data'!$O$315:$O$616,MATCH(LEFT(X424,255),LEFT('Disaggregation Data'!J$315:$J$616,255),0))),"")</f>
        <v/>
      </c>
      <c r="V424" s="447" t="str">
        <f t="array" ref="V424">IFERROR(IF(INDEX('Disaggregation Data'!$P$315:$P$616,MATCH(LEFT(X424,255),LEFT('Disaggregation Data'!$J$315:$J$616,255),0))=0,"",INDEX('Disaggregation Data'!$P$315:$P$616,MATCH(LEFT(X424,255),LEFT('Disaggregation Data'!J$315:$J$616,255),0))),"")</f>
        <v/>
      </c>
      <c r="W424" s="527"/>
      <c r="X424" s="527" t="str">
        <f t="shared" si="28"/>
        <v/>
      </c>
      <c r="Y424" s="527">
        <f t="shared" si="29"/>
        <v>7</v>
      </c>
      <c r="Z424" s="527" t="str">
        <f t="shared" si="30"/>
        <v/>
      </c>
      <c r="AA424" s="527" t="b">
        <f t="shared" si="31"/>
        <v>0</v>
      </c>
      <c r="AB424" s="527" t="s">
        <v>2039</v>
      </c>
      <c r="AC424" s="527" t="str">
        <f t="array" ref="AC424">IFERROR(IF(INDEX('Disaggregation Records'!$G$95:$G$183,MATCH(LEFT(Z424,255),LEFT('Disaggregation Records'!$D$95:$D$183,255),0))=0,"",INDEX('Disaggregation Records'!$G$95:$G$183,MATCH(LEFT(Z424,255),LEFT('Disaggregation Records'!$D$95:$D$183,255),0))),"")</f>
        <v/>
      </c>
      <c r="AD424" s="527" t="s">
        <v>979</v>
      </c>
      <c r="AE424" s="392"/>
      <c r="AF424" s="133"/>
      <c r="AG424" s="133"/>
    </row>
    <row r="425" spans="1:33" ht="47.1" customHeight="1" x14ac:dyDescent="0.25">
      <c r="A425" s="409">
        <v>10</v>
      </c>
      <c r="B425" s="427" t="str">
        <f>IFERROR(VLOOKUP(A425,'Coverage Indicators - Section D'!$A$10:$Y$42,25,FALSE),"")</f>
        <v/>
      </c>
      <c r="C425" s="522" t="str">
        <f t="array" ref="C425">IFERROR(IF(INDEX('Disaggregation Records'!$E$95:$E$183,MATCH(RIGHT(Z425,255),RIGHT('Disaggregation Records'!$D$95:$D$183,255),0))=0,"",INDEX('Disaggregation Records'!$E$95:$E$183,MATCH(RIGHT(Z425,255),RIGHT('Disaggregation Records'!$D$95:$D$183,255),0))),"")</f>
        <v/>
      </c>
      <c r="D425" s="522" t="str">
        <f t="array" ref="D425">IFERROR(IF(INDEX('Disaggregation Records'!$F$95:$F$183,MATCH(RIGHT(Z425,255),RIGHT('Disaggregation Records'!$D$95:$D$183,255),0))=0,"",INDEX('Disaggregation Records'!$F$95:$F$183,MATCH(RIGHT(Z425,255),RIGHT('Disaggregation Records'!$D$95:$D$183,255),0))),"")</f>
        <v/>
      </c>
      <c r="E425" s="429" t="str">
        <f t="array" ref="E425">IFERROR(IF(INDEX('Disaggregation Data'!$K$315:$K$616,MATCH(LEFT(X425,255),LEFT('Disaggregation Data'!$J$315:$J$616,255),0))=0,"",INDEX('Disaggregation Data'!$K$315:$K$616,MATCH(LEFT(X425,255),LEFT('Disaggregation Data'!J$315:$J$616,255),0))),"")</f>
        <v/>
      </c>
      <c r="F425" s="430" t="str">
        <f t="array" ref="F425">IFERROR(IF(INDEX('Disaggregation Data'!$L$315:$L$616,MATCH(LEFT(X425,255),LEFT('Disaggregation Data'!$J$315:$J$616,255),0))=0,"",INDEX('Disaggregation Data'!$L$315:$L$616,MATCH(LEFT(X425,255),LEFT('Disaggregation Data'!J$315:$J$616,255),0))),"")</f>
        <v/>
      </c>
      <c r="G425" s="494" t="str">
        <f t="array" ref="G425">IFERROR(IF(INDEX('Disaggregation Data'!$M$315:$M$616,MATCH(LEFT(X425,255),LEFT('Disaggregation Data'!$J$315:$J$616,255),0))=0,(E425/F425)*100,INDEX('Disaggregation Data'!$M$315:$M$616,MATCH(LEFT(X425,255),LEFT('Disaggregation Data'!J$315:$J$616,255),0))),"")</f>
        <v/>
      </c>
      <c r="H425" s="433" t="str">
        <f t="array" ref="H425">IFERROR(IF(INDEX('Disaggregation Data'!$N$315:$N$616,MATCH(LEFT(X425,255),LEFT('Disaggregation Data'!$J$315:$J$616,255),0))=0,"",INDEX('Disaggregation Data'!$N$315:$N$616,MATCH(LEFT(X425,255),LEFT('Disaggregation Data'!J$315:$J$616,255),0))),"")</f>
        <v/>
      </c>
      <c r="I425" s="433" t="str">
        <f t="array" ref="I425">IFERROR(IF(INDEX('Disaggregation Data'!$Q$315:$Q$616,MATCH(LEFT(X425,255),LEFT('Disaggregation Data'!$J$315:$J$616,255),0))=0,"",INDEX('Disaggregation Data'!$Q$315:$Q$616,MATCH(LEFT(X425,255),LEFT('Disaggregation Data'!J$315:$J$616,255),0))),"")</f>
        <v/>
      </c>
      <c r="J425" s="447" t="str">
        <f t="array" ref="J425">IFERROR(IF(INDEX('Disaggregation Data'!$R$315:$R$616,MATCH(LEFT(X425,255),LEFT('Disaggregation Data'!$J$315:$J$616,255),0))=0,"",INDEX('Disaggregation Data'!$R$315:$R$616,MATCH(LEFT(X425,255),LEFT('Disaggregation Data'!J$315:$J$616,255),0))),"")</f>
        <v/>
      </c>
      <c r="K425" s="484"/>
      <c r="L425" s="484"/>
      <c r="M425" s="484"/>
      <c r="N425" s="484"/>
      <c r="O425" s="484"/>
      <c r="P425" s="429"/>
      <c r="Q425" s="429"/>
      <c r="R425" s="429"/>
      <c r="S425" s="429"/>
      <c r="T425" s="429"/>
      <c r="U425" s="433" t="str">
        <f t="array" ref="U425">IFERROR(IF(INDEX('Disaggregation Data'!$O$315:$O$616,MATCH(LEFT(X425,255),LEFT('Disaggregation Data'!$J$315:$J$616,255),0))=0,"",INDEX('Disaggregation Data'!$O$315:$O$616,MATCH(LEFT(X425,255),LEFT('Disaggregation Data'!J$315:$J$616,255),0))),"")</f>
        <v/>
      </c>
      <c r="V425" s="447" t="str">
        <f t="array" ref="V425">IFERROR(IF(INDEX('Disaggregation Data'!$P$315:$P$616,MATCH(LEFT(X425,255),LEFT('Disaggregation Data'!$J$315:$J$616,255),0))=0,"",INDEX('Disaggregation Data'!$P$315:$P$616,MATCH(LEFT(X425,255),LEFT('Disaggregation Data'!J$315:$J$616,255),0))),"")</f>
        <v/>
      </c>
      <c r="W425" s="527"/>
      <c r="X425" s="527" t="str">
        <f t="shared" si="28"/>
        <v/>
      </c>
      <c r="Y425" s="527">
        <f t="shared" si="29"/>
        <v>8</v>
      </c>
      <c r="Z425" s="527" t="str">
        <f t="shared" si="30"/>
        <v/>
      </c>
      <c r="AA425" s="527" t="b">
        <f t="shared" si="31"/>
        <v>0</v>
      </c>
      <c r="AB425" s="527" t="s">
        <v>2040</v>
      </c>
      <c r="AC425" s="527" t="str">
        <f t="array" ref="AC425">IFERROR(IF(INDEX('Disaggregation Records'!$G$95:$G$183,MATCH(LEFT(Z425,255),LEFT('Disaggregation Records'!$D$95:$D$183,255),0))=0,"",INDEX('Disaggregation Records'!$G$95:$G$183,MATCH(LEFT(Z425,255),LEFT('Disaggregation Records'!$D$95:$D$183,255),0))),"")</f>
        <v/>
      </c>
      <c r="AD425" s="527" t="s">
        <v>979</v>
      </c>
      <c r="AE425" s="392"/>
      <c r="AF425" s="133"/>
      <c r="AG425" s="133"/>
    </row>
    <row r="426" spans="1:33" ht="47.1" customHeight="1" x14ac:dyDescent="0.25">
      <c r="A426" s="409">
        <v>10</v>
      </c>
      <c r="B426" s="427" t="str">
        <f>IFERROR(VLOOKUP(A426,'Coverage Indicators - Section D'!$A$10:$Y$42,25,FALSE),"")</f>
        <v/>
      </c>
      <c r="C426" s="522" t="str">
        <f t="array" ref="C426">IFERROR(IF(INDEX('Disaggregation Records'!$E$95:$E$183,MATCH(RIGHT(Z426,255),RIGHT('Disaggregation Records'!$D$95:$D$183,255),0))=0,"",INDEX('Disaggregation Records'!$E$95:$E$183,MATCH(RIGHT(Z426,255),RIGHT('Disaggregation Records'!$D$95:$D$183,255),0))),"")</f>
        <v/>
      </c>
      <c r="D426" s="522" t="str">
        <f t="array" ref="D426">IFERROR(IF(INDEX('Disaggregation Records'!$F$95:$F$183,MATCH(RIGHT(Z426,255),RIGHT('Disaggregation Records'!$D$95:$D$183,255),0))=0,"",INDEX('Disaggregation Records'!$F$95:$F$183,MATCH(RIGHT(Z426,255),RIGHT('Disaggregation Records'!$D$95:$D$183,255),0))),"")</f>
        <v/>
      </c>
      <c r="E426" s="429" t="str">
        <f t="array" ref="E426">IFERROR(IF(INDEX('Disaggregation Data'!$K$315:$K$616,MATCH(LEFT(X426,255),LEFT('Disaggregation Data'!$J$315:$J$616,255),0))=0,"",INDEX('Disaggregation Data'!$K$315:$K$616,MATCH(LEFT(X426,255),LEFT('Disaggregation Data'!J$315:$J$616,255),0))),"")</f>
        <v/>
      </c>
      <c r="F426" s="430" t="str">
        <f t="array" ref="F426">IFERROR(IF(INDEX('Disaggregation Data'!$L$315:$L$616,MATCH(LEFT(X426,255),LEFT('Disaggregation Data'!$J$315:$J$616,255),0))=0,"",INDEX('Disaggregation Data'!$L$315:$L$616,MATCH(LEFT(X426,255),LEFT('Disaggregation Data'!J$315:$J$616,255),0))),"")</f>
        <v/>
      </c>
      <c r="G426" s="494" t="str">
        <f t="array" ref="G426">IFERROR(IF(INDEX('Disaggregation Data'!$M$315:$M$616,MATCH(LEFT(X426,255),LEFT('Disaggregation Data'!$J$315:$J$616,255),0))=0,(E426/F426)*100,INDEX('Disaggregation Data'!$M$315:$M$616,MATCH(LEFT(X426,255),LEFT('Disaggregation Data'!J$315:$J$616,255),0))),"")</f>
        <v/>
      </c>
      <c r="H426" s="433" t="str">
        <f t="array" ref="H426">IFERROR(IF(INDEX('Disaggregation Data'!$N$315:$N$616,MATCH(LEFT(X426,255),LEFT('Disaggregation Data'!$J$315:$J$616,255),0))=0,"",INDEX('Disaggregation Data'!$N$315:$N$616,MATCH(LEFT(X426,255),LEFT('Disaggregation Data'!J$315:$J$616,255),0))),"")</f>
        <v/>
      </c>
      <c r="I426" s="433" t="str">
        <f t="array" ref="I426">IFERROR(IF(INDEX('Disaggregation Data'!$Q$315:$Q$616,MATCH(LEFT(X426,255),LEFT('Disaggregation Data'!$J$315:$J$616,255),0))=0,"",INDEX('Disaggregation Data'!$Q$315:$Q$616,MATCH(LEFT(X426,255),LEFT('Disaggregation Data'!J$315:$J$616,255),0))),"")</f>
        <v/>
      </c>
      <c r="J426" s="447" t="str">
        <f t="array" ref="J426">IFERROR(IF(INDEX('Disaggregation Data'!$R$315:$R$616,MATCH(LEFT(X426,255),LEFT('Disaggregation Data'!$J$315:$J$616,255),0))=0,"",INDEX('Disaggregation Data'!$R$315:$R$616,MATCH(LEFT(X426,255),LEFT('Disaggregation Data'!J$315:$J$616,255),0))),"")</f>
        <v/>
      </c>
      <c r="K426" s="484"/>
      <c r="L426" s="484"/>
      <c r="M426" s="484"/>
      <c r="N426" s="484"/>
      <c r="O426" s="484"/>
      <c r="P426" s="429"/>
      <c r="Q426" s="429"/>
      <c r="R426" s="429"/>
      <c r="S426" s="429"/>
      <c r="T426" s="429"/>
      <c r="U426" s="433" t="str">
        <f t="array" ref="U426">IFERROR(IF(INDEX('Disaggregation Data'!$O$315:$O$616,MATCH(LEFT(X426,255),LEFT('Disaggregation Data'!$J$315:$J$616,255),0))=0,"",INDEX('Disaggregation Data'!$O$315:$O$616,MATCH(LEFT(X426,255),LEFT('Disaggregation Data'!J$315:$J$616,255),0))),"")</f>
        <v/>
      </c>
      <c r="V426" s="447" t="str">
        <f t="array" ref="V426">IFERROR(IF(INDEX('Disaggregation Data'!$P$315:$P$616,MATCH(LEFT(X426,255),LEFT('Disaggregation Data'!$J$315:$J$616,255),0))=0,"",INDEX('Disaggregation Data'!$P$315:$P$616,MATCH(LEFT(X426,255),LEFT('Disaggregation Data'!J$315:$J$616,255),0))),"")</f>
        <v/>
      </c>
      <c r="W426" s="527"/>
      <c r="X426" s="527" t="str">
        <f t="shared" si="28"/>
        <v/>
      </c>
      <c r="Y426" s="527">
        <f t="shared" si="29"/>
        <v>9</v>
      </c>
      <c r="Z426" s="527" t="str">
        <f t="shared" si="30"/>
        <v/>
      </c>
      <c r="AA426" s="527" t="b">
        <f t="shared" si="31"/>
        <v>0</v>
      </c>
      <c r="AB426" s="527" t="s">
        <v>2042</v>
      </c>
      <c r="AC426" s="527" t="str">
        <f t="array" ref="AC426">IFERROR(IF(INDEX('Disaggregation Records'!$G$95:$G$183,MATCH(LEFT(Z426,255),LEFT('Disaggregation Records'!$D$95:$D$183,255),0))=0,"",INDEX('Disaggregation Records'!$G$95:$G$183,MATCH(LEFT(Z426,255),LEFT('Disaggregation Records'!$D$95:$D$183,255),0))),"")</f>
        <v/>
      </c>
      <c r="AD426" s="527" t="s">
        <v>979</v>
      </c>
      <c r="AE426" s="392"/>
      <c r="AF426" s="133"/>
      <c r="AG426" s="133"/>
    </row>
    <row r="427" spans="1:33" ht="47.1" customHeight="1" x14ac:dyDescent="0.25">
      <c r="A427" s="409">
        <v>11</v>
      </c>
      <c r="B427" s="427" t="str">
        <f>IFERROR(VLOOKUP(A427,'Coverage Indicators - Section D'!$A$10:$Y$42,25,FALSE),"")</f>
        <v/>
      </c>
      <c r="C427" s="522" t="str">
        <f t="array" ref="C427">IFERROR(IF(INDEX('Disaggregation Records'!$E$95:$E$183,MATCH(RIGHT(Z427,255),RIGHT('Disaggregation Records'!$D$95:$D$183,255),0))=0,"",INDEX('Disaggregation Records'!$E$95:$E$183,MATCH(RIGHT(Z427,255),RIGHT('Disaggregation Records'!$D$95:$D$183,255),0))),"")</f>
        <v/>
      </c>
      <c r="D427" s="522" t="str">
        <f t="array" ref="D427">IFERROR(IF(INDEX('Disaggregation Records'!$F$95:$F$183,MATCH(RIGHT(Z427,255),RIGHT('Disaggregation Records'!$D$95:$D$183,255),0))=0,"",INDEX('Disaggregation Records'!$F$95:$F$183,MATCH(RIGHT(Z427,255),RIGHT('Disaggregation Records'!$D$95:$D$183,255),0))),"")</f>
        <v/>
      </c>
      <c r="E427" s="429" t="str">
        <f t="array" ref="E427">IFERROR(IF(INDEX('Disaggregation Data'!$K$315:$K$616,MATCH(LEFT(X427,255),LEFT('Disaggregation Data'!$J$315:$J$616,255),0))=0,"",INDEX('Disaggregation Data'!$K$315:$K$616,MATCH(LEFT(X427,255),LEFT('Disaggregation Data'!J$315:$J$616,255),0))),"")</f>
        <v/>
      </c>
      <c r="F427" s="430" t="str">
        <f t="array" ref="F427">IFERROR(IF(INDEX('Disaggregation Data'!$L$315:$L$616,MATCH(LEFT(X427,255),LEFT('Disaggregation Data'!$J$315:$J$616,255),0))=0,"",INDEX('Disaggregation Data'!$L$315:$L$616,MATCH(LEFT(X427,255),LEFT('Disaggregation Data'!J$315:$J$616,255),0))),"")</f>
        <v/>
      </c>
      <c r="G427" s="494" t="str">
        <f t="array" ref="G427">IFERROR(IF(INDEX('Disaggregation Data'!$M$315:$M$616,MATCH(LEFT(X427,255),LEFT('Disaggregation Data'!$J$315:$J$616,255),0))=0,(E427/F427)*100,INDEX('Disaggregation Data'!$M$315:$M$616,MATCH(LEFT(X427,255),LEFT('Disaggregation Data'!J$315:$J$616,255),0))),"")</f>
        <v/>
      </c>
      <c r="H427" s="433" t="str">
        <f t="array" ref="H427">IFERROR(IF(INDEX('Disaggregation Data'!$N$315:$N$616,MATCH(LEFT(X427,255),LEFT('Disaggregation Data'!$J$315:$J$616,255),0))=0,"",INDEX('Disaggregation Data'!$N$315:$N$616,MATCH(LEFT(X427,255),LEFT('Disaggregation Data'!J$315:$J$616,255),0))),"")</f>
        <v/>
      </c>
      <c r="I427" s="433" t="str">
        <f t="array" ref="I427">IFERROR(IF(INDEX('Disaggregation Data'!$Q$315:$Q$616,MATCH(LEFT(X427,255),LEFT('Disaggregation Data'!$J$315:$J$616,255),0))=0,"",INDEX('Disaggregation Data'!$Q$315:$Q$616,MATCH(LEFT(X427,255),LEFT('Disaggregation Data'!J$315:$J$616,255),0))),"")</f>
        <v/>
      </c>
      <c r="J427" s="447" t="str">
        <f t="array" ref="J427">IFERROR(IF(INDEX('Disaggregation Data'!$R$315:$R$616,MATCH(LEFT(X427,255),LEFT('Disaggregation Data'!$J$315:$J$616,255),0))=0,"",INDEX('Disaggregation Data'!$R$315:$R$616,MATCH(LEFT(X427,255),LEFT('Disaggregation Data'!J$315:$J$616,255),0))),"")</f>
        <v/>
      </c>
      <c r="K427" s="484"/>
      <c r="L427" s="484"/>
      <c r="M427" s="484"/>
      <c r="N427" s="484"/>
      <c r="O427" s="484"/>
      <c r="P427" s="429"/>
      <c r="Q427" s="429"/>
      <c r="R427" s="429"/>
      <c r="S427" s="429"/>
      <c r="T427" s="429"/>
      <c r="U427" s="433" t="str">
        <f t="array" ref="U427">IFERROR(IF(INDEX('Disaggregation Data'!$O$315:$O$616,MATCH(LEFT(X427,255),LEFT('Disaggregation Data'!$J$315:$J$616,255),0))=0,"",INDEX('Disaggregation Data'!$O$315:$O$616,MATCH(LEFT(X427,255),LEFT('Disaggregation Data'!J$315:$J$616,255),0))),"")</f>
        <v/>
      </c>
      <c r="V427" s="447" t="str">
        <f t="array" ref="V427">IFERROR(IF(INDEX('Disaggregation Data'!$P$315:$P$616,MATCH(LEFT(X427,255),LEFT('Disaggregation Data'!$J$315:$J$616,255),0))=0,"",INDEX('Disaggregation Data'!$P$315:$P$616,MATCH(LEFT(X427,255),LEFT('Disaggregation Data'!J$315:$J$616,255),0))),"")</f>
        <v/>
      </c>
      <c r="W427" s="527"/>
      <c r="X427" s="527" t="str">
        <f t="shared" si="28"/>
        <v/>
      </c>
      <c r="Y427" s="527">
        <f t="shared" si="29"/>
        <v>10</v>
      </c>
      <c r="Z427" s="527" t="str">
        <f t="shared" si="30"/>
        <v/>
      </c>
      <c r="AA427" s="527" t="b">
        <f t="shared" si="31"/>
        <v>0</v>
      </c>
      <c r="AB427" s="527" t="s">
        <v>2043</v>
      </c>
      <c r="AC427" s="527" t="str">
        <f t="array" ref="AC427">IFERROR(IF(INDEX('Disaggregation Records'!$G$95:$G$183,MATCH(LEFT(Z427,255),LEFT('Disaggregation Records'!$D$95:$D$183,255),0))=0,"",INDEX('Disaggregation Records'!$G$95:$G$183,MATCH(LEFT(Z427,255),LEFT('Disaggregation Records'!$D$95:$D$183,255),0))),"")</f>
        <v/>
      </c>
      <c r="AD427" s="527" t="s">
        <v>981</v>
      </c>
      <c r="AE427" s="392"/>
      <c r="AF427" s="133"/>
      <c r="AG427" s="133"/>
    </row>
    <row r="428" spans="1:33" ht="47.1" customHeight="1" x14ac:dyDescent="0.25">
      <c r="A428" s="409">
        <v>11</v>
      </c>
      <c r="B428" s="427" t="str">
        <f>IFERROR(VLOOKUP(A428,'Coverage Indicators - Section D'!$A$10:$Y$42,25,FALSE),"")</f>
        <v/>
      </c>
      <c r="C428" s="522" t="str">
        <f t="array" ref="C428">IFERROR(IF(INDEX('Disaggregation Records'!$E$95:$E$183,MATCH(RIGHT(Z428,255),RIGHT('Disaggregation Records'!$D$95:$D$183,255),0))=0,"",INDEX('Disaggregation Records'!$E$95:$E$183,MATCH(RIGHT(Z428,255),RIGHT('Disaggregation Records'!$D$95:$D$183,255),0))),"")</f>
        <v/>
      </c>
      <c r="D428" s="522" t="str">
        <f t="array" ref="D428">IFERROR(IF(INDEX('Disaggregation Records'!$F$95:$F$183,MATCH(RIGHT(Z428,255),RIGHT('Disaggregation Records'!$D$95:$D$183,255),0))=0,"",INDEX('Disaggregation Records'!$F$95:$F$183,MATCH(RIGHT(Z428,255),RIGHT('Disaggregation Records'!$D$95:$D$183,255),0))),"")</f>
        <v/>
      </c>
      <c r="E428" s="429" t="str">
        <f t="array" ref="E428">IFERROR(IF(INDEX('Disaggregation Data'!$K$315:$K$616,MATCH(LEFT(X428,255),LEFT('Disaggregation Data'!$J$315:$J$616,255),0))=0,"",INDEX('Disaggregation Data'!$K$315:$K$616,MATCH(LEFT(X428,255),LEFT('Disaggregation Data'!J$315:$J$616,255),0))),"")</f>
        <v/>
      </c>
      <c r="F428" s="430" t="str">
        <f t="array" ref="F428">IFERROR(IF(INDEX('Disaggregation Data'!$L$315:$L$616,MATCH(LEFT(X428,255),LEFT('Disaggregation Data'!$J$315:$J$616,255),0))=0,"",INDEX('Disaggregation Data'!$L$315:$L$616,MATCH(LEFT(X428,255),LEFT('Disaggregation Data'!J$315:$J$616,255),0))),"")</f>
        <v/>
      </c>
      <c r="G428" s="494" t="str">
        <f t="array" ref="G428">IFERROR(IF(INDEX('Disaggregation Data'!$M$315:$M$616,MATCH(LEFT(X428,255),LEFT('Disaggregation Data'!$J$315:$J$616,255),0))=0,(E428/F428)*100,INDEX('Disaggregation Data'!$M$315:$M$616,MATCH(LEFT(X428,255),LEFT('Disaggregation Data'!J$315:$J$616,255),0))),"")</f>
        <v/>
      </c>
      <c r="H428" s="433" t="str">
        <f t="array" ref="H428">IFERROR(IF(INDEX('Disaggregation Data'!$N$315:$N$616,MATCH(LEFT(X428,255),LEFT('Disaggregation Data'!$J$315:$J$616,255),0))=0,"",INDEX('Disaggregation Data'!$N$315:$N$616,MATCH(LEFT(X428,255),LEFT('Disaggregation Data'!J$315:$J$616,255),0))),"")</f>
        <v/>
      </c>
      <c r="I428" s="433" t="str">
        <f t="array" ref="I428">IFERROR(IF(INDEX('Disaggregation Data'!$Q$315:$Q$616,MATCH(LEFT(X428,255),LEFT('Disaggregation Data'!$J$315:$J$616,255),0))=0,"",INDEX('Disaggregation Data'!$Q$315:$Q$616,MATCH(LEFT(X428,255),LEFT('Disaggregation Data'!J$315:$J$616,255),0))),"")</f>
        <v/>
      </c>
      <c r="J428" s="447" t="str">
        <f t="array" ref="J428">IFERROR(IF(INDEX('Disaggregation Data'!$R$315:$R$616,MATCH(LEFT(X428,255),LEFT('Disaggregation Data'!$J$315:$J$616,255),0))=0,"",INDEX('Disaggregation Data'!$R$315:$R$616,MATCH(LEFT(X428,255),LEFT('Disaggregation Data'!J$315:$J$616,255),0))),"")</f>
        <v/>
      </c>
      <c r="K428" s="484"/>
      <c r="L428" s="484"/>
      <c r="M428" s="484"/>
      <c r="N428" s="484"/>
      <c r="O428" s="484"/>
      <c r="P428" s="429"/>
      <c r="Q428" s="429"/>
      <c r="R428" s="429"/>
      <c r="S428" s="429"/>
      <c r="T428" s="429"/>
      <c r="U428" s="433" t="str">
        <f t="array" ref="U428">IFERROR(IF(INDEX('Disaggregation Data'!$O$315:$O$616,MATCH(LEFT(X428,255),LEFT('Disaggregation Data'!$J$315:$J$616,255),0))=0,"",INDEX('Disaggregation Data'!$O$315:$O$616,MATCH(LEFT(X428,255),LEFT('Disaggregation Data'!J$315:$J$616,255),0))),"")</f>
        <v/>
      </c>
      <c r="V428" s="447" t="str">
        <f t="array" ref="V428">IFERROR(IF(INDEX('Disaggregation Data'!$P$315:$P$616,MATCH(LEFT(X428,255),LEFT('Disaggregation Data'!$J$315:$J$616,255),0))=0,"",INDEX('Disaggregation Data'!$P$315:$P$616,MATCH(LEFT(X428,255),LEFT('Disaggregation Data'!J$315:$J$616,255),0))),"")</f>
        <v/>
      </c>
      <c r="W428" s="527"/>
      <c r="X428" s="527" t="str">
        <f t="shared" si="28"/>
        <v/>
      </c>
      <c r="Y428" s="527">
        <f t="shared" si="29"/>
        <v>11</v>
      </c>
      <c r="Z428" s="527" t="str">
        <f t="shared" si="30"/>
        <v/>
      </c>
      <c r="AA428" s="527" t="b">
        <f t="shared" si="31"/>
        <v>0</v>
      </c>
      <c r="AB428" s="527" t="s">
        <v>2044</v>
      </c>
      <c r="AC428" s="527" t="str">
        <f t="array" ref="AC428">IFERROR(IF(INDEX('Disaggregation Records'!$G$95:$G$183,MATCH(LEFT(Z428,255),LEFT('Disaggregation Records'!$D$95:$D$183,255),0))=0,"",INDEX('Disaggregation Records'!$G$95:$G$183,MATCH(LEFT(Z428,255),LEFT('Disaggregation Records'!$D$95:$D$183,255),0))),"")</f>
        <v/>
      </c>
      <c r="AD428" s="527" t="s">
        <v>981</v>
      </c>
      <c r="AE428" s="392"/>
      <c r="AF428" s="133"/>
      <c r="AG428" s="133"/>
    </row>
    <row r="429" spans="1:33" ht="47.1" customHeight="1" x14ac:dyDescent="0.25">
      <c r="A429" s="409">
        <v>11</v>
      </c>
      <c r="B429" s="427" t="str">
        <f>IFERROR(VLOOKUP(A429,'Coverage Indicators - Section D'!$A$10:$Y$42,25,FALSE),"")</f>
        <v/>
      </c>
      <c r="C429" s="522" t="str">
        <f t="array" ref="C429">IFERROR(IF(INDEX('Disaggregation Records'!$E$95:$E$183,MATCH(RIGHT(Z429,255),RIGHT('Disaggregation Records'!$D$95:$D$183,255),0))=0,"",INDEX('Disaggregation Records'!$E$95:$E$183,MATCH(RIGHT(Z429,255),RIGHT('Disaggregation Records'!$D$95:$D$183,255),0))),"")</f>
        <v/>
      </c>
      <c r="D429" s="522" t="str">
        <f t="array" ref="D429">IFERROR(IF(INDEX('Disaggregation Records'!$F$95:$F$183,MATCH(RIGHT(Z429,255),RIGHT('Disaggregation Records'!$D$95:$D$183,255),0))=0,"",INDEX('Disaggregation Records'!$F$95:$F$183,MATCH(RIGHT(Z429,255),RIGHT('Disaggregation Records'!$D$95:$D$183,255),0))),"")</f>
        <v/>
      </c>
      <c r="E429" s="429" t="str">
        <f t="array" ref="E429">IFERROR(IF(INDEX('Disaggregation Data'!$K$315:$K$616,MATCH(LEFT(X429,255),LEFT('Disaggregation Data'!$J$315:$J$616,255),0))=0,"",INDEX('Disaggregation Data'!$K$315:$K$616,MATCH(LEFT(X429,255),LEFT('Disaggregation Data'!J$315:$J$616,255),0))),"")</f>
        <v/>
      </c>
      <c r="F429" s="430" t="str">
        <f t="array" ref="F429">IFERROR(IF(INDEX('Disaggregation Data'!$L$315:$L$616,MATCH(LEFT(X429,255),LEFT('Disaggregation Data'!$J$315:$J$616,255),0))=0,"",INDEX('Disaggregation Data'!$L$315:$L$616,MATCH(LEFT(X429,255),LEFT('Disaggregation Data'!J$315:$J$616,255),0))),"")</f>
        <v/>
      </c>
      <c r="G429" s="494" t="str">
        <f t="array" ref="G429">IFERROR(IF(INDEX('Disaggregation Data'!$M$315:$M$616,MATCH(LEFT(X429,255),LEFT('Disaggregation Data'!$J$315:$J$616,255),0))=0,(E429/F429)*100,INDEX('Disaggregation Data'!$M$315:$M$616,MATCH(LEFT(X429,255),LEFT('Disaggregation Data'!J$315:$J$616,255),0))),"")</f>
        <v/>
      </c>
      <c r="H429" s="433" t="str">
        <f t="array" ref="H429">IFERROR(IF(INDEX('Disaggregation Data'!$N$315:$N$616,MATCH(LEFT(X429,255),LEFT('Disaggregation Data'!$J$315:$J$616,255),0))=0,"",INDEX('Disaggregation Data'!$N$315:$N$616,MATCH(LEFT(X429,255),LEFT('Disaggregation Data'!J$315:$J$616,255),0))),"")</f>
        <v/>
      </c>
      <c r="I429" s="433" t="str">
        <f t="array" ref="I429">IFERROR(IF(INDEX('Disaggregation Data'!$Q$315:$Q$616,MATCH(LEFT(X429,255),LEFT('Disaggregation Data'!$J$315:$J$616,255),0))=0,"",INDEX('Disaggregation Data'!$Q$315:$Q$616,MATCH(LEFT(X429,255),LEFT('Disaggregation Data'!J$315:$J$616,255),0))),"")</f>
        <v/>
      </c>
      <c r="J429" s="447" t="str">
        <f t="array" ref="J429">IFERROR(IF(INDEX('Disaggregation Data'!$R$315:$R$616,MATCH(LEFT(X429,255),LEFT('Disaggregation Data'!$J$315:$J$616,255),0))=0,"",INDEX('Disaggregation Data'!$R$315:$R$616,MATCH(LEFT(X429,255),LEFT('Disaggregation Data'!J$315:$J$616,255),0))),"")</f>
        <v/>
      </c>
      <c r="K429" s="484"/>
      <c r="L429" s="484"/>
      <c r="M429" s="484"/>
      <c r="N429" s="484"/>
      <c r="O429" s="484"/>
      <c r="P429" s="429"/>
      <c r="Q429" s="429"/>
      <c r="R429" s="429"/>
      <c r="S429" s="429"/>
      <c r="T429" s="429"/>
      <c r="U429" s="433" t="str">
        <f t="array" ref="U429">IFERROR(IF(INDEX('Disaggregation Data'!$O$315:$O$616,MATCH(LEFT(X429,255),LEFT('Disaggregation Data'!$J$315:$J$616,255),0))=0,"",INDEX('Disaggregation Data'!$O$315:$O$616,MATCH(LEFT(X429,255),LEFT('Disaggregation Data'!J$315:$J$616,255),0))),"")</f>
        <v/>
      </c>
      <c r="V429" s="447" t="str">
        <f t="array" ref="V429">IFERROR(IF(INDEX('Disaggregation Data'!$P$315:$P$616,MATCH(LEFT(X429,255),LEFT('Disaggregation Data'!$J$315:$J$616,255),0))=0,"",INDEX('Disaggregation Data'!$P$315:$P$616,MATCH(LEFT(X429,255),LEFT('Disaggregation Data'!J$315:$J$616,255),0))),"")</f>
        <v/>
      </c>
      <c r="W429" s="527"/>
      <c r="X429" s="527" t="str">
        <f t="shared" si="28"/>
        <v/>
      </c>
      <c r="Y429" s="527">
        <f t="shared" si="29"/>
        <v>12</v>
      </c>
      <c r="Z429" s="527" t="str">
        <f t="shared" si="30"/>
        <v/>
      </c>
      <c r="AA429" s="527" t="b">
        <f t="shared" si="31"/>
        <v>0</v>
      </c>
      <c r="AB429" s="527" t="s">
        <v>2045</v>
      </c>
      <c r="AC429" s="527" t="str">
        <f t="array" ref="AC429">IFERROR(IF(INDEX('Disaggregation Records'!$G$95:$G$183,MATCH(LEFT(Z429,255),LEFT('Disaggregation Records'!$D$95:$D$183,255),0))=0,"",INDEX('Disaggregation Records'!$G$95:$G$183,MATCH(LEFT(Z429,255),LEFT('Disaggregation Records'!$D$95:$D$183,255),0))),"")</f>
        <v/>
      </c>
      <c r="AD429" s="527" t="s">
        <v>981</v>
      </c>
      <c r="AE429" s="392"/>
      <c r="AF429" s="133"/>
      <c r="AG429" s="133"/>
    </row>
    <row r="430" spans="1:33" ht="47.1" customHeight="1" x14ac:dyDescent="0.25">
      <c r="A430" s="409">
        <v>11</v>
      </c>
      <c r="B430" s="427" t="str">
        <f>IFERROR(VLOOKUP(A430,'Coverage Indicators - Section D'!$A$10:$Y$42,25,FALSE),"")</f>
        <v/>
      </c>
      <c r="C430" s="522" t="str">
        <f t="array" ref="C430">IFERROR(IF(INDEX('Disaggregation Records'!$E$95:$E$183,MATCH(RIGHT(Z430,255),RIGHT('Disaggregation Records'!$D$95:$D$183,255),0))=0,"",INDEX('Disaggregation Records'!$E$95:$E$183,MATCH(RIGHT(Z430,255),RIGHT('Disaggregation Records'!$D$95:$D$183,255),0))),"")</f>
        <v/>
      </c>
      <c r="D430" s="522" t="str">
        <f t="array" ref="D430">IFERROR(IF(INDEX('Disaggregation Records'!$F$95:$F$183,MATCH(RIGHT(Z430,255),RIGHT('Disaggregation Records'!$D$95:$D$183,255),0))=0,"",INDEX('Disaggregation Records'!$F$95:$F$183,MATCH(RIGHT(Z430,255),RIGHT('Disaggregation Records'!$D$95:$D$183,255),0))),"")</f>
        <v/>
      </c>
      <c r="E430" s="429" t="str">
        <f t="array" ref="E430">IFERROR(IF(INDEX('Disaggregation Data'!$K$315:$K$616,MATCH(LEFT(X430,255),LEFT('Disaggregation Data'!$J$315:$J$616,255),0))=0,"",INDEX('Disaggregation Data'!$K$315:$K$616,MATCH(LEFT(X430,255),LEFT('Disaggregation Data'!J$315:$J$616,255),0))),"")</f>
        <v/>
      </c>
      <c r="F430" s="430" t="str">
        <f t="array" ref="F430">IFERROR(IF(INDEX('Disaggregation Data'!$L$315:$L$616,MATCH(LEFT(X430,255),LEFT('Disaggregation Data'!$J$315:$J$616,255),0))=0,"",INDEX('Disaggregation Data'!$L$315:$L$616,MATCH(LEFT(X430,255),LEFT('Disaggregation Data'!J$315:$J$616,255),0))),"")</f>
        <v/>
      </c>
      <c r="G430" s="494" t="str">
        <f t="array" ref="G430">IFERROR(IF(INDEX('Disaggregation Data'!$M$315:$M$616,MATCH(LEFT(X430,255),LEFT('Disaggregation Data'!$J$315:$J$616,255),0))=0,(E430/F430)*100,INDEX('Disaggregation Data'!$M$315:$M$616,MATCH(LEFT(X430,255),LEFT('Disaggregation Data'!J$315:$J$616,255),0))),"")</f>
        <v/>
      </c>
      <c r="H430" s="433" t="str">
        <f t="array" ref="H430">IFERROR(IF(INDEX('Disaggregation Data'!$N$315:$N$616,MATCH(LEFT(X430,255),LEFT('Disaggregation Data'!$J$315:$J$616,255),0))=0,"",INDEX('Disaggregation Data'!$N$315:$N$616,MATCH(LEFT(X430,255),LEFT('Disaggregation Data'!J$315:$J$616,255),0))),"")</f>
        <v/>
      </c>
      <c r="I430" s="433" t="str">
        <f t="array" ref="I430">IFERROR(IF(INDEX('Disaggregation Data'!$Q$315:$Q$616,MATCH(LEFT(X430,255),LEFT('Disaggregation Data'!$J$315:$J$616,255),0))=0,"",INDEX('Disaggregation Data'!$Q$315:$Q$616,MATCH(LEFT(X430,255),LEFT('Disaggregation Data'!J$315:$J$616,255),0))),"")</f>
        <v/>
      </c>
      <c r="J430" s="447" t="str">
        <f t="array" ref="J430">IFERROR(IF(INDEX('Disaggregation Data'!$R$315:$R$616,MATCH(LEFT(X430,255),LEFT('Disaggregation Data'!$J$315:$J$616,255),0))=0,"",INDEX('Disaggregation Data'!$R$315:$R$616,MATCH(LEFT(X430,255),LEFT('Disaggregation Data'!J$315:$J$616,255),0))),"")</f>
        <v/>
      </c>
      <c r="K430" s="484"/>
      <c r="L430" s="484"/>
      <c r="M430" s="484"/>
      <c r="N430" s="484"/>
      <c r="O430" s="484"/>
      <c r="P430" s="429"/>
      <c r="Q430" s="429"/>
      <c r="R430" s="429"/>
      <c r="S430" s="429"/>
      <c r="T430" s="429"/>
      <c r="U430" s="433" t="str">
        <f t="array" ref="U430">IFERROR(IF(INDEX('Disaggregation Data'!$O$315:$O$616,MATCH(LEFT(X430,255),LEFT('Disaggregation Data'!$J$315:$J$616,255),0))=0,"",INDEX('Disaggregation Data'!$O$315:$O$616,MATCH(LEFT(X430,255),LEFT('Disaggregation Data'!J$315:$J$616,255),0))),"")</f>
        <v/>
      </c>
      <c r="V430" s="447" t="str">
        <f t="array" ref="V430">IFERROR(IF(INDEX('Disaggregation Data'!$P$315:$P$616,MATCH(LEFT(X430,255),LEFT('Disaggregation Data'!$J$315:$J$616,255),0))=0,"",INDEX('Disaggregation Data'!$P$315:$P$616,MATCH(LEFT(X430,255),LEFT('Disaggregation Data'!J$315:$J$616,255),0))),"")</f>
        <v/>
      </c>
      <c r="W430" s="527"/>
      <c r="X430" s="527" t="str">
        <f t="shared" si="28"/>
        <v/>
      </c>
      <c r="Y430" s="527">
        <f t="shared" si="29"/>
        <v>13</v>
      </c>
      <c r="Z430" s="527" t="str">
        <f t="shared" si="30"/>
        <v/>
      </c>
      <c r="AA430" s="527" t="b">
        <f t="shared" si="31"/>
        <v>0</v>
      </c>
      <c r="AB430" s="527" t="s">
        <v>2046</v>
      </c>
      <c r="AC430" s="527" t="str">
        <f t="array" ref="AC430">IFERROR(IF(INDEX('Disaggregation Records'!$G$95:$G$183,MATCH(LEFT(Z430,255),LEFT('Disaggregation Records'!$D$95:$D$183,255),0))=0,"",INDEX('Disaggregation Records'!$G$95:$G$183,MATCH(LEFT(Z430,255),LEFT('Disaggregation Records'!$D$95:$D$183,255),0))),"")</f>
        <v/>
      </c>
      <c r="AD430" s="527" t="s">
        <v>981</v>
      </c>
      <c r="AE430" s="392"/>
      <c r="AF430" s="133"/>
      <c r="AG430" s="133"/>
    </row>
    <row r="431" spans="1:33" ht="47.1" customHeight="1" x14ac:dyDescent="0.25">
      <c r="A431" s="409">
        <v>11</v>
      </c>
      <c r="B431" s="427" t="str">
        <f>IFERROR(VLOOKUP(A431,'Coverage Indicators - Section D'!$A$10:$Y$42,25,FALSE),"")</f>
        <v/>
      </c>
      <c r="C431" s="522" t="str">
        <f t="array" ref="C431">IFERROR(IF(INDEX('Disaggregation Records'!$E$95:$E$183,MATCH(RIGHT(Z431,255),RIGHT('Disaggregation Records'!$D$95:$D$183,255),0))=0,"",INDEX('Disaggregation Records'!$E$95:$E$183,MATCH(RIGHT(Z431,255),RIGHT('Disaggregation Records'!$D$95:$D$183,255),0))),"")</f>
        <v/>
      </c>
      <c r="D431" s="522" t="str">
        <f t="array" ref="D431">IFERROR(IF(INDEX('Disaggregation Records'!$F$95:$F$183,MATCH(RIGHT(Z431,255),RIGHT('Disaggregation Records'!$D$95:$D$183,255),0))=0,"",INDEX('Disaggregation Records'!$F$95:$F$183,MATCH(RIGHT(Z431,255),RIGHT('Disaggregation Records'!$D$95:$D$183,255),0))),"")</f>
        <v/>
      </c>
      <c r="E431" s="429" t="str">
        <f t="array" ref="E431">IFERROR(IF(INDEX('Disaggregation Data'!$K$315:$K$616,MATCH(LEFT(X431,255),LEFT('Disaggregation Data'!$J$315:$J$616,255),0))=0,"",INDEX('Disaggregation Data'!$K$315:$K$616,MATCH(LEFT(X431,255),LEFT('Disaggregation Data'!J$315:$J$616,255),0))),"")</f>
        <v/>
      </c>
      <c r="F431" s="430" t="str">
        <f t="array" ref="F431">IFERROR(IF(INDEX('Disaggregation Data'!$L$315:$L$616,MATCH(LEFT(X431,255),LEFT('Disaggregation Data'!$J$315:$J$616,255),0))=0,"",INDEX('Disaggregation Data'!$L$315:$L$616,MATCH(LEFT(X431,255),LEFT('Disaggregation Data'!J$315:$J$616,255),0))),"")</f>
        <v/>
      </c>
      <c r="G431" s="494" t="str">
        <f t="array" ref="G431">IFERROR(IF(INDEX('Disaggregation Data'!$M$315:$M$616,MATCH(LEFT(X431,255),LEFT('Disaggregation Data'!$J$315:$J$616,255),0))=0,(E431/F431)*100,INDEX('Disaggregation Data'!$M$315:$M$616,MATCH(LEFT(X431,255),LEFT('Disaggregation Data'!J$315:$J$616,255),0))),"")</f>
        <v/>
      </c>
      <c r="H431" s="433" t="str">
        <f t="array" ref="H431">IFERROR(IF(INDEX('Disaggregation Data'!$N$315:$N$616,MATCH(LEFT(X431,255),LEFT('Disaggregation Data'!$J$315:$J$616,255),0))=0,"",INDEX('Disaggregation Data'!$N$315:$N$616,MATCH(LEFT(X431,255),LEFT('Disaggregation Data'!J$315:$J$616,255),0))),"")</f>
        <v/>
      </c>
      <c r="I431" s="433" t="str">
        <f t="array" ref="I431">IFERROR(IF(INDEX('Disaggregation Data'!$Q$315:$Q$616,MATCH(LEFT(X431,255),LEFT('Disaggregation Data'!$J$315:$J$616,255),0))=0,"",INDEX('Disaggregation Data'!$Q$315:$Q$616,MATCH(LEFT(X431,255),LEFT('Disaggregation Data'!J$315:$J$616,255),0))),"")</f>
        <v/>
      </c>
      <c r="J431" s="447" t="str">
        <f t="array" ref="J431">IFERROR(IF(INDEX('Disaggregation Data'!$R$315:$R$616,MATCH(LEFT(X431,255),LEFT('Disaggregation Data'!$J$315:$J$616,255),0))=0,"",INDEX('Disaggregation Data'!$R$315:$R$616,MATCH(LEFT(X431,255),LEFT('Disaggregation Data'!J$315:$J$616,255),0))),"")</f>
        <v/>
      </c>
      <c r="K431" s="484"/>
      <c r="L431" s="484"/>
      <c r="M431" s="484"/>
      <c r="N431" s="484"/>
      <c r="O431" s="484"/>
      <c r="P431" s="429"/>
      <c r="Q431" s="429"/>
      <c r="R431" s="429"/>
      <c r="S431" s="429"/>
      <c r="T431" s="429"/>
      <c r="U431" s="433" t="str">
        <f t="array" ref="U431">IFERROR(IF(INDEX('Disaggregation Data'!$O$315:$O$616,MATCH(LEFT(X431,255),LEFT('Disaggregation Data'!$J$315:$J$616,255),0))=0,"",INDEX('Disaggregation Data'!$O$315:$O$616,MATCH(LEFT(X431,255),LEFT('Disaggregation Data'!J$315:$J$616,255),0))),"")</f>
        <v/>
      </c>
      <c r="V431" s="447" t="str">
        <f t="array" ref="V431">IFERROR(IF(INDEX('Disaggregation Data'!$P$315:$P$616,MATCH(LEFT(X431,255),LEFT('Disaggregation Data'!$J$315:$J$616,255),0))=0,"",INDEX('Disaggregation Data'!$P$315:$P$616,MATCH(LEFT(X431,255),LEFT('Disaggregation Data'!J$315:$J$616,255),0))),"")</f>
        <v/>
      </c>
      <c r="W431" s="527"/>
      <c r="X431" s="527" t="str">
        <f t="shared" si="28"/>
        <v/>
      </c>
      <c r="Y431" s="527">
        <f t="shared" si="29"/>
        <v>14</v>
      </c>
      <c r="Z431" s="527" t="str">
        <f t="shared" si="30"/>
        <v/>
      </c>
      <c r="AA431" s="527" t="b">
        <f t="shared" si="31"/>
        <v>0</v>
      </c>
      <c r="AB431" s="527" t="s">
        <v>2047</v>
      </c>
      <c r="AC431" s="527" t="str">
        <f t="array" ref="AC431">IFERROR(IF(INDEX('Disaggregation Records'!$G$95:$G$183,MATCH(LEFT(Z431,255),LEFT('Disaggregation Records'!$D$95:$D$183,255),0))=0,"",INDEX('Disaggregation Records'!$G$95:$G$183,MATCH(LEFT(Z431,255),LEFT('Disaggregation Records'!$D$95:$D$183,255),0))),"")</f>
        <v/>
      </c>
      <c r="AD431" s="527" t="s">
        <v>981</v>
      </c>
      <c r="AE431" s="392"/>
      <c r="AF431" s="133"/>
      <c r="AG431" s="133"/>
    </row>
    <row r="432" spans="1:33" ht="47.1" customHeight="1" x14ac:dyDescent="0.25">
      <c r="A432" s="409">
        <v>11</v>
      </c>
      <c r="B432" s="427" t="str">
        <f>IFERROR(VLOOKUP(A432,'Coverage Indicators - Section D'!$A$10:$Y$42,25,FALSE),"")</f>
        <v/>
      </c>
      <c r="C432" s="522" t="str">
        <f t="array" ref="C432">IFERROR(IF(INDEX('Disaggregation Records'!$E$95:$E$183,MATCH(RIGHT(Z432,255),RIGHT('Disaggregation Records'!$D$95:$D$183,255),0))=0,"",INDEX('Disaggregation Records'!$E$95:$E$183,MATCH(RIGHT(Z432,255),RIGHT('Disaggregation Records'!$D$95:$D$183,255),0))),"")</f>
        <v/>
      </c>
      <c r="D432" s="522" t="str">
        <f t="array" ref="D432">IFERROR(IF(INDEX('Disaggregation Records'!$F$95:$F$183,MATCH(RIGHT(Z432,255),RIGHT('Disaggregation Records'!$D$95:$D$183,255),0))=0,"",INDEX('Disaggregation Records'!$F$95:$F$183,MATCH(RIGHT(Z432,255),RIGHT('Disaggregation Records'!$D$95:$D$183,255),0))),"")</f>
        <v/>
      </c>
      <c r="E432" s="429" t="str">
        <f t="array" ref="E432">IFERROR(IF(INDEX('Disaggregation Data'!$K$315:$K$616,MATCH(LEFT(X432,255),LEFT('Disaggregation Data'!$J$315:$J$616,255),0))=0,"",INDEX('Disaggregation Data'!$K$315:$K$616,MATCH(LEFT(X432,255),LEFT('Disaggregation Data'!J$315:$J$616,255),0))),"")</f>
        <v/>
      </c>
      <c r="F432" s="430" t="str">
        <f t="array" ref="F432">IFERROR(IF(INDEX('Disaggregation Data'!$L$315:$L$616,MATCH(LEFT(X432,255),LEFT('Disaggregation Data'!$J$315:$J$616,255),0))=0,"",INDEX('Disaggregation Data'!$L$315:$L$616,MATCH(LEFT(X432,255),LEFT('Disaggregation Data'!J$315:$J$616,255),0))),"")</f>
        <v/>
      </c>
      <c r="G432" s="494" t="str">
        <f t="array" ref="G432">IFERROR(IF(INDEX('Disaggregation Data'!$M$315:$M$616,MATCH(LEFT(X432,255),LEFT('Disaggregation Data'!$J$315:$J$616,255),0))=0,(E432/F432)*100,INDEX('Disaggregation Data'!$M$315:$M$616,MATCH(LEFT(X432,255),LEFT('Disaggregation Data'!J$315:$J$616,255),0))),"")</f>
        <v/>
      </c>
      <c r="H432" s="433" t="str">
        <f t="array" ref="H432">IFERROR(IF(INDEX('Disaggregation Data'!$N$315:$N$616,MATCH(LEFT(X432,255),LEFT('Disaggregation Data'!$J$315:$J$616,255),0))=0,"",INDEX('Disaggregation Data'!$N$315:$N$616,MATCH(LEFT(X432,255),LEFT('Disaggregation Data'!J$315:$J$616,255),0))),"")</f>
        <v/>
      </c>
      <c r="I432" s="433" t="str">
        <f t="array" ref="I432">IFERROR(IF(INDEX('Disaggregation Data'!$Q$315:$Q$616,MATCH(LEFT(X432,255),LEFT('Disaggregation Data'!$J$315:$J$616,255),0))=0,"",INDEX('Disaggregation Data'!$Q$315:$Q$616,MATCH(LEFT(X432,255),LEFT('Disaggregation Data'!J$315:$J$616,255),0))),"")</f>
        <v/>
      </c>
      <c r="J432" s="447" t="str">
        <f t="array" ref="J432">IFERROR(IF(INDEX('Disaggregation Data'!$R$315:$R$616,MATCH(LEFT(X432,255),LEFT('Disaggregation Data'!$J$315:$J$616,255),0))=0,"",INDEX('Disaggregation Data'!$R$315:$R$616,MATCH(LEFT(X432,255),LEFT('Disaggregation Data'!J$315:$J$616,255),0))),"")</f>
        <v/>
      </c>
      <c r="K432" s="484"/>
      <c r="L432" s="484"/>
      <c r="M432" s="484"/>
      <c r="N432" s="484"/>
      <c r="O432" s="484"/>
      <c r="P432" s="429"/>
      <c r="Q432" s="429"/>
      <c r="R432" s="429"/>
      <c r="S432" s="429"/>
      <c r="T432" s="429"/>
      <c r="U432" s="433" t="str">
        <f t="array" ref="U432">IFERROR(IF(INDEX('Disaggregation Data'!$O$315:$O$616,MATCH(LEFT(X432,255),LEFT('Disaggregation Data'!$J$315:$J$616,255),0))=0,"",INDEX('Disaggregation Data'!$O$315:$O$616,MATCH(LEFT(X432,255),LEFT('Disaggregation Data'!J$315:$J$616,255),0))),"")</f>
        <v/>
      </c>
      <c r="V432" s="447" t="str">
        <f t="array" ref="V432">IFERROR(IF(INDEX('Disaggregation Data'!$P$315:$P$616,MATCH(LEFT(X432,255),LEFT('Disaggregation Data'!$J$315:$J$616,255),0))=0,"",INDEX('Disaggregation Data'!$P$315:$P$616,MATCH(LEFT(X432,255),LEFT('Disaggregation Data'!J$315:$J$616,255),0))),"")</f>
        <v/>
      </c>
      <c r="W432" s="527"/>
      <c r="X432" s="527" t="str">
        <f t="shared" si="28"/>
        <v/>
      </c>
      <c r="Y432" s="527">
        <f t="shared" si="29"/>
        <v>15</v>
      </c>
      <c r="Z432" s="527" t="str">
        <f t="shared" si="30"/>
        <v/>
      </c>
      <c r="AA432" s="527" t="b">
        <f t="shared" si="31"/>
        <v>0</v>
      </c>
      <c r="AB432" s="527" t="s">
        <v>2048</v>
      </c>
      <c r="AC432" s="527" t="str">
        <f t="array" ref="AC432">IFERROR(IF(INDEX('Disaggregation Records'!$G$95:$G$183,MATCH(LEFT(Z432,255),LEFT('Disaggregation Records'!$D$95:$D$183,255),0))=0,"",INDEX('Disaggregation Records'!$G$95:$G$183,MATCH(LEFT(Z432,255),LEFT('Disaggregation Records'!$D$95:$D$183,255),0))),"")</f>
        <v/>
      </c>
      <c r="AD432" s="527" t="s">
        <v>981</v>
      </c>
      <c r="AE432" s="392"/>
      <c r="AF432" s="133"/>
      <c r="AG432" s="133"/>
    </row>
    <row r="433" spans="1:33" ht="47.1" customHeight="1" x14ac:dyDescent="0.25">
      <c r="A433" s="409">
        <v>11</v>
      </c>
      <c r="B433" s="427" t="str">
        <f>IFERROR(VLOOKUP(A433,'Coverage Indicators - Section D'!$A$10:$Y$42,25,FALSE),"")</f>
        <v/>
      </c>
      <c r="C433" s="522" t="str">
        <f t="array" ref="C433">IFERROR(IF(INDEX('Disaggregation Records'!$E$95:$E$183,MATCH(RIGHT(Z433,255),RIGHT('Disaggregation Records'!$D$95:$D$183,255),0))=0,"",INDEX('Disaggregation Records'!$E$95:$E$183,MATCH(RIGHT(Z433,255),RIGHT('Disaggregation Records'!$D$95:$D$183,255),0))),"")</f>
        <v/>
      </c>
      <c r="D433" s="522" t="str">
        <f t="array" ref="D433">IFERROR(IF(INDEX('Disaggregation Records'!$F$95:$F$183,MATCH(RIGHT(Z433,255),RIGHT('Disaggregation Records'!$D$95:$D$183,255),0))=0,"",INDEX('Disaggregation Records'!$F$95:$F$183,MATCH(RIGHT(Z433,255),RIGHT('Disaggregation Records'!$D$95:$D$183,255),0))),"")</f>
        <v/>
      </c>
      <c r="E433" s="429" t="str">
        <f t="array" ref="E433">IFERROR(IF(INDEX('Disaggregation Data'!$K$315:$K$616,MATCH(LEFT(X433,255),LEFT('Disaggregation Data'!$J$315:$J$616,255),0))=0,"",INDEX('Disaggregation Data'!$K$315:$K$616,MATCH(LEFT(X433,255),LEFT('Disaggregation Data'!J$315:$J$616,255),0))),"")</f>
        <v/>
      </c>
      <c r="F433" s="430" t="str">
        <f t="array" ref="F433">IFERROR(IF(INDEX('Disaggregation Data'!$L$315:$L$616,MATCH(LEFT(X433,255),LEFT('Disaggregation Data'!$J$315:$J$616,255),0))=0,"",INDEX('Disaggregation Data'!$L$315:$L$616,MATCH(LEFT(X433,255),LEFT('Disaggregation Data'!J$315:$J$616,255),0))),"")</f>
        <v/>
      </c>
      <c r="G433" s="494" t="str">
        <f t="array" ref="G433">IFERROR(IF(INDEX('Disaggregation Data'!$M$315:$M$616,MATCH(LEFT(X433,255),LEFT('Disaggregation Data'!$J$315:$J$616,255),0))=0,(E433/F433)*100,INDEX('Disaggregation Data'!$M$315:$M$616,MATCH(LEFT(X433,255),LEFT('Disaggregation Data'!J$315:$J$616,255),0))),"")</f>
        <v/>
      </c>
      <c r="H433" s="433" t="str">
        <f t="array" ref="H433">IFERROR(IF(INDEX('Disaggregation Data'!$N$315:$N$616,MATCH(LEFT(X433,255),LEFT('Disaggregation Data'!$J$315:$J$616,255),0))=0,"",INDEX('Disaggregation Data'!$N$315:$N$616,MATCH(LEFT(X433,255),LEFT('Disaggregation Data'!J$315:$J$616,255),0))),"")</f>
        <v/>
      </c>
      <c r="I433" s="433" t="str">
        <f t="array" ref="I433">IFERROR(IF(INDEX('Disaggregation Data'!$Q$315:$Q$616,MATCH(LEFT(X433,255),LEFT('Disaggregation Data'!$J$315:$J$616,255),0))=0,"",INDEX('Disaggregation Data'!$Q$315:$Q$616,MATCH(LEFT(X433,255),LEFT('Disaggregation Data'!J$315:$J$616,255),0))),"")</f>
        <v/>
      </c>
      <c r="J433" s="447" t="str">
        <f t="array" ref="J433">IFERROR(IF(INDEX('Disaggregation Data'!$R$315:$R$616,MATCH(LEFT(X433,255),LEFT('Disaggregation Data'!$J$315:$J$616,255),0))=0,"",INDEX('Disaggregation Data'!$R$315:$R$616,MATCH(LEFT(X433,255),LEFT('Disaggregation Data'!J$315:$J$616,255),0))),"")</f>
        <v/>
      </c>
      <c r="K433" s="484"/>
      <c r="L433" s="484"/>
      <c r="M433" s="484"/>
      <c r="N433" s="484"/>
      <c r="O433" s="484"/>
      <c r="P433" s="429"/>
      <c r="Q433" s="429"/>
      <c r="R433" s="429"/>
      <c r="S433" s="429"/>
      <c r="T433" s="429"/>
      <c r="U433" s="433" t="str">
        <f t="array" ref="U433">IFERROR(IF(INDEX('Disaggregation Data'!$O$315:$O$616,MATCH(LEFT(X433,255),LEFT('Disaggregation Data'!$J$315:$J$616,255),0))=0,"",INDEX('Disaggregation Data'!$O$315:$O$616,MATCH(LEFT(X433,255),LEFT('Disaggregation Data'!J$315:$J$616,255),0))),"")</f>
        <v/>
      </c>
      <c r="V433" s="447" t="str">
        <f t="array" ref="V433">IFERROR(IF(INDEX('Disaggregation Data'!$P$315:$P$616,MATCH(LEFT(X433,255),LEFT('Disaggregation Data'!$J$315:$J$616,255),0))=0,"",INDEX('Disaggregation Data'!$P$315:$P$616,MATCH(LEFT(X433,255),LEFT('Disaggregation Data'!J$315:$J$616,255),0))),"")</f>
        <v/>
      </c>
      <c r="W433" s="527"/>
      <c r="X433" s="527" t="str">
        <f t="shared" si="28"/>
        <v/>
      </c>
      <c r="Y433" s="527">
        <f t="shared" si="29"/>
        <v>16</v>
      </c>
      <c r="Z433" s="527" t="str">
        <f t="shared" si="30"/>
        <v/>
      </c>
      <c r="AA433" s="527" t="b">
        <f t="shared" si="31"/>
        <v>0</v>
      </c>
      <c r="AB433" s="527" t="s">
        <v>2049</v>
      </c>
      <c r="AC433" s="527" t="str">
        <f t="array" ref="AC433">IFERROR(IF(INDEX('Disaggregation Records'!$G$95:$G$183,MATCH(LEFT(Z433,255),LEFT('Disaggregation Records'!$D$95:$D$183,255),0))=0,"",INDEX('Disaggregation Records'!$G$95:$G$183,MATCH(LEFT(Z433,255),LEFT('Disaggregation Records'!$D$95:$D$183,255),0))),"")</f>
        <v/>
      </c>
      <c r="AD433" s="527" t="s">
        <v>981</v>
      </c>
      <c r="AE433" s="392"/>
      <c r="AF433" s="133"/>
      <c r="AG433" s="133"/>
    </row>
    <row r="434" spans="1:33" ht="47.1" customHeight="1" x14ac:dyDescent="0.25">
      <c r="A434" s="409">
        <v>11</v>
      </c>
      <c r="B434" s="427" t="str">
        <f>IFERROR(VLOOKUP(A434,'Coverage Indicators - Section D'!$A$10:$Y$42,25,FALSE),"")</f>
        <v/>
      </c>
      <c r="C434" s="522" t="str">
        <f t="array" ref="C434">IFERROR(IF(INDEX('Disaggregation Records'!$E$95:$E$183,MATCH(RIGHT(Z434,255),RIGHT('Disaggregation Records'!$D$95:$D$183,255),0))=0,"",INDEX('Disaggregation Records'!$E$95:$E$183,MATCH(RIGHT(Z434,255),RIGHT('Disaggregation Records'!$D$95:$D$183,255),0))),"")</f>
        <v/>
      </c>
      <c r="D434" s="522" t="str">
        <f t="array" ref="D434">IFERROR(IF(INDEX('Disaggregation Records'!$F$95:$F$183,MATCH(RIGHT(Z434,255),RIGHT('Disaggregation Records'!$D$95:$D$183,255),0))=0,"",INDEX('Disaggregation Records'!$F$95:$F$183,MATCH(RIGHT(Z434,255),RIGHT('Disaggregation Records'!$D$95:$D$183,255),0))),"")</f>
        <v/>
      </c>
      <c r="E434" s="429" t="str">
        <f t="array" ref="E434">IFERROR(IF(INDEX('Disaggregation Data'!$K$315:$K$616,MATCH(LEFT(X434,255),LEFT('Disaggregation Data'!$J$315:$J$616,255),0))=0,"",INDEX('Disaggregation Data'!$K$315:$K$616,MATCH(LEFT(X434,255),LEFT('Disaggregation Data'!J$315:$J$616,255),0))),"")</f>
        <v/>
      </c>
      <c r="F434" s="430" t="str">
        <f t="array" ref="F434">IFERROR(IF(INDEX('Disaggregation Data'!$L$315:$L$616,MATCH(LEFT(X434,255),LEFT('Disaggregation Data'!$J$315:$J$616,255),0))=0,"",INDEX('Disaggregation Data'!$L$315:$L$616,MATCH(LEFT(X434,255),LEFT('Disaggregation Data'!J$315:$J$616,255),0))),"")</f>
        <v/>
      </c>
      <c r="G434" s="494" t="str">
        <f t="array" ref="G434">IFERROR(IF(INDEX('Disaggregation Data'!$M$315:$M$616,MATCH(LEFT(X434,255),LEFT('Disaggregation Data'!$J$315:$J$616,255),0))=0,(E434/F434)*100,INDEX('Disaggregation Data'!$M$315:$M$616,MATCH(LEFT(X434,255),LEFT('Disaggregation Data'!J$315:$J$616,255),0))),"")</f>
        <v/>
      </c>
      <c r="H434" s="433" t="str">
        <f t="array" ref="H434">IFERROR(IF(INDEX('Disaggregation Data'!$N$315:$N$616,MATCH(LEFT(X434,255),LEFT('Disaggregation Data'!$J$315:$J$616,255),0))=0,"",INDEX('Disaggregation Data'!$N$315:$N$616,MATCH(LEFT(X434,255),LEFT('Disaggregation Data'!J$315:$J$616,255),0))),"")</f>
        <v/>
      </c>
      <c r="I434" s="433" t="str">
        <f t="array" ref="I434">IFERROR(IF(INDEX('Disaggregation Data'!$Q$315:$Q$616,MATCH(LEFT(X434,255),LEFT('Disaggregation Data'!$J$315:$J$616,255),0))=0,"",INDEX('Disaggregation Data'!$Q$315:$Q$616,MATCH(LEFT(X434,255),LEFT('Disaggregation Data'!J$315:$J$616,255),0))),"")</f>
        <v/>
      </c>
      <c r="J434" s="447" t="str">
        <f t="array" ref="J434">IFERROR(IF(INDEX('Disaggregation Data'!$R$315:$R$616,MATCH(LEFT(X434,255),LEFT('Disaggregation Data'!$J$315:$J$616,255),0))=0,"",INDEX('Disaggregation Data'!$R$315:$R$616,MATCH(LEFT(X434,255),LEFT('Disaggregation Data'!J$315:$J$616,255),0))),"")</f>
        <v/>
      </c>
      <c r="K434" s="484"/>
      <c r="L434" s="484"/>
      <c r="M434" s="484"/>
      <c r="N434" s="484"/>
      <c r="O434" s="484"/>
      <c r="P434" s="429"/>
      <c r="Q434" s="429"/>
      <c r="R434" s="429"/>
      <c r="S434" s="429"/>
      <c r="T434" s="429"/>
      <c r="U434" s="433" t="str">
        <f t="array" ref="U434">IFERROR(IF(INDEX('Disaggregation Data'!$O$315:$O$616,MATCH(LEFT(X434,255),LEFT('Disaggregation Data'!$J$315:$J$616,255),0))=0,"",INDEX('Disaggregation Data'!$O$315:$O$616,MATCH(LEFT(X434,255),LEFT('Disaggregation Data'!J$315:$J$616,255),0))),"")</f>
        <v/>
      </c>
      <c r="V434" s="447" t="str">
        <f t="array" ref="V434">IFERROR(IF(INDEX('Disaggregation Data'!$P$315:$P$616,MATCH(LEFT(X434,255),LEFT('Disaggregation Data'!$J$315:$J$616,255),0))=0,"",INDEX('Disaggregation Data'!$P$315:$P$616,MATCH(LEFT(X434,255),LEFT('Disaggregation Data'!J$315:$J$616,255),0))),"")</f>
        <v/>
      </c>
      <c r="W434" s="527"/>
      <c r="X434" s="527" t="str">
        <f t="shared" si="28"/>
        <v/>
      </c>
      <c r="Y434" s="527">
        <f t="shared" si="29"/>
        <v>17</v>
      </c>
      <c r="Z434" s="527" t="str">
        <f t="shared" si="30"/>
        <v/>
      </c>
      <c r="AA434" s="527" t="b">
        <f t="shared" si="31"/>
        <v>0</v>
      </c>
      <c r="AB434" s="527" t="s">
        <v>2050</v>
      </c>
      <c r="AC434" s="527" t="str">
        <f t="array" ref="AC434">IFERROR(IF(INDEX('Disaggregation Records'!$G$95:$G$183,MATCH(LEFT(Z434,255),LEFT('Disaggregation Records'!$D$95:$D$183,255),0))=0,"",INDEX('Disaggregation Records'!$G$95:$G$183,MATCH(LEFT(Z434,255),LEFT('Disaggregation Records'!$D$95:$D$183,255),0))),"")</f>
        <v/>
      </c>
      <c r="AD434" s="527" t="s">
        <v>981</v>
      </c>
      <c r="AE434" s="392"/>
      <c r="AF434" s="133"/>
      <c r="AG434" s="133"/>
    </row>
    <row r="435" spans="1:33" ht="47.1" customHeight="1" x14ac:dyDescent="0.25">
      <c r="A435" s="409">
        <v>11</v>
      </c>
      <c r="B435" s="427" t="str">
        <f>IFERROR(VLOOKUP(A435,'Coverage Indicators - Section D'!$A$10:$Y$42,25,FALSE),"")</f>
        <v/>
      </c>
      <c r="C435" s="522" t="str">
        <f t="array" ref="C435">IFERROR(IF(INDEX('Disaggregation Records'!$E$95:$E$183,MATCH(RIGHT(Z435,255),RIGHT('Disaggregation Records'!$D$95:$D$183,255),0))=0,"",INDEX('Disaggregation Records'!$E$95:$E$183,MATCH(RIGHT(Z435,255),RIGHT('Disaggregation Records'!$D$95:$D$183,255),0))),"")</f>
        <v/>
      </c>
      <c r="D435" s="522" t="str">
        <f t="array" ref="D435">IFERROR(IF(INDEX('Disaggregation Records'!$F$95:$F$183,MATCH(RIGHT(Z435,255),RIGHT('Disaggregation Records'!$D$95:$D$183,255),0))=0,"",INDEX('Disaggregation Records'!$F$95:$F$183,MATCH(RIGHT(Z435,255),RIGHT('Disaggregation Records'!$D$95:$D$183,255),0))),"")</f>
        <v/>
      </c>
      <c r="E435" s="429" t="str">
        <f t="array" ref="E435">IFERROR(IF(INDEX('Disaggregation Data'!$K$315:$K$616,MATCH(LEFT(X435,255),LEFT('Disaggregation Data'!$J$315:$J$616,255),0))=0,"",INDEX('Disaggregation Data'!$K$315:$K$616,MATCH(LEFT(X435,255),LEFT('Disaggregation Data'!J$315:$J$616,255),0))),"")</f>
        <v/>
      </c>
      <c r="F435" s="430" t="str">
        <f t="array" ref="F435">IFERROR(IF(INDEX('Disaggregation Data'!$L$315:$L$616,MATCH(LEFT(X435,255),LEFT('Disaggregation Data'!$J$315:$J$616,255),0))=0,"",INDEX('Disaggregation Data'!$L$315:$L$616,MATCH(LEFT(X435,255),LEFT('Disaggregation Data'!J$315:$J$616,255),0))),"")</f>
        <v/>
      </c>
      <c r="G435" s="494" t="str">
        <f t="array" ref="G435">IFERROR(IF(INDEX('Disaggregation Data'!$M$315:$M$616,MATCH(LEFT(X435,255),LEFT('Disaggregation Data'!$J$315:$J$616,255),0))=0,(E435/F435)*100,INDEX('Disaggregation Data'!$M$315:$M$616,MATCH(LEFT(X435,255),LEFT('Disaggregation Data'!J$315:$J$616,255),0))),"")</f>
        <v/>
      </c>
      <c r="H435" s="433" t="str">
        <f t="array" ref="H435">IFERROR(IF(INDEX('Disaggregation Data'!$N$315:$N$616,MATCH(LEFT(X435,255),LEFT('Disaggregation Data'!$J$315:$J$616,255),0))=0,"",INDEX('Disaggregation Data'!$N$315:$N$616,MATCH(LEFT(X435,255),LEFT('Disaggregation Data'!J$315:$J$616,255),0))),"")</f>
        <v/>
      </c>
      <c r="I435" s="433" t="str">
        <f t="array" ref="I435">IFERROR(IF(INDEX('Disaggregation Data'!$Q$315:$Q$616,MATCH(LEFT(X435,255),LEFT('Disaggregation Data'!$J$315:$J$616,255),0))=0,"",INDEX('Disaggregation Data'!$Q$315:$Q$616,MATCH(LEFT(X435,255),LEFT('Disaggregation Data'!J$315:$J$616,255),0))),"")</f>
        <v/>
      </c>
      <c r="J435" s="447" t="str">
        <f t="array" ref="J435">IFERROR(IF(INDEX('Disaggregation Data'!$R$315:$R$616,MATCH(LEFT(X435,255),LEFT('Disaggregation Data'!$J$315:$J$616,255),0))=0,"",INDEX('Disaggregation Data'!$R$315:$R$616,MATCH(LEFT(X435,255),LEFT('Disaggregation Data'!J$315:$J$616,255),0))),"")</f>
        <v/>
      </c>
      <c r="K435" s="484"/>
      <c r="L435" s="484"/>
      <c r="M435" s="484"/>
      <c r="N435" s="484"/>
      <c r="O435" s="484"/>
      <c r="P435" s="429"/>
      <c r="Q435" s="429"/>
      <c r="R435" s="429"/>
      <c r="S435" s="429"/>
      <c r="T435" s="429"/>
      <c r="U435" s="433" t="str">
        <f t="array" ref="U435">IFERROR(IF(INDEX('Disaggregation Data'!$O$315:$O$616,MATCH(LEFT(X435,255),LEFT('Disaggregation Data'!$J$315:$J$616,255),0))=0,"",INDEX('Disaggregation Data'!$O$315:$O$616,MATCH(LEFT(X435,255),LEFT('Disaggregation Data'!J$315:$J$616,255),0))),"")</f>
        <v/>
      </c>
      <c r="V435" s="447" t="str">
        <f t="array" ref="V435">IFERROR(IF(INDEX('Disaggregation Data'!$P$315:$P$616,MATCH(LEFT(X435,255),LEFT('Disaggregation Data'!$J$315:$J$616,255),0))=0,"",INDEX('Disaggregation Data'!$P$315:$P$616,MATCH(LEFT(X435,255),LEFT('Disaggregation Data'!J$315:$J$616,255),0))),"")</f>
        <v/>
      </c>
      <c r="W435" s="527"/>
      <c r="X435" s="527" t="str">
        <f t="shared" si="28"/>
        <v/>
      </c>
      <c r="Y435" s="527">
        <f t="shared" si="29"/>
        <v>18</v>
      </c>
      <c r="Z435" s="527" t="str">
        <f t="shared" si="30"/>
        <v/>
      </c>
      <c r="AA435" s="527" t="b">
        <f t="shared" si="31"/>
        <v>0</v>
      </c>
      <c r="AB435" s="527" t="s">
        <v>2051</v>
      </c>
      <c r="AC435" s="527" t="str">
        <f t="array" ref="AC435">IFERROR(IF(INDEX('Disaggregation Records'!$G$95:$G$183,MATCH(LEFT(Z435,255),LEFT('Disaggregation Records'!$D$95:$D$183,255),0))=0,"",INDEX('Disaggregation Records'!$G$95:$G$183,MATCH(LEFT(Z435,255),LEFT('Disaggregation Records'!$D$95:$D$183,255),0))),"")</f>
        <v/>
      </c>
      <c r="AD435" s="527" t="s">
        <v>981</v>
      </c>
      <c r="AE435" s="392"/>
      <c r="AF435" s="133"/>
      <c r="AG435" s="133"/>
    </row>
    <row r="436" spans="1:33" ht="47.1" customHeight="1" x14ac:dyDescent="0.25">
      <c r="A436" s="409">
        <v>11</v>
      </c>
      <c r="B436" s="427" t="str">
        <f>IFERROR(VLOOKUP(A436,'Coverage Indicators - Section D'!$A$10:$Y$42,25,FALSE),"")</f>
        <v/>
      </c>
      <c r="C436" s="522" t="str">
        <f t="array" ref="C436">IFERROR(IF(INDEX('Disaggregation Records'!$E$95:$E$183,MATCH(RIGHT(Z436,255),RIGHT('Disaggregation Records'!$D$95:$D$183,255),0))=0,"",INDEX('Disaggregation Records'!$E$95:$E$183,MATCH(RIGHT(Z436,255),RIGHT('Disaggregation Records'!$D$95:$D$183,255),0))),"")</f>
        <v/>
      </c>
      <c r="D436" s="522" t="str">
        <f t="array" ref="D436">IFERROR(IF(INDEX('Disaggregation Records'!$F$95:$F$183,MATCH(RIGHT(Z436,255),RIGHT('Disaggregation Records'!$D$95:$D$183,255),0))=0,"",INDEX('Disaggregation Records'!$F$95:$F$183,MATCH(RIGHT(Z436,255),RIGHT('Disaggregation Records'!$D$95:$D$183,255),0))),"")</f>
        <v/>
      </c>
      <c r="E436" s="429" t="str">
        <f t="array" ref="E436">IFERROR(IF(INDEX('Disaggregation Data'!$K$315:$K$616,MATCH(LEFT(X436,255),LEFT('Disaggregation Data'!$J$315:$J$616,255),0))=0,"",INDEX('Disaggregation Data'!$K$315:$K$616,MATCH(LEFT(X436,255),LEFT('Disaggregation Data'!J$315:$J$616,255),0))),"")</f>
        <v/>
      </c>
      <c r="F436" s="430" t="str">
        <f t="array" ref="F436">IFERROR(IF(INDEX('Disaggregation Data'!$L$315:$L$616,MATCH(LEFT(X436,255),LEFT('Disaggregation Data'!$J$315:$J$616,255),0))=0,"",INDEX('Disaggregation Data'!$L$315:$L$616,MATCH(LEFT(X436,255),LEFT('Disaggregation Data'!J$315:$J$616,255),0))),"")</f>
        <v/>
      </c>
      <c r="G436" s="494" t="str">
        <f t="array" ref="G436">IFERROR(IF(INDEX('Disaggregation Data'!$M$315:$M$616,MATCH(LEFT(X436,255),LEFT('Disaggregation Data'!$J$315:$J$616,255),0))=0,(E436/F436)*100,INDEX('Disaggregation Data'!$M$315:$M$616,MATCH(LEFT(X436,255),LEFT('Disaggregation Data'!J$315:$J$616,255),0))),"")</f>
        <v/>
      </c>
      <c r="H436" s="433" t="str">
        <f t="array" ref="H436">IFERROR(IF(INDEX('Disaggregation Data'!$N$315:$N$616,MATCH(LEFT(X436,255),LEFT('Disaggregation Data'!$J$315:$J$616,255),0))=0,"",INDEX('Disaggregation Data'!$N$315:$N$616,MATCH(LEFT(X436,255),LEFT('Disaggregation Data'!J$315:$J$616,255),0))),"")</f>
        <v/>
      </c>
      <c r="I436" s="433" t="str">
        <f t="array" ref="I436">IFERROR(IF(INDEX('Disaggregation Data'!$Q$315:$Q$616,MATCH(LEFT(X436,255),LEFT('Disaggregation Data'!$J$315:$J$616,255),0))=0,"",INDEX('Disaggregation Data'!$Q$315:$Q$616,MATCH(LEFT(X436,255),LEFT('Disaggregation Data'!J$315:$J$616,255),0))),"")</f>
        <v/>
      </c>
      <c r="J436" s="447" t="str">
        <f t="array" ref="J436">IFERROR(IF(INDEX('Disaggregation Data'!$R$315:$R$616,MATCH(LEFT(X436,255),LEFT('Disaggregation Data'!$J$315:$J$616,255),0))=0,"",INDEX('Disaggregation Data'!$R$315:$R$616,MATCH(LEFT(X436,255),LEFT('Disaggregation Data'!J$315:$J$616,255),0))),"")</f>
        <v/>
      </c>
      <c r="K436" s="484"/>
      <c r="L436" s="484"/>
      <c r="M436" s="484"/>
      <c r="N436" s="484"/>
      <c r="O436" s="484"/>
      <c r="P436" s="429"/>
      <c r="Q436" s="429"/>
      <c r="R436" s="429"/>
      <c r="S436" s="429"/>
      <c r="T436" s="429"/>
      <c r="U436" s="433" t="str">
        <f t="array" ref="U436">IFERROR(IF(INDEX('Disaggregation Data'!$O$315:$O$616,MATCH(LEFT(X436,255),LEFT('Disaggregation Data'!$J$315:$J$616,255),0))=0,"",INDEX('Disaggregation Data'!$O$315:$O$616,MATCH(LEFT(X436,255),LEFT('Disaggregation Data'!J$315:$J$616,255),0))),"")</f>
        <v/>
      </c>
      <c r="V436" s="447" t="str">
        <f t="array" ref="V436">IFERROR(IF(INDEX('Disaggregation Data'!$P$315:$P$616,MATCH(LEFT(X436,255),LEFT('Disaggregation Data'!$J$315:$J$616,255),0))=0,"",INDEX('Disaggregation Data'!$P$315:$P$616,MATCH(LEFT(X436,255),LEFT('Disaggregation Data'!J$315:$J$616,255),0))),"")</f>
        <v/>
      </c>
      <c r="W436" s="527"/>
      <c r="X436" s="527" t="str">
        <f t="shared" si="28"/>
        <v/>
      </c>
      <c r="Y436" s="527">
        <f t="shared" si="29"/>
        <v>19</v>
      </c>
      <c r="Z436" s="527" t="str">
        <f t="shared" si="30"/>
        <v/>
      </c>
      <c r="AA436" s="527" t="b">
        <f t="shared" si="31"/>
        <v>0</v>
      </c>
      <c r="AB436" s="527" t="s">
        <v>2052</v>
      </c>
      <c r="AC436" s="527" t="str">
        <f t="array" ref="AC436">IFERROR(IF(INDEX('Disaggregation Records'!$G$95:$G$183,MATCH(LEFT(Z436,255),LEFT('Disaggregation Records'!$D$95:$D$183,255),0))=0,"",INDEX('Disaggregation Records'!$G$95:$G$183,MATCH(LEFT(Z436,255),LEFT('Disaggregation Records'!$D$95:$D$183,255),0))),"")</f>
        <v/>
      </c>
      <c r="AD436" s="527" t="s">
        <v>981</v>
      </c>
      <c r="AE436" s="392"/>
      <c r="AF436" s="133"/>
      <c r="AG436" s="133"/>
    </row>
    <row r="437" spans="1:33" ht="47.1" customHeight="1" x14ac:dyDescent="0.25">
      <c r="A437" s="409">
        <v>12</v>
      </c>
      <c r="B437" s="427" t="str">
        <f>IFERROR(VLOOKUP(A437,'Coverage Indicators - Section D'!$A$10:$Y$42,25,FALSE),"")</f>
        <v/>
      </c>
      <c r="C437" s="522" t="str">
        <f t="array" ref="C437">IFERROR(IF(INDEX('Disaggregation Records'!$E$95:$E$183,MATCH(RIGHT(Z437,255),RIGHT('Disaggregation Records'!$D$95:$D$183,255),0))=0,"",INDEX('Disaggregation Records'!$E$95:$E$183,MATCH(RIGHT(Z437,255),RIGHT('Disaggregation Records'!$D$95:$D$183,255),0))),"")</f>
        <v/>
      </c>
      <c r="D437" s="522" t="str">
        <f t="array" ref="D437">IFERROR(IF(INDEX('Disaggregation Records'!$F$95:$F$183,MATCH(RIGHT(Z437,255),RIGHT('Disaggregation Records'!$D$95:$D$183,255),0))=0,"",INDEX('Disaggregation Records'!$F$95:$F$183,MATCH(RIGHT(Z437,255),RIGHT('Disaggregation Records'!$D$95:$D$183,255),0))),"")</f>
        <v/>
      </c>
      <c r="E437" s="429" t="str">
        <f t="array" ref="E437">IFERROR(IF(INDEX('Disaggregation Data'!$K$315:$K$616,MATCH(LEFT(X437,255),LEFT('Disaggregation Data'!$J$315:$J$616,255),0))=0,"",INDEX('Disaggregation Data'!$K$315:$K$616,MATCH(LEFT(X437,255),LEFT('Disaggregation Data'!J$315:$J$616,255),0))),"")</f>
        <v/>
      </c>
      <c r="F437" s="430" t="str">
        <f t="array" ref="F437">IFERROR(IF(INDEX('Disaggregation Data'!$L$315:$L$616,MATCH(LEFT(X437,255),LEFT('Disaggregation Data'!$J$315:$J$616,255),0))=0,"",INDEX('Disaggregation Data'!$L$315:$L$616,MATCH(LEFT(X437,255),LEFT('Disaggregation Data'!J$315:$J$616,255),0))),"")</f>
        <v/>
      </c>
      <c r="G437" s="494" t="str">
        <f t="array" ref="G437">IFERROR(IF(INDEX('Disaggregation Data'!$M$315:$M$616,MATCH(LEFT(X437,255),LEFT('Disaggregation Data'!$J$315:$J$616,255),0))=0,(E437/F437)*100,INDEX('Disaggregation Data'!$M$315:$M$616,MATCH(LEFT(X437,255),LEFT('Disaggregation Data'!J$315:$J$616,255),0))),"")</f>
        <v/>
      </c>
      <c r="H437" s="433" t="str">
        <f t="array" ref="H437">IFERROR(IF(INDEX('Disaggregation Data'!$N$315:$N$616,MATCH(LEFT(X437,255),LEFT('Disaggregation Data'!$J$315:$J$616,255),0))=0,"",INDEX('Disaggregation Data'!$N$315:$N$616,MATCH(LEFT(X437,255),LEFT('Disaggregation Data'!J$315:$J$616,255),0))),"")</f>
        <v/>
      </c>
      <c r="I437" s="433" t="str">
        <f t="array" ref="I437">IFERROR(IF(INDEX('Disaggregation Data'!$Q$315:$Q$616,MATCH(LEFT(X437,255),LEFT('Disaggregation Data'!$J$315:$J$616,255),0))=0,"",INDEX('Disaggregation Data'!$Q$315:$Q$616,MATCH(LEFT(X437,255),LEFT('Disaggregation Data'!J$315:$J$616,255),0))),"")</f>
        <v/>
      </c>
      <c r="J437" s="447" t="str">
        <f t="array" ref="J437">IFERROR(IF(INDEX('Disaggregation Data'!$R$315:$R$616,MATCH(LEFT(X437,255),LEFT('Disaggregation Data'!$J$315:$J$616,255),0))=0,"",INDEX('Disaggregation Data'!$R$315:$R$616,MATCH(LEFT(X437,255),LEFT('Disaggregation Data'!J$315:$J$616,255),0))),"")</f>
        <v/>
      </c>
      <c r="K437" s="484"/>
      <c r="L437" s="484"/>
      <c r="M437" s="484"/>
      <c r="N437" s="484"/>
      <c r="O437" s="484"/>
      <c r="P437" s="429"/>
      <c r="Q437" s="429"/>
      <c r="R437" s="429"/>
      <c r="S437" s="429"/>
      <c r="T437" s="429"/>
      <c r="U437" s="433" t="str">
        <f t="array" ref="U437">IFERROR(IF(INDEX('Disaggregation Data'!$O$315:$O$616,MATCH(LEFT(X437,255),LEFT('Disaggregation Data'!$J$315:$J$616,255),0))=0,"",INDEX('Disaggregation Data'!$O$315:$O$616,MATCH(LEFT(X437,255),LEFT('Disaggregation Data'!J$315:$J$616,255),0))),"")</f>
        <v/>
      </c>
      <c r="V437" s="447" t="str">
        <f t="array" ref="V437">IFERROR(IF(INDEX('Disaggregation Data'!$P$315:$P$616,MATCH(LEFT(X437,255),LEFT('Disaggregation Data'!$J$315:$J$616,255),0))=0,"",INDEX('Disaggregation Data'!$P$315:$P$616,MATCH(LEFT(X437,255),LEFT('Disaggregation Data'!J$315:$J$616,255),0))),"")</f>
        <v/>
      </c>
      <c r="W437" s="527"/>
      <c r="X437" s="527" t="str">
        <f t="shared" si="28"/>
        <v/>
      </c>
      <c r="Y437" s="527">
        <f t="shared" si="29"/>
        <v>20</v>
      </c>
      <c r="Z437" s="527" t="str">
        <f t="shared" si="30"/>
        <v/>
      </c>
      <c r="AA437" s="527" t="b">
        <f t="shared" si="31"/>
        <v>0</v>
      </c>
      <c r="AB437" s="527" t="s">
        <v>2053</v>
      </c>
      <c r="AC437" s="527" t="str">
        <f t="array" ref="AC437">IFERROR(IF(INDEX('Disaggregation Records'!$G$95:$G$183,MATCH(LEFT(Z437,255),LEFT('Disaggregation Records'!$D$95:$D$183,255),0))=0,"",INDEX('Disaggregation Records'!$G$95:$G$183,MATCH(LEFT(Z437,255),LEFT('Disaggregation Records'!$D$95:$D$183,255),0))),"")</f>
        <v/>
      </c>
      <c r="AD437" s="527" t="s">
        <v>982</v>
      </c>
      <c r="AE437" s="392"/>
      <c r="AF437" s="133"/>
      <c r="AG437" s="133"/>
    </row>
    <row r="438" spans="1:33" ht="47.1" customHeight="1" x14ac:dyDescent="0.25">
      <c r="A438" s="409">
        <v>12</v>
      </c>
      <c r="B438" s="427" t="str">
        <f>IFERROR(VLOOKUP(A438,'Coverage Indicators - Section D'!$A$10:$Y$42,25,FALSE),"")</f>
        <v/>
      </c>
      <c r="C438" s="522" t="str">
        <f t="array" ref="C438">IFERROR(IF(INDEX('Disaggregation Records'!$E$95:$E$183,MATCH(RIGHT(Z438,255),RIGHT('Disaggregation Records'!$D$95:$D$183,255),0))=0,"",INDEX('Disaggregation Records'!$E$95:$E$183,MATCH(RIGHT(Z438,255),RIGHT('Disaggregation Records'!$D$95:$D$183,255),0))),"")</f>
        <v/>
      </c>
      <c r="D438" s="522" t="str">
        <f t="array" ref="D438">IFERROR(IF(INDEX('Disaggregation Records'!$F$95:$F$183,MATCH(RIGHT(Z438,255),RIGHT('Disaggregation Records'!$D$95:$D$183,255),0))=0,"",INDEX('Disaggregation Records'!$F$95:$F$183,MATCH(RIGHT(Z438,255),RIGHT('Disaggregation Records'!$D$95:$D$183,255),0))),"")</f>
        <v/>
      </c>
      <c r="E438" s="429" t="str">
        <f t="array" ref="E438">IFERROR(IF(INDEX('Disaggregation Data'!$K$315:$K$616,MATCH(LEFT(X438,255),LEFT('Disaggregation Data'!$J$315:$J$616,255),0))=0,"",INDEX('Disaggregation Data'!$K$315:$K$616,MATCH(LEFT(X438,255),LEFT('Disaggregation Data'!J$315:$J$616,255),0))),"")</f>
        <v/>
      </c>
      <c r="F438" s="430" t="str">
        <f t="array" ref="F438">IFERROR(IF(INDEX('Disaggregation Data'!$L$315:$L$616,MATCH(LEFT(X438,255),LEFT('Disaggregation Data'!$J$315:$J$616,255),0))=0,"",INDEX('Disaggregation Data'!$L$315:$L$616,MATCH(LEFT(X438,255),LEFT('Disaggregation Data'!J$315:$J$616,255),0))),"")</f>
        <v/>
      </c>
      <c r="G438" s="494" t="str">
        <f t="array" ref="G438">IFERROR(IF(INDEX('Disaggregation Data'!$M$315:$M$616,MATCH(LEFT(X438,255),LEFT('Disaggregation Data'!$J$315:$J$616,255),0))=0,(E438/F438)*100,INDEX('Disaggregation Data'!$M$315:$M$616,MATCH(LEFT(X438,255),LEFT('Disaggregation Data'!J$315:$J$616,255),0))),"")</f>
        <v/>
      </c>
      <c r="H438" s="433" t="str">
        <f t="array" ref="H438">IFERROR(IF(INDEX('Disaggregation Data'!$N$315:$N$616,MATCH(LEFT(X438,255),LEFT('Disaggregation Data'!$J$315:$J$616,255),0))=0,"",INDEX('Disaggregation Data'!$N$315:$N$616,MATCH(LEFT(X438,255),LEFT('Disaggregation Data'!J$315:$J$616,255),0))),"")</f>
        <v/>
      </c>
      <c r="I438" s="433" t="str">
        <f t="array" ref="I438">IFERROR(IF(INDEX('Disaggregation Data'!$Q$315:$Q$616,MATCH(LEFT(X438,255),LEFT('Disaggregation Data'!$J$315:$J$616,255),0))=0,"",INDEX('Disaggregation Data'!$Q$315:$Q$616,MATCH(LEFT(X438,255),LEFT('Disaggregation Data'!J$315:$J$616,255),0))),"")</f>
        <v/>
      </c>
      <c r="J438" s="447" t="str">
        <f t="array" ref="J438">IFERROR(IF(INDEX('Disaggregation Data'!$R$315:$R$616,MATCH(LEFT(X438,255),LEFT('Disaggregation Data'!$J$315:$J$616,255),0))=0,"",INDEX('Disaggregation Data'!$R$315:$R$616,MATCH(LEFT(X438,255),LEFT('Disaggregation Data'!J$315:$J$616,255),0))),"")</f>
        <v/>
      </c>
      <c r="K438" s="484"/>
      <c r="L438" s="484"/>
      <c r="M438" s="484"/>
      <c r="N438" s="484"/>
      <c r="O438" s="484"/>
      <c r="P438" s="429"/>
      <c r="Q438" s="429"/>
      <c r="R438" s="429"/>
      <c r="S438" s="429"/>
      <c r="T438" s="429"/>
      <c r="U438" s="433" t="str">
        <f t="array" ref="U438">IFERROR(IF(INDEX('Disaggregation Data'!$O$315:$O$616,MATCH(LEFT(X438,255),LEFT('Disaggregation Data'!$J$315:$J$616,255),0))=0,"",INDEX('Disaggregation Data'!$O$315:$O$616,MATCH(LEFT(X438,255),LEFT('Disaggregation Data'!J$315:$J$616,255),0))),"")</f>
        <v/>
      </c>
      <c r="V438" s="447" t="str">
        <f t="array" ref="V438">IFERROR(IF(INDEX('Disaggregation Data'!$P$315:$P$616,MATCH(LEFT(X438,255),LEFT('Disaggregation Data'!$J$315:$J$616,255),0))=0,"",INDEX('Disaggregation Data'!$P$315:$P$616,MATCH(LEFT(X438,255),LEFT('Disaggregation Data'!J$315:$J$616,255),0))),"")</f>
        <v/>
      </c>
      <c r="W438" s="527"/>
      <c r="X438" s="527" t="str">
        <f t="shared" si="28"/>
        <v/>
      </c>
      <c r="Y438" s="527">
        <f t="shared" si="29"/>
        <v>21</v>
      </c>
      <c r="Z438" s="527" t="str">
        <f t="shared" si="30"/>
        <v/>
      </c>
      <c r="AA438" s="527" t="b">
        <f t="shared" si="31"/>
        <v>0</v>
      </c>
      <c r="AB438" s="527" t="s">
        <v>2054</v>
      </c>
      <c r="AC438" s="527" t="str">
        <f t="array" ref="AC438">IFERROR(IF(INDEX('Disaggregation Records'!$G$95:$G$183,MATCH(LEFT(Z438,255),LEFT('Disaggregation Records'!$D$95:$D$183,255),0))=0,"",INDEX('Disaggregation Records'!$G$95:$G$183,MATCH(LEFT(Z438,255),LEFT('Disaggregation Records'!$D$95:$D$183,255),0))),"")</f>
        <v/>
      </c>
      <c r="AD438" s="527" t="s">
        <v>982</v>
      </c>
      <c r="AE438" s="392"/>
      <c r="AF438" s="133"/>
      <c r="AG438" s="133"/>
    </row>
    <row r="439" spans="1:33" ht="47.1" customHeight="1" x14ac:dyDescent="0.25">
      <c r="A439" s="409">
        <v>12</v>
      </c>
      <c r="B439" s="427" t="str">
        <f>IFERROR(VLOOKUP(A439,'Coverage Indicators - Section D'!$A$10:$Y$42,25,FALSE),"")</f>
        <v/>
      </c>
      <c r="C439" s="522" t="str">
        <f t="array" ref="C439">IFERROR(IF(INDEX('Disaggregation Records'!$E$95:$E$183,MATCH(RIGHT(Z439,255),RIGHT('Disaggregation Records'!$D$95:$D$183,255),0))=0,"",INDEX('Disaggregation Records'!$E$95:$E$183,MATCH(RIGHT(Z439,255),RIGHT('Disaggregation Records'!$D$95:$D$183,255),0))),"")</f>
        <v/>
      </c>
      <c r="D439" s="522" t="str">
        <f t="array" ref="D439">IFERROR(IF(INDEX('Disaggregation Records'!$F$95:$F$183,MATCH(RIGHT(Z439,255),RIGHT('Disaggregation Records'!$D$95:$D$183,255),0))=0,"",INDEX('Disaggregation Records'!$F$95:$F$183,MATCH(RIGHT(Z439,255),RIGHT('Disaggregation Records'!$D$95:$D$183,255),0))),"")</f>
        <v/>
      </c>
      <c r="E439" s="429" t="str">
        <f t="array" ref="E439">IFERROR(IF(INDEX('Disaggregation Data'!$K$315:$K$616,MATCH(LEFT(X439,255),LEFT('Disaggregation Data'!$J$315:$J$616,255),0))=0,"",INDEX('Disaggregation Data'!$K$315:$K$616,MATCH(LEFT(X439,255),LEFT('Disaggregation Data'!J$315:$J$616,255),0))),"")</f>
        <v/>
      </c>
      <c r="F439" s="430" t="str">
        <f t="array" ref="F439">IFERROR(IF(INDEX('Disaggregation Data'!$L$315:$L$616,MATCH(LEFT(X439,255),LEFT('Disaggregation Data'!$J$315:$J$616,255),0))=0,"",INDEX('Disaggregation Data'!$L$315:$L$616,MATCH(LEFT(X439,255),LEFT('Disaggregation Data'!J$315:$J$616,255),0))),"")</f>
        <v/>
      </c>
      <c r="G439" s="494" t="str">
        <f t="array" ref="G439">IFERROR(IF(INDEX('Disaggregation Data'!$M$315:$M$616,MATCH(LEFT(X439,255),LEFT('Disaggregation Data'!$J$315:$J$616,255),0))=0,(E439/F439)*100,INDEX('Disaggregation Data'!$M$315:$M$616,MATCH(LEFT(X439,255),LEFT('Disaggregation Data'!J$315:$J$616,255),0))),"")</f>
        <v/>
      </c>
      <c r="H439" s="433" t="str">
        <f t="array" ref="H439">IFERROR(IF(INDEX('Disaggregation Data'!$N$315:$N$616,MATCH(LEFT(X439,255),LEFT('Disaggregation Data'!$J$315:$J$616,255),0))=0,"",INDEX('Disaggregation Data'!$N$315:$N$616,MATCH(LEFT(X439,255),LEFT('Disaggregation Data'!J$315:$J$616,255),0))),"")</f>
        <v/>
      </c>
      <c r="I439" s="433" t="str">
        <f t="array" ref="I439">IFERROR(IF(INDEX('Disaggregation Data'!$Q$315:$Q$616,MATCH(LEFT(X439,255),LEFT('Disaggregation Data'!$J$315:$J$616,255),0))=0,"",INDEX('Disaggregation Data'!$Q$315:$Q$616,MATCH(LEFT(X439,255),LEFT('Disaggregation Data'!J$315:$J$616,255),0))),"")</f>
        <v/>
      </c>
      <c r="J439" s="447" t="str">
        <f t="array" ref="J439">IFERROR(IF(INDEX('Disaggregation Data'!$R$315:$R$616,MATCH(LEFT(X439,255),LEFT('Disaggregation Data'!$J$315:$J$616,255),0))=0,"",INDEX('Disaggregation Data'!$R$315:$R$616,MATCH(LEFT(X439,255),LEFT('Disaggregation Data'!J$315:$J$616,255),0))),"")</f>
        <v/>
      </c>
      <c r="K439" s="484"/>
      <c r="L439" s="484"/>
      <c r="M439" s="484"/>
      <c r="N439" s="484"/>
      <c r="O439" s="484"/>
      <c r="P439" s="429"/>
      <c r="Q439" s="429"/>
      <c r="R439" s="429"/>
      <c r="S439" s="429"/>
      <c r="T439" s="429"/>
      <c r="U439" s="433" t="str">
        <f t="array" ref="U439">IFERROR(IF(INDEX('Disaggregation Data'!$O$315:$O$616,MATCH(LEFT(X439,255),LEFT('Disaggregation Data'!$J$315:$J$616,255),0))=0,"",INDEX('Disaggregation Data'!$O$315:$O$616,MATCH(LEFT(X439,255),LEFT('Disaggregation Data'!J$315:$J$616,255),0))),"")</f>
        <v/>
      </c>
      <c r="V439" s="447" t="str">
        <f t="array" ref="V439">IFERROR(IF(INDEX('Disaggregation Data'!$P$315:$P$616,MATCH(LEFT(X439,255),LEFT('Disaggregation Data'!$J$315:$J$616,255),0))=0,"",INDEX('Disaggregation Data'!$P$315:$P$616,MATCH(LEFT(X439,255),LEFT('Disaggregation Data'!J$315:$J$616,255),0))),"")</f>
        <v/>
      </c>
      <c r="W439" s="527"/>
      <c r="X439" s="527" t="str">
        <f t="shared" si="28"/>
        <v/>
      </c>
      <c r="Y439" s="527">
        <f t="shared" si="29"/>
        <v>22</v>
      </c>
      <c r="Z439" s="527" t="str">
        <f t="shared" si="30"/>
        <v/>
      </c>
      <c r="AA439" s="527" t="b">
        <f t="shared" si="31"/>
        <v>0</v>
      </c>
      <c r="AB439" s="527" t="s">
        <v>2055</v>
      </c>
      <c r="AC439" s="527" t="str">
        <f t="array" ref="AC439">IFERROR(IF(INDEX('Disaggregation Records'!$G$95:$G$183,MATCH(LEFT(Z439,255),LEFT('Disaggregation Records'!$D$95:$D$183,255),0))=0,"",INDEX('Disaggregation Records'!$G$95:$G$183,MATCH(LEFT(Z439,255),LEFT('Disaggregation Records'!$D$95:$D$183,255),0))),"")</f>
        <v/>
      </c>
      <c r="AD439" s="527" t="s">
        <v>982</v>
      </c>
      <c r="AE439" s="392"/>
      <c r="AF439" s="133"/>
      <c r="AG439" s="133"/>
    </row>
    <row r="440" spans="1:33" ht="47.1" customHeight="1" x14ac:dyDescent="0.25">
      <c r="A440" s="409">
        <v>12</v>
      </c>
      <c r="B440" s="427" t="str">
        <f>IFERROR(VLOOKUP(A440,'Coverage Indicators - Section D'!$A$10:$Y$42,25,FALSE),"")</f>
        <v/>
      </c>
      <c r="C440" s="522" t="str">
        <f t="array" ref="C440">IFERROR(IF(INDEX('Disaggregation Records'!$E$95:$E$183,MATCH(RIGHT(Z440,255),RIGHT('Disaggregation Records'!$D$95:$D$183,255),0))=0,"",INDEX('Disaggregation Records'!$E$95:$E$183,MATCH(RIGHT(Z440,255),RIGHT('Disaggregation Records'!$D$95:$D$183,255),0))),"")</f>
        <v/>
      </c>
      <c r="D440" s="522" t="str">
        <f t="array" ref="D440">IFERROR(IF(INDEX('Disaggregation Records'!$F$95:$F$183,MATCH(RIGHT(Z440,255),RIGHT('Disaggregation Records'!$D$95:$D$183,255),0))=0,"",INDEX('Disaggregation Records'!$F$95:$F$183,MATCH(RIGHT(Z440,255),RIGHT('Disaggregation Records'!$D$95:$D$183,255),0))),"")</f>
        <v/>
      </c>
      <c r="E440" s="429" t="str">
        <f t="array" ref="E440">IFERROR(IF(INDEX('Disaggregation Data'!$K$315:$K$616,MATCH(LEFT(X440,255),LEFT('Disaggregation Data'!$J$315:$J$616,255),0))=0,"",INDEX('Disaggregation Data'!$K$315:$K$616,MATCH(LEFT(X440,255),LEFT('Disaggregation Data'!J$315:$J$616,255),0))),"")</f>
        <v/>
      </c>
      <c r="F440" s="430" t="str">
        <f t="array" ref="F440">IFERROR(IF(INDEX('Disaggregation Data'!$L$315:$L$616,MATCH(LEFT(X440,255),LEFT('Disaggregation Data'!$J$315:$J$616,255),0))=0,"",INDEX('Disaggregation Data'!$L$315:$L$616,MATCH(LEFT(X440,255),LEFT('Disaggregation Data'!J$315:$J$616,255),0))),"")</f>
        <v/>
      </c>
      <c r="G440" s="494" t="str">
        <f t="array" ref="G440">IFERROR(IF(INDEX('Disaggregation Data'!$M$315:$M$616,MATCH(LEFT(X440,255),LEFT('Disaggregation Data'!$J$315:$J$616,255),0))=0,(E440/F440)*100,INDEX('Disaggregation Data'!$M$315:$M$616,MATCH(LEFT(X440,255),LEFT('Disaggregation Data'!J$315:$J$616,255),0))),"")</f>
        <v/>
      </c>
      <c r="H440" s="433" t="str">
        <f t="array" ref="H440">IFERROR(IF(INDEX('Disaggregation Data'!$N$315:$N$616,MATCH(LEFT(X440,255),LEFT('Disaggregation Data'!$J$315:$J$616,255),0))=0,"",INDEX('Disaggregation Data'!$N$315:$N$616,MATCH(LEFT(X440,255),LEFT('Disaggregation Data'!J$315:$J$616,255),0))),"")</f>
        <v/>
      </c>
      <c r="I440" s="433" t="str">
        <f t="array" ref="I440">IFERROR(IF(INDEX('Disaggregation Data'!$Q$315:$Q$616,MATCH(LEFT(X440,255),LEFT('Disaggregation Data'!$J$315:$J$616,255),0))=0,"",INDEX('Disaggregation Data'!$Q$315:$Q$616,MATCH(LEFT(X440,255),LEFT('Disaggregation Data'!J$315:$J$616,255),0))),"")</f>
        <v/>
      </c>
      <c r="J440" s="447" t="str">
        <f t="array" ref="J440">IFERROR(IF(INDEX('Disaggregation Data'!$R$315:$R$616,MATCH(LEFT(X440,255),LEFT('Disaggregation Data'!$J$315:$J$616,255),0))=0,"",INDEX('Disaggregation Data'!$R$315:$R$616,MATCH(LEFT(X440,255),LEFT('Disaggregation Data'!J$315:$J$616,255),0))),"")</f>
        <v/>
      </c>
      <c r="K440" s="484"/>
      <c r="L440" s="484"/>
      <c r="M440" s="484"/>
      <c r="N440" s="484"/>
      <c r="O440" s="484"/>
      <c r="P440" s="429"/>
      <c r="Q440" s="429"/>
      <c r="R440" s="429"/>
      <c r="S440" s="429"/>
      <c r="T440" s="429"/>
      <c r="U440" s="433" t="str">
        <f t="array" ref="U440">IFERROR(IF(INDEX('Disaggregation Data'!$O$315:$O$616,MATCH(LEFT(X440,255),LEFT('Disaggregation Data'!$J$315:$J$616,255),0))=0,"",INDEX('Disaggregation Data'!$O$315:$O$616,MATCH(LEFT(X440,255),LEFT('Disaggregation Data'!J$315:$J$616,255),0))),"")</f>
        <v/>
      </c>
      <c r="V440" s="447" t="str">
        <f t="array" ref="V440">IFERROR(IF(INDEX('Disaggregation Data'!$P$315:$P$616,MATCH(LEFT(X440,255),LEFT('Disaggregation Data'!$J$315:$J$616,255),0))=0,"",INDEX('Disaggregation Data'!$P$315:$P$616,MATCH(LEFT(X440,255),LEFT('Disaggregation Data'!J$315:$J$616,255),0))),"")</f>
        <v/>
      </c>
      <c r="W440" s="527"/>
      <c r="X440" s="527" t="str">
        <f t="shared" si="28"/>
        <v/>
      </c>
      <c r="Y440" s="527">
        <f t="shared" si="29"/>
        <v>23</v>
      </c>
      <c r="Z440" s="527" t="str">
        <f t="shared" si="30"/>
        <v/>
      </c>
      <c r="AA440" s="527" t="b">
        <f t="shared" si="31"/>
        <v>0</v>
      </c>
      <c r="AB440" s="527" t="s">
        <v>2056</v>
      </c>
      <c r="AC440" s="527" t="str">
        <f t="array" ref="AC440">IFERROR(IF(INDEX('Disaggregation Records'!$G$95:$G$183,MATCH(LEFT(Z440,255),LEFT('Disaggregation Records'!$D$95:$D$183,255),0))=0,"",INDEX('Disaggregation Records'!$G$95:$G$183,MATCH(LEFT(Z440,255),LEFT('Disaggregation Records'!$D$95:$D$183,255),0))),"")</f>
        <v/>
      </c>
      <c r="AD440" s="527" t="s">
        <v>982</v>
      </c>
      <c r="AE440" s="392"/>
      <c r="AF440" s="133"/>
      <c r="AG440" s="133"/>
    </row>
    <row r="441" spans="1:33" ht="47.1" customHeight="1" x14ac:dyDescent="0.25">
      <c r="A441" s="409">
        <v>12</v>
      </c>
      <c r="B441" s="427" t="str">
        <f>IFERROR(VLOOKUP(A441,'Coverage Indicators - Section D'!$A$10:$Y$42,25,FALSE),"")</f>
        <v/>
      </c>
      <c r="C441" s="522" t="str">
        <f t="array" ref="C441">IFERROR(IF(INDEX('Disaggregation Records'!$E$95:$E$183,MATCH(RIGHT(Z441,255),RIGHT('Disaggregation Records'!$D$95:$D$183,255),0))=0,"",INDEX('Disaggregation Records'!$E$95:$E$183,MATCH(RIGHT(Z441,255),RIGHT('Disaggregation Records'!$D$95:$D$183,255),0))),"")</f>
        <v/>
      </c>
      <c r="D441" s="522" t="str">
        <f t="array" ref="D441">IFERROR(IF(INDEX('Disaggregation Records'!$F$95:$F$183,MATCH(RIGHT(Z441,255),RIGHT('Disaggregation Records'!$D$95:$D$183,255),0))=0,"",INDEX('Disaggregation Records'!$F$95:$F$183,MATCH(RIGHT(Z441,255),RIGHT('Disaggregation Records'!$D$95:$D$183,255),0))),"")</f>
        <v/>
      </c>
      <c r="E441" s="429" t="str">
        <f t="array" ref="E441">IFERROR(IF(INDEX('Disaggregation Data'!$K$315:$K$616,MATCH(LEFT(X441,255),LEFT('Disaggregation Data'!$J$315:$J$616,255),0))=0,"",INDEX('Disaggregation Data'!$K$315:$K$616,MATCH(LEFT(X441,255),LEFT('Disaggregation Data'!J$315:$J$616,255),0))),"")</f>
        <v/>
      </c>
      <c r="F441" s="430" t="str">
        <f t="array" ref="F441">IFERROR(IF(INDEX('Disaggregation Data'!$L$315:$L$616,MATCH(LEFT(X441,255),LEFT('Disaggregation Data'!$J$315:$J$616,255),0))=0,"",INDEX('Disaggregation Data'!$L$315:$L$616,MATCH(LEFT(X441,255),LEFT('Disaggregation Data'!J$315:$J$616,255),0))),"")</f>
        <v/>
      </c>
      <c r="G441" s="494" t="str">
        <f t="array" ref="G441">IFERROR(IF(INDEX('Disaggregation Data'!$M$315:$M$616,MATCH(LEFT(X441,255),LEFT('Disaggregation Data'!$J$315:$J$616,255),0))=0,(E441/F441)*100,INDEX('Disaggregation Data'!$M$315:$M$616,MATCH(LEFT(X441,255),LEFT('Disaggregation Data'!J$315:$J$616,255),0))),"")</f>
        <v/>
      </c>
      <c r="H441" s="433" t="str">
        <f t="array" ref="H441">IFERROR(IF(INDEX('Disaggregation Data'!$N$315:$N$616,MATCH(LEFT(X441,255),LEFT('Disaggregation Data'!$J$315:$J$616,255),0))=0,"",INDEX('Disaggregation Data'!$N$315:$N$616,MATCH(LEFT(X441,255),LEFT('Disaggregation Data'!J$315:$J$616,255),0))),"")</f>
        <v/>
      </c>
      <c r="I441" s="433" t="str">
        <f t="array" ref="I441">IFERROR(IF(INDEX('Disaggregation Data'!$Q$315:$Q$616,MATCH(LEFT(X441,255),LEFT('Disaggregation Data'!$J$315:$J$616,255),0))=0,"",INDEX('Disaggregation Data'!$Q$315:$Q$616,MATCH(LEFT(X441,255),LEFT('Disaggregation Data'!J$315:$J$616,255),0))),"")</f>
        <v/>
      </c>
      <c r="J441" s="447" t="str">
        <f t="array" ref="J441">IFERROR(IF(INDEX('Disaggregation Data'!$R$315:$R$616,MATCH(LEFT(X441,255),LEFT('Disaggregation Data'!$J$315:$J$616,255),0))=0,"",INDEX('Disaggregation Data'!$R$315:$R$616,MATCH(LEFT(X441,255),LEFT('Disaggregation Data'!J$315:$J$616,255),0))),"")</f>
        <v/>
      </c>
      <c r="K441" s="484"/>
      <c r="L441" s="484"/>
      <c r="M441" s="484"/>
      <c r="N441" s="484"/>
      <c r="O441" s="484"/>
      <c r="P441" s="429"/>
      <c r="Q441" s="429"/>
      <c r="R441" s="429"/>
      <c r="S441" s="429"/>
      <c r="T441" s="429"/>
      <c r="U441" s="433" t="str">
        <f t="array" ref="U441">IFERROR(IF(INDEX('Disaggregation Data'!$O$315:$O$616,MATCH(LEFT(X441,255),LEFT('Disaggregation Data'!$J$315:$J$616,255),0))=0,"",INDEX('Disaggregation Data'!$O$315:$O$616,MATCH(LEFT(X441,255),LEFT('Disaggregation Data'!J$315:$J$616,255),0))),"")</f>
        <v/>
      </c>
      <c r="V441" s="447" t="str">
        <f t="array" ref="V441">IFERROR(IF(INDEX('Disaggregation Data'!$P$315:$P$616,MATCH(LEFT(X441,255),LEFT('Disaggregation Data'!$J$315:$J$616,255),0))=0,"",INDEX('Disaggregation Data'!$P$315:$P$616,MATCH(LEFT(X441,255),LEFT('Disaggregation Data'!J$315:$J$616,255),0))),"")</f>
        <v/>
      </c>
      <c r="W441" s="527"/>
      <c r="X441" s="527" t="str">
        <f t="shared" si="28"/>
        <v/>
      </c>
      <c r="Y441" s="527">
        <f t="shared" si="29"/>
        <v>24</v>
      </c>
      <c r="Z441" s="527" t="str">
        <f t="shared" si="30"/>
        <v/>
      </c>
      <c r="AA441" s="527" t="b">
        <f t="shared" si="31"/>
        <v>0</v>
      </c>
      <c r="AB441" s="527" t="s">
        <v>2057</v>
      </c>
      <c r="AC441" s="527" t="str">
        <f t="array" ref="AC441">IFERROR(IF(INDEX('Disaggregation Records'!$G$95:$G$183,MATCH(LEFT(Z441,255),LEFT('Disaggregation Records'!$D$95:$D$183,255),0))=0,"",INDEX('Disaggregation Records'!$G$95:$G$183,MATCH(LEFT(Z441,255),LEFT('Disaggregation Records'!$D$95:$D$183,255),0))),"")</f>
        <v/>
      </c>
      <c r="AD441" s="527" t="s">
        <v>982</v>
      </c>
      <c r="AE441" s="392"/>
      <c r="AF441" s="133"/>
      <c r="AG441" s="133"/>
    </row>
    <row r="442" spans="1:33" ht="47.1" customHeight="1" x14ac:dyDescent="0.25">
      <c r="A442" s="409">
        <v>12</v>
      </c>
      <c r="B442" s="427" t="str">
        <f>IFERROR(VLOOKUP(A442,'Coverage Indicators - Section D'!$A$10:$Y$42,25,FALSE),"")</f>
        <v/>
      </c>
      <c r="C442" s="522" t="str">
        <f t="array" ref="C442">IFERROR(IF(INDEX('Disaggregation Records'!$E$95:$E$183,MATCH(RIGHT(Z442,255),RIGHT('Disaggregation Records'!$D$95:$D$183,255),0))=0,"",INDEX('Disaggregation Records'!$E$95:$E$183,MATCH(RIGHT(Z442,255),RIGHT('Disaggregation Records'!$D$95:$D$183,255),0))),"")</f>
        <v/>
      </c>
      <c r="D442" s="522" t="str">
        <f t="array" ref="D442">IFERROR(IF(INDEX('Disaggregation Records'!$F$95:$F$183,MATCH(RIGHT(Z442,255),RIGHT('Disaggregation Records'!$D$95:$D$183,255),0))=0,"",INDEX('Disaggregation Records'!$F$95:$F$183,MATCH(RIGHT(Z442,255),RIGHT('Disaggregation Records'!$D$95:$D$183,255),0))),"")</f>
        <v/>
      </c>
      <c r="E442" s="429" t="str">
        <f t="array" ref="E442">IFERROR(IF(INDEX('Disaggregation Data'!$K$315:$K$616,MATCH(LEFT(X442,255),LEFT('Disaggregation Data'!$J$315:$J$616,255),0))=0,"",INDEX('Disaggregation Data'!$K$315:$K$616,MATCH(LEFT(X442,255),LEFT('Disaggregation Data'!J$315:$J$616,255),0))),"")</f>
        <v/>
      </c>
      <c r="F442" s="430" t="str">
        <f t="array" ref="F442">IFERROR(IF(INDEX('Disaggregation Data'!$L$315:$L$616,MATCH(LEFT(X442,255),LEFT('Disaggregation Data'!$J$315:$J$616,255),0))=0,"",INDEX('Disaggregation Data'!$L$315:$L$616,MATCH(LEFT(X442,255),LEFT('Disaggregation Data'!J$315:$J$616,255),0))),"")</f>
        <v/>
      </c>
      <c r="G442" s="494" t="str">
        <f t="array" ref="G442">IFERROR(IF(INDEX('Disaggregation Data'!$M$315:$M$616,MATCH(LEFT(X442,255),LEFT('Disaggregation Data'!$J$315:$J$616,255),0))=0,(E442/F442)*100,INDEX('Disaggregation Data'!$M$315:$M$616,MATCH(LEFT(X442,255),LEFT('Disaggregation Data'!J$315:$J$616,255),0))),"")</f>
        <v/>
      </c>
      <c r="H442" s="433" t="str">
        <f t="array" ref="H442">IFERROR(IF(INDEX('Disaggregation Data'!$N$315:$N$616,MATCH(LEFT(X442,255),LEFT('Disaggregation Data'!$J$315:$J$616,255),0))=0,"",INDEX('Disaggregation Data'!$N$315:$N$616,MATCH(LEFT(X442,255),LEFT('Disaggregation Data'!J$315:$J$616,255),0))),"")</f>
        <v/>
      </c>
      <c r="I442" s="433" t="str">
        <f t="array" ref="I442">IFERROR(IF(INDEX('Disaggregation Data'!$Q$315:$Q$616,MATCH(LEFT(X442,255),LEFT('Disaggregation Data'!$J$315:$J$616,255),0))=0,"",INDEX('Disaggregation Data'!$Q$315:$Q$616,MATCH(LEFT(X442,255),LEFT('Disaggregation Data'!J$315:$J$616,255),0))),"")</f>
        <v/>
      </c>
      <c r="J442" s="447" t="str">
        <f t="array" ref="J442">IFERROR(IF(INDEX('Disaggregation Data'!$R$315:$R$616,MATCH(LEFT(X442,255),LEFT('Disaggregation Data'!$J$315:$J$616,255),0))=0,"",INDEX('Disaggregation Data'!$R$315:$R$616,MATCH(LEFT(X442,255),LEFT('Disaggregation Data'!J$315:$J$616,255),0))),"")</f>
        <v/>
      </c>
      <c r="K442" s="484"/>
      <c r="L442" s="484"/>
      <c r="M442" s="484"/>
      <c r="N442" s="484"/>
      <c r="O442" s="484"/>
      <c r="P442" s="429"/>
      <c r="Q442" s="429"/>
      <c r="R442" s="429"/>
      <c r="S442" s="429"/>
      <c r="T442" s="429"/>
      <c r="U442" s="433" t="str">
        <f t="array" ref="U442">IFERROR(IF(INDEX('Disaggregation Data'!$O$315:$O$616,MATCH(LEFT(X442,255),LEFT('Disaggregation Data'!$J$315:$J$616,255),0))=0,"",INDEX('Disaggregation Data'!$O$315:$O$616,MATCH(LEFT(X442,255),LEFT('Disaggregation Data'!J$315:$J$616,255),0))),"")</f>
        <v/>
      </c>
      <c r="V442" s="447" t="str">
        <f t="array" ref="V442">IFERROR(IF(INDEX('Disaggregation Data'!$P$315:$P$616,MATCH(LEFT(X442,255),LEFT('Disaggregation Data'!$J$315:$J$616,255),0))=0,"",INDEX('Disaggregation Data'!$P$315:$P$616,MATCH(LEFT(X442,255),LEFT('Disaggregation Data'!J$315:$J$616,255),0))),"")</f>
        <v/>
      </c>
      <c r="W442" s="527"/>
      <c r="X442" s="527" t="str">
        <f t="shared" si="28"/>
        <v/>
      </c>
      <c r="Y442" s="527">
        <f t="shared" si="29"/>
        <v>25</v>
      </c>
      <c r="Z442" s="527" t="str">
        <f t="shared" si="30"/>
        <v/>
      </c>
      <c r="AA442" s="527" t="b">
        <f t="shared" si="31"/>
        <v>0</v>
      </c>
      <c r="AB442" s="527" t="s">
        <v>2058</v>
      </c>
      <c r="AC442" s="527" t="str">
        <f t="array" ref="AC442">IFERROR(IF(INDEX('Disaggregation Records'!$G$95:$G$183,MATCH(LEFT(Z442,255),LEFT('Disaggregation Records'!$D$95:$D$183,255),0))=0,"",INDEX('Disaggregation Records'!$G$95:$G$183,MATCH(LEFT(Z442,255),LEFT('Disaggregation Records'!$D$95:$D$183,255),0))),"")</f>
        <v/>
      </c>
      <c r="AD442" s="527" t="s">
        <v>982</v>
      </c>
      <c r="AE442" s="392"/>
      <c r="AF442" s="133"/>
      <c r="AG442" s="133"/>
    </row>
    <row r="443" spans="1:33" ht="47.1" customHeight="1" x14ac:dyDescent="0.25">
      <c r="A443" s="409">
        <v>12</v>
      </c>
      <c r="B443" s="427" t="str">
        <f>IFERROR(VLOOKUP(A443,'Coverage Indicators - Section D'!$A$10:$Y$42,25,FALSE),"")</f>
        <v/>
      </c>
      <c r="C443" s="522" t="str">
        <f t="array" ref="C443">IFERROR(IF(INDEX('Disaggregation Records'!$E$95:$E$183,MATCH(RIGHT(Z443,255),RIGHT('Disaggregation Records'!$D$95:$D$183,255),0))=0,"",INDEX('Disaggregation Records'!$E$95:$E$183,MATCH(RIGHT(Z443,255),RIGHT('Disaggregation Records'!$D$95:$D$183,255),0))),"")</f>
        <v/>
      </c>
      <c r="D443" s="522" t="str">
        <f t="array" ref="D443">IFERROR(IF(INDEX('Disaggregation Records'!$F$95:$F$183,MATCH(RIGHT(Z443,255),RIGHT('Disaggregation Records'!$D$95:$D$183,255),0))=0,"",INDEX('Disaggregation Records'!$F$95:$F$183,MATCH(RIGHT(Z443,255),RIGHT('Disaggregation Records'!$D$95:$D$183,255),0))),"")</f>
        <v/>
      </c>
      <c r="E443" s="429" t="str">
        <f t="array" ref="E443">IFERROR(IF(INDEX('Disaggregation Data'!$K$315:$K$616,MATCH(LEFT(X443,255),LEFT('Disaggregation Data'!$J$315:$J$616,255),0))=0,"",INDEX('Disaggregation Data'!$K$315:$K$616,MATCH(LEFT(X443,255),LEFT('Disaggregation Data'!J$315:$J$616,255),0))),"")</f>
        <v/>
      </c>
      <c r="F443" s="430" t="str">
        <f t="array" ref="F443">IFERROR(IF(INDEX('Disaggregation Data'!$L$315:$L$616,MATCH(LEFT(X443,255),LEFT('Disaggregation Data'!$J$315:$J$616,255),0))=0,"",INDEX('Disaggregation Data'!$L$315:$L$616,MATCH(LEFT(X443,255),LEFT('Disaggregation Data'!J$315:$J$616,255),0))),"")</f>
        <v/>
      </c>
      <c r="G443" s="494" t="str">
        <f t="array" ref="G443">IFERROR(IF(INDEX('Disaggregation Data'!$M$315:$M$616,MATCH(LEFT(X443,255),LEFT('Disaggregation Data'!$J$315:$J$616,255),0))=0,(E443/F443)*100,INDEX('Disaggregation Data'!$M$315:$M$616,MATCH(LEFT(X443,255),LEFT('Disaggregation Data'!J$315:$J$616,255),0))),"")</f>
        <v/>
      </c>
      <c r="H443" s="433" t="str">
        <f t="array" ref="H443">IFERROR(IF(INDEX('Disaggregation Data'!$N$315:$N$616,MATCH(LEFT(X443,255),LEFT('Disaggregation Data'!$J$315:$J$616,255),0))=0,"",INDEX('Disaggregation Data'!$N$315:$N$616,MATCH(LEFT(X443,255),LEFT('Disaggregation Data'!J$315:$J$616,255),0))),"")</f>
        <v/>
      </c>
      <c r="I443" s="433" t="str">
        <f t="array" ref="I443">IFERROR(IF(INDEX('Disaggregation Data'!$Q$315:$Q$616,MATCH(LEFT(X443,255),LEFT('Disaggregation Data'!$J$315:$J$616,255),0))=0,"",INDEX('Disaggregation Data'!$Q$315:$Q$616,MATCH(LEFT(X443,255),LEFT('Disaggregation Data'!J$315:$J$616,255),0))),"")</f>
        <v/>
      </c>
      <c r="J443" s="447" t="str">
        <f t="array" ref="J443">IFERROR(IF(INDEX('Disaggregation Data'!$R$315:$R$616,MATCH(LEFT(X443,255),LEFT('Disaggregation Data'!$J$315:$J$616,255),0))=0,"",INDEX('Disaggregation Data'!$R$315:$R$616,MATCH(LEFT(X443,255),LEFT('Disaggregation Data'!J$315:$J$616,255),0))),"")</f>
        <v/>
      </c>
      <c r="K443" s="484"/>
      <c r="L443" s="484"/>
      <c r="M443" s="484"/>
      <c r="N443" s="484"/>
      <c r="O443" s="484"/>
      <c r="P443" s="429"/>
      <c r="Q443" s="429"/>
      <c r="R443" s="429"/>
      <c r="S443" s="429"/>
      <c r="T443" s="429"/>
      <c r="U443" s="433" t="str">
        <f t="array" ref="U443">IFERROR(IF(INDEX('Disaggregation Data'!$O$315:$O$616,MATCH(LEFT(X443,255),LEFT('Disaggregation Data'!$J$315:$J$616,255),0))=0,"",INDEX('Disaggregation Data'!$O$315:$O$616,MATCH(LEFT(X443,255),LEFT('Disaggregation Data'!J$315:$J$616,255),0))),"")</f>
        <v/>
      </c>
      <c r="V443" s="447" t="str">
        <f t="array" ref="V443">IFERROR(IF(INDEX('Disaggregation Data'!$P$315:$P$616,MATCH(LEFT(X443,255),LEFT('Disaggregation Data'!$J$315:$J$616,255),0))=0,"",INDEX('Disaggregation Data'!$P$315:$P$616,MATCH(LEFT(X443,255),LEFT('Disaggregation Data'!J$315:$J$616,255),0))),"")</f>
        <v/>
      </c>
      <c r="W443" s="527"/>
      <c r="X443" s="527" t="str">
        <f t="shared" si="28"/>
        <v/>
      </c>
      <c r="Y443" s="527">
        <f t="shared" si="29"/>
        <v>26</v>
      </c>
      <c r="Z443" s="527" t="str">
        <f t="shared" si="30"/>
        <v/>
      </c>
      <c r="AA443" s="527" t="b">
        <f t="shared" si="31"/>
        <v>0</v>
      </c>
      <c r="AB443" s="527" t="s">
        <v>2059</v>
      </c>
      <c r="AC443" s="527" t="str">
        <f t="array" ref="AC443">IFERROR(IF(INDEX('Disaggregation Records'!$G$95:$G$183,MATCH(LEFT(Z443,255),LEFT('Disaggregation Records'!$D$95:$D$183,255),0))=0,"",INDEX('Disaggregation Records'!$G$95:$G$183,MATCH(LEFT(Z443,255),LEFT('Disaggregation Records'!$D$95:$D$183,255),0))),"")</f>
        <v/>
      </c>
      <c r="AD443" s="527" t="s">
        <v>982</v>
      </c>
      <c r="AE443" s="392"/>
      <c r="AF443" s="133"/>
      <c r="AG443" s="133"/>
    </row>
    <row r="444" spans="1:33" ht="47.1" customHeight="1" x14ac:dyDescent="0.25">
      <c r="A444" s="409">
        <v>12</v>
      </c>
      <c r="B444" s="427" t="str">
        <f>IFERROR(VLOOKUP(A444,'Coverage Indicators - Section D'!$A$10:$Y$42,25,FALSE),"")</f>
        <v/>
      </c>
      <c r="C444" s="522" t="str">
        <f t="array" ref="C444">IFERROR(IF(INDEX('Disaggregation Records'!$E$95:$E$183,MATCH(RIGHT(Z444,255),RIGHT('Disaggregation Records'!$D$95:$D$183,255),0))=0,"",INDEX('Disaggregation Records'!$E$95:$E$183,MATCH(RIGHT(Z444,255),RIGHT('Disaggregation Records'!$D$95:$D$183,255),0))),"")</f>
        <v/>
      </c>
      <c r="D444" s="522" t="str">
        <f t="array" ref="D444">IFERROR(IF(INDEX('Disaggregation Records'!$F$95:$F$183,MATCH(RIGHT(Z444,255),RIGHT('Disaggregation Records'!$D$95:$D$183,255),0))=0,"",INDEX('Disaggregation Records'!$F$95:$F$183,MATCH(RIGHT(Z444,255),RIGHT('Disaggregation Records'!$D$95:$D$183,255),0))),"")</f>
        <v/>
      </c>
      <c r="E444" s="429" t="str">
        <f t="array" ref="E444">IFERROR(IF(INDEX('Disaggregation Data'!$K$315:$K$616,MATCH(LEFT(X444,255),LEFT('Disaggregation Data'!$J$315:$J$616,255),0))=0,"",INDEX('Disaggregation Data'!$K$315:$K$616,MATCH(LEFT(X444,255),LEFT('Disaggregation Data'!J$315:$J$616,255),0))),"")</f>
        <v/>
      </c>
      <c r="F444" s="430" t="str">
        <f t="array" ref="F444">IFERROR(IF(INDEX('Disaggregation Data'!$L$315:$L$616,MATCH(LEFT(X444,255),LEFT('Disaggregation Data'!$J$315:$J$616,255),0))=0,"",INDEX('Disaggregation Data'!$L$315:$L$616,MATCH(LEFT(X444,255),LEFT('Disaggregation Data'!J$315:$J$616,255),0))),"")</f>
        <v/>
      </c>
      <c r="G444" s="494" t="str">
        <f t="array" ref="G444">IFERROR(IF(INDEX('Disaggregation Data'!$M$315:$M$616,MATCH(LEFT(X444,255),LEFT('Disaggregation Data'!$J$315:$J$616,255),0))=0,(E444/F444)*100,INDEX('Disaggregation Data'!$M$315:$M$616,MATCH(LEFT(X444,255),LEFT('Disaggregation Data'!J$315:$J$616,255),0))),"")</f>
        <v/>
      </c>
      <c r="H444" s="433" t="str">
        <f t="array" ref="H444">IFERROR(IF(INDEX('Disaggregation Data'!$N$315:$N$616,MATCH(LEFT(X444,255),LEFT('Disaggregation Data'!$J$315:$J$616,255),0))=0,"",INDEX('Disaggregation Data'!$N$315:$N$616,MATCH(LEFT(X444,255),LEFT('Disaggregation Data'!J$315:$J$616,255),0))),"")</f>
        <v/>
      </c>
      <c r="I444" s="433" t="str">
        <f t="array" ref="I444">IFERROR(IF(INDEX('Disaggregation Data'!$Q$315:$Q$616,MATCH(LEFT(X444,255),LEFT('Disaggregation Data'!$J$315:$J$616,255),0))=0,"",INDEX('Disaggregation Data'!$Q$315:$Q$616,MATCH(LEFT(X444,255),LEFT('Disaggregation Data'!J$315:$J$616,255),0))),"")</f>
        <v/>
      </c>
      <c r="J444" s="447" t="str">
        <f t="array" ref="J444">IFERROR(IF(INDEX('Disaggregation Data'!$R$315:$R$616,MATCH(LEFT(X444,255),LEFT('Disaggregation Data'!$J$315:$J$616,255),0))=0,"",INDEX('Disaggregation Data'!$R$315:$R$616,MATCH(LEFT(X444,255),LEFT('Disaggregation Data'!J$315:$J$616,255),0))),"")</f>
        <v/>
      </c>
      <c r="K444" s="484"/>
      <c r="L444" s="484"/>
      <c r="M444" s="484"/>
      <c r="N444" s="484"/>
      <c r="O444" s="484"/>
      <c r="P444" s="429"/>
      <c r="Q444" s="429"/>
      <c r="R444" s="429"/>
      <c r="S444" s="429"/>
      <c r="T444" s="429"/>
      <c r="U444" s="433" t="str">
        <f t="array" ref="U444">IFERROR(IF(INDEX('Disaggregation Data'!$O$315:$O$616,MATCH(LEFT(X444,255),LEFT('Disaggregation Data'!$J$315:$J$616,255),0))=0,"",INDEX('Disaggregation Data'!$O$315:$O$616,MATCH(LEFT(X444,255),LEFT('Disaggregation Data'!J$315:$J$616,255),0))),"")</f>
        <v/>
      </c>
      <c r="V444" s="447" t="str">
        <f t="array" ref="V444">IFERROR(IF(INDEX('Disaggregation Data'!$P$315:$P$616,MATCH(LEFT(X444,255),LEFT('Disaggregation Data'!$J$315:$J$616,255),0))=0,"",INDEX('Disaggregation Data'!$P$315:$P$616,MATCH(LEFT(X444,255),LEFT('Disaggregation Data'!J$315:$J$616,255),0))),"")</f>
        <v/>
      </c>
      <c r="W444" s="527"/>
      <c r="X444" s="527" t="str">
        <f t="shared" si="28"/>
        <v/>
      </c>
      <c r="Y444" s="527">
        <f t="shared" si="29"/>
        <v>27</v>
      </c>
      <c r="Z444" s="527" t="str">
        <f t="shared" si="30"/>
        <v/>
      </c>
      <c r="AA444" s="527" t="b">
        <f t="shared" si="31"/>
        <v>0</v>
      </c>
      <c r="AB444" s="527" t="s">
        <v>2060</v>
      </c>
      <c r="AC444" s="527" t="str">
        <f t="array" ref="AC444">IFERROR(IF(INDEX('Disaggregation Records'!$G$95:$G$183,MATCH(LEFT(Z444,255),LEFT('Disaggregation Records'!$D$95:$D$183,255),0))=0,"",INDEX('Disaggregation Records'!$G$95:$G$183,MATCH(LEFT(Z444,255),LEFT('Disaggregation Records'!$D$95:$D$183,255),0))),"")</f>
        <v/>
      </c>
      <c r="AD444" s="527" t="s">
        <v>982</v>
      </c>
      <c r="AE444" s="392"/>
      <c r="AF444" s="133"/>
      <c r="AG444" s="133"/>
    </row>
    <row r="445" spans="1:33" ht="47.1" customHeight="1" x14ac:dyDescent="0.25">
      <c r="A445" s="409">
        <v>12</v>
      </c>
      <c r="B445" s="427" t="str">
        <f>IFERROR(VLOOKUP(A445,'Coverage Indicators - Section D'!$A$10:$Y$42,25,FALSE),"")</f>
        <v/>
      </c>
      <c r="C445" s="522" t="str">
        <f t="array" ref="C445">IFERROR(IF(INDEX('Disaggregation Records'!$E$95:$E$183,MATCH(RIGHT(Z445,255),RIGHT('Disaggregation Records'!$D$95:$D$183,255),0))=0,"",INDEX('Disaggregation Records'!$E$95:$E$183,MATCH(RIGHT(Z445,255),RIGHT('Disaggregation Records'!$D$95:$D$183,255),0))),"")</f>
        <v/>
      </c>
      <c r="D445" s="522" t="str">
        <f t="array" ref="D445">IFERROR(IF(INDEX('Disaggregation Records'!$F$95:$F$183,MATCH(RIGHT(Z445,255),RIGHT('Disaggregation Records'!$D$95:$D$183,255),0))=0,"",INDEX('Disaggregation Records'!$F$95:$F$183,MATCH(RIGHT(Z445,255),RIGHT('Disaggregation Records'!$D$95:$D$183,255),0))),"")</f>
        <v/>
      </c>
      <c r="E445" s="429" t="str">
        <f t="array" ref="E445">IFERROR(IF(INDEX('Disaggregation Data'!$K$315:$K$616,MATCH(LEFT(X445,255),LEFT('Disaggregation Data'!$J$315:$J$616,255),0))=0,"",INDEX('Disaggregation Data'!$K$315:$K$616,MATCH(LEFT(X445,255),LEFT('Disaggregation Data'!J$315:$J$616,255),0))),"")</f>
        <v/>
      </c>
      <c r="F445" s="430" t="str">
        <f t="array" ref="F445">IFERROR(IF(INDEX('Disaggregation Data'!$L$315:$L$616,MATCH(LEFT(X445,255),LEFT('Disaggregation Data'!$J$315:$J$616,255),0))=0,"",INDEX('Disaggregation Data'!$L$315:$L$616,MATCH(LEFT(X445,255),LEFT('Disaggregation Data'!J$315:$J$616,255),0))),"")</f>
        <v/>
      </c>
      <c r="G445" s="494" t="str">
        <f t="array" ref="G445">IFERROR(IF(INDEX('Disaggregation Data'!$M$315:$M$616,MATCH(LEFT(X445,255),LEFT('Disaggregation Data'!$J$315:$J$616,255),0))=0,(E445/F445)*100,INDEX('Disaggregation Data'!$M$315:$M$616,MATCH(LEFT(X445,255),LEFT('Disaggregation Data'!J$315:$J$616,255),0))),"")</f>
        <v/>
      </c>
      <c r="H445" s="433" t="str">
        <f t="array" ref="H445">IFERROR(IF(INDEX('Disaggregation Data'!$N$315:$N$616,MATCH(LEFT(X445,255),LEFT('Disaggregation Data'!$J$315:$J$616,255),0))=0,"",INDEX('Disaggregation Data'!$N$315:$N$616,MATCH(LEFT(X445,255),LEFT('Disaggregation Data'!J$315:$J$616,255),0))),"")</f>
        <v/>
      </c>
      <c r="I445" s="433" t="str">
        <f t="array" ref="I445">IFERROR(IF(INDEX('Disaggregation Data'!$Q$315:$Q$616,MATCH(LEFT(X445,255),LEFT('Disaggregation Data'!$J$315:$J$616,255),0))=0,"",INDEX('Disaggregation Data'!$Q$315:$Q$616,MATCH(LEFT(X445,255),LEFT('Disaggregation Data'!J$315:$J$616,255),0))),"")</f>
        <v/>
      </c>
      <c r="J445" s="447" t="str">
        <f t="array" ref="J445">IFERROR(IF(INDEX('Disaggregation Data'!$R$315:$R$616,MATCH(LEFT(X445,255),LEFT('Disaggregation Data'!$J$315:$J$616,255),0))=0,"",INDEX('Disaggregation Data'!$R$315:$R$616,MATCH(LEFT(X445,255),LEFT('Disaggregation Data'!J$315:$J$616,255),0))),"")</f>
        <v/>
      </c>
      <c r="K445" s="484"/>
      <c r="L445" s="484"/>
      <c r="M445" s="484"/>
      <c r="N445" s="484"/>
      <c r="O445" s="484"/>
      <c r="P445" s="429"/>
      <c r="Q445" s="429"/>
      <c r="R445" s="429"/>
      <c r="S445" s="429"/>
      <c r="T445" s="429"/>
      <c r="U445" s="433" t="str">
        <f t="array" ref="U445">IFERROR(IF(INDEX('Disaggregation Data'!$O$315:$O$616,MATCH(LEFT(X445,255),LEFT('Disaggregation Data'!$J$315:$J$616,255),0))=0,"",INDEX('Disaggregation Data'!$O$315:$O$616,MATCH(LEFT(X445,255),LEFT('Disaggregation Data'!J$315:$J$616,255),0))),"")</f>
        <v/>
      </c>
      <c r="V445" s="447" t="str">
        <f t="array" ref="V445">IFERROR(IF(INDEX('Disaggregation Data'!$P$315:$P$616,MATCH(LEFT(X445,255),LEFT('Disaggregation Data'!$J$315:$J$616,255),0))=0,"",INDEX('Disaggregation Data'!$P$315:$P$616,MATCH(LEFT(X445,255),LEFT('Disaggregation Data'!J$315:$J$616,255),0))),"")</f>
        <v/>
      </c>
      <c r="W445" s="527"/>
      <c r="X445" s="527" t="str">
        <f t="shared" si="28"/>
        <v/>
      </c>
      <c r="Y445" s="527">
        <f t="shared" si="29"/>
        <v>28</v>
      </c>
      <c r="Z445" s="527" t="str">
        <f t="shared" si="30"/>
        <v/>
      </c>
      <c r="AA445" s="527" t="b">
        <f t="shared" si="31"/>
        <v>0</v>
      </c>
      <c r="AB445" s="527" t="s">
        <v>2061</v>
      </c>
      <c r="AC445" s="527" t="str">
        <f t="array" ref="AC445">IFERROR(IF(INDEX('Disaggregation Records'!$G$95:$G$183,MATCH(LEFT(Z445,255),LEFT('Disaggregation Records'!$D$95:$D$183,255),0))=0,"",INDEX('Disaggregation Records'!$G$95:$G$183,MATCH(LEFT(Z445,255),LEFT('Disaggregation Records'!$D$95:$D$183,255),0))),"")</f>
        <v/>
      </c>
      <c r="AD445" s="527" t="s">
        <v>982</v>
      </c>
      <c r="AE445" s="392"/>
      <c r="AF445" s="133"/>
      <c r="AG445" s="133"/>
    </row>
    <row r="446" spans="1:33" ht="47.1" customHeight="1" x14ac:dyDescent="0.25">
      <c r="A446" s="409">
        <v>12</v>
      </c>
      <c r="B446" s="427" t="str">
        <f>IFERROR(VLOOKUP(A446,'Coverage Indicators - Section D'!$A$10:$Y$42,25,FALSE),"")</f>
        <v/>
      </c>
      <c r="C446" s="522" t="str">
        <f t="array" ref="C446">IFERROR(IF(INDEX('Disaggregation Records'!$E$95:$E$183,MATCH(RIGHT(Z446,255),RIGHT('Disaggregation Records'!$D$95:$D$183,255),0))=0,"",INDEX('Disaggregation Records'!$E$95:$E$183,MATCH(RIGHT(Z446,255),RIGHT('Disaggregation Records'!$D$95:$D$183,255),0))),"")</f>
        <v/>
      </c>
      <c r="D446" s="522" t="str">
        <f t="array" ref="D446">IFERROR(IF(INDEX('Disaggregation Records'!$F$95:$F$183,MATCH(RIGHT(Z446,255),RIGHT('Disaggregation Records'!$D$95:$D$183,255),0))=0,"",INDEX('Disaggregation Records'!$F$95:$F$183,MATCH(RIGHT(Z446,255),RIGHT('Disaggregation Records'!$D$95:$D$183,255),0))),"")</f>
        <v/>
      </c>
      <c r="E446" s="429" t="str">
        <f t="array" ref="E446">IFERROR(IF(INDEX('Disaggregation Data'!$K$315:$K$616,MATCH(LEFT(X446,255),LEFT('Disaggregation Data'!$J$315:$J$616,255),0))=0,"",INDEX('Disaggregation Data'!$K$315:$K$616,MATCH(LEFT(X446,255),LEFT('Disaggregation Data'!J$315:$J$616,255),0))),"")</f>
        <v/>
      </c>
      <c r="F446" s="430" t="str">
        <f t="array" ref="F446">IFERROR(IF(INDEX('Disaggregation Data'!$L$315:$L$616,MATCH(LEFT(X446,255),LEFT('Disaggregation Data'!$J$315:$J$616,255),0))=0,"",INDEX('Disaggregation Data'!$L$315:$L$616,MATCH(LEFT(X446,255),LEFT('Disaggregation Data'!J$315:$J$616,255),0))),"")</f>
        <v/>
      </c>
      <c r="G446" s="494" t="str">
        <f t="array" ref="G446">IFERROR(IF(INDEX('Disaggregation Data'!$M$315:$M$616,MATCH(LEFT(X446,255),LEFT('Disaggregation Data'!$J$315:$J$616,255),0))=0,(E446/F446)*100,INDEX('Disaggregation Data'!$M$315:$M$616,MATCH(LEFT(X446,255),LEFT('Disaggregation Data'!J$315:$J$616,255),0))),"")</f>
        <v/>
      </c>
      <c r="H446" s="433" t="str">
        <f t="array" ref="H446">IFERROR(IF(INDEX('Disaggregation Data'!$N$315:$N$616,MATCH(LEFT(X446,255),LEFT('Disaggregation Data'!$J$315:$J$616,255),0))=0,"",INDEX('Disaggregation Data'!$N$315:$N$616,MATCH(LEFT(X446,255),LEFT('Disaggregation Data'!J$315:$J$616,255),0))),"")</f>
        <v/>
      </c>
      <c r="I446" s="433" t="str">
        <f t="array" ref="I446">IFERROR(IF(INDEX('Disaggregation Data'!$Q$315:$Q$616,MATCH(LEFT(X446,255),LEFT('Disaggregation Data'!$J$315:$J$616,255),0))=0,"",INDEX('Disaggregation Data'!$Q$315:$Q$616,MATCH(LEFT(X446,255),LEFT('Disaggregation Data'!J$315:$J$616,255),0))),"")</f>
        <v/>
      </c>
      <c r="J446" s="447" t="str">
        <f t="array" ref="J446">IFERROR(IF(INDEX('Disaggregation Data'!$R$315:$R$616,MATCH(LEFT(X446,255),LEFT('Disaggregation Data'!$J$315:$J$616,255),0))=0,"",INDEX('Disaggregation Data'!$R$315:$R$616,MATCH(LEFT(X446,255),LEFT('Disaggregation Data'!J$315:$J$616,255),0))),"")</f>
        <v/>
      </c>
      <c r="K446" s="484"/>
      <c r="L446" s="484"/>
      <c r="M446" s="484"/>
      <c r="N446" s="484"/>
      <c r="O446" s="484"/>
      <c r="P446" s="429"/>
      <c r="Q446" s="429"/>
      <c r="R446" s="429"/>
      <c r="S446" s="429"/>
      <c r="T446" s="429"/>
      <c r="U446" s="433" t="str">
        <f t="array" ref="U446">IFERROR(IF(INDEX('Disaggregation Data'!$O$315:$O$616,MATCH(LEFT(X446,255),LEFT('Disaggregation Data'!$J$315:$J$616,255),0))=0,"",INDEX('Disaggregation Data'!$O$315:$O$616,MATCH(LEFT(X446,255),LEFT('Disaggregation Data'!J$315:$J$616,255),0))),"")</f>
        <v/>
      </c>
      <c r="V446" s="447" t="str">
        <f t="array" ref="V446">IFERROR(IF(INDEX('Disaggregation Data'!$P$315:$P$616,MATCH(LEFT(X446,255),LEFT('Disaggregation Data'!$J$315:$J$616,255),0))=0,"",INDEX('Disaggregation Data'!$P$315:$P$616,MATCH(LEFT(X446,255),LEFT('Disaggregation Data'!J$315:$J$616,255),0))),"")</f>
        <v/>
      </c>
      <c r="W446" s="527"/>
      <c r="X446" s="527" t="str">
        <f t="shared" si="28"/>
        <v/>
      </c>
      <c r="Y446" s="527">
        <f t="shared" si="29"/>
        <v>29</v>
      </c>
      <c r="Z446" s="527" t="str">
        <f t="shared" si="30"/>
        <v/>
      </c>
      <c r="AA446" s="527" t="b">
        <f t="shared" si="31"/>
        <v>0</v>
      </c>
      <c r="AB446" s="527" t="s">
        <v>2062</v>
      </c>
      <c r="AC446" s="527" t="str">
        <f t="array" ref="AC446">IFERROR(IF(INDEX('Disaggregation Records'!$G$95:$G$183,MATCH(LEFT(Z446,255),LEFT('Disaggregation Records'!$D$95:$D$183,255),0))=0,"",INDEX('Disaggregation Records'!$G$95:$G$183,MATCH(LEFT(Z446,255),LEFT('Disaggregation Records'!$D$95:$D$183,255),0))),"")</f>
        <v/>
      </c>
      <c r="AD446" s="527" t="s">
        <v>982</v>
      </c>
      <c r="AE446" s="392"/>
      <c r="AF446" s="133"/>
      <c r="AG446" s="133"/>
    </row>
    <row r="447" spans="1:33" ht="47.1" customHeight="1" x14ac:dyDescent="0.25">
      <c r="A447" s="409">
        <v>13</v>
      </c>
      <c r="B447" s="427" t="str">
        <f>IFERROR(VLOOKUP(A447,'Coverage Indicators - Section D'!$A$10:$Y$42,25,FALSE),"")</f>
        <v/>
      </c>
      <c r="C447" s="522" t="str">
        <f t="array" ref="C447">IFERROR(IF(INDEX('Disaggregation Records'!$E$95:$E$183,MATCH(RIGHT(Z447,255),RIGHT('Disaggregation Records'!$D$95:$D$183,255),0))=0,"",INDEX('Disaggregation Records'!$E$95:$E$183,MATCH(RIGHT(Z447,255),RIGHT('Disaggregation Records'!$D$95:$D$183,255),0))),"")</f>
        <v/>
      </c>
      <c r="D447" s="522" t="str">
        <f t="array" ref="D447">IFERROR(IF(INDEX('Disaggregation Records'!$F$95:$F$183,MATCH(RIGHT(Z447,255),RIGHT('Disaggregation Records'!$D$95:$D$183,255),0))=0,"",INDEX('Disaggregation Records'!$F$95:$F$183,MATCH(RIGHT(Z447,255),RIGHT('Disaggregation Records'!$D$95:$D$183,255),0))),"")</f>
        <v/>
      </c>
      <c r="E447" s="429" t="str">
        <f t="array" ref="E447">IFERROR(IF(INDEX('Disaggregation Data'!$K$315:$K$616,MATCH(LEFT(X447,255),LEFT('Disaggregation Data'!$J$315:$J$616,255),0))=0,"",INDEX('Disaggregation Data'!$K$315:$K$616,MATCH(LEFT(X447,255),LEFT('Disaggregation Data'!J$315:$J$616,255),0))),"")</f>
        <v/>
      </c>
      <c r="F447" s="430" t="str">
        <f t="array" ref="F447">IFERROR(IF(INDEX('Disaggregation Data'!$L$315:$L$616,MATCH(LEFT(X447,255),LEFT('Disaggregation Data'!$J$315:$J$616,255),0))=0,"",INDEX('Disaggregation Data'!$L$315:$L$616,MATCH(LEFT(X447,255),LEFT('Disaggregation Data'!J$315:$J$616,255),0))),"")</f>
        <v/>
      </c>
      <c r="G447" s="494" t="str">
        <f t="array" ref="G447">IFERROR(IF(INDEX('Disaggregation Data'!$M$315:$M$616,MATCH(LEFT(X447,255),LEFT('Disaggregation Data'!$J$315:$J$616,255),0))=0,(E447/F447)*100,INDEX('Disaggregation Data'!$M$315:$M$616,MATCH(LEFT(X447,255),LEFT('Disaggregation Data'!J$315:$J$616,255),0))),"")</f>
        <v/>
      </c>
      <c r="H447" s="433" t="str">
        <f t="array" ref="H447">IFERROR(IF(INDEX('Disaggregation Data'!$N$315:$N$616,MATCH(LEFT(X447,255),LEFT('Disaggregation Data'!$J$315:$J$616,255),0))=0,"",INDEX('Disaggregation Data'!$N$315:$N$616,MATCH(LEFT(X447,255),LEFT('Disaggregation Data'!J$315:$J$616,255),0))),"")</f>
        <v/>
      </c>
      <c r="I447" s="433" t="str">
        <f t="array" ref="I447">IFERROR(IF(INDEX('Disaggregation Data'!$Q$315:$Q$616,MATCH(LEFT(X447,255),LEFT('Disaggregation Data'!$J$315:$J$616,255),0))=0,"",INDEX('Disaggregation Data'!$Q$315:$Q$616,MATCH(LEFT(X447,255),LEFT('Disaggregation Data'!J$315:$J$616,255),0))),"")</f>
        <v/>
      </c>
      <c r="J447" s="447" t="str">
        <f t="array" ref="J447">IFERROR(IF(INDEX('Disaggregation Data'!$R$315:$R$616,MATCH(LEFT(X447,255),LEFT('Disaggregation Data'!$J$315:$J$616,255),0))=0,"",INDEX('Disaggregation Data'!$R$315:$R$616,MATCH(LEFT(X447,255),LEFT('Disaggregation Data'!J$315:$J$616,255),0))),"")</f>
        <v/>
      </c>
      <c r="K447" s="484"/>
      <c r="L447" s="484"/>
      <c r="M447" s="484"/>
      <c r="N447" s="484"/>
      <c r="O447" s="484"/>
      <c r="P447" s="429"/>
      <c r="Q447" s="429"/>
      <c r="R447" s="429"/>
      <c r="S447" s="429"/>
      <c r="T447" s="429"/>
      <c r="U447" s="433" t="str">
        <f t="array" ref="U447">IFERROR(IF(INDEX('Disaggregation Data'!$O$315:$O$616,MATCH(LEFT(X447,255),LEFT('Disaggregation Data'!$J$315:$J$616,255),0))=0,"",INDEX('Disaggregation Data'!$O$315:$O$616,MATCH(LEFT(X447,255),LEFT('Disaggregation Data'!J$315:$J$616,255),0))),"")</f>
        <v/>
      </c>
      <c r="V447" s="447" t="str">
        <f t="array" ref="V447">IFERROR(IF(INDEX('Disaggregation Data'!$P$315:$P$616,MATCH(LEFT(X447,255),LEFT('Disaggregation Data'!$J$315:$J$616,255),0))=0,"",INDEX('Disaggregation Data'!$P$315:$P$616,MATCH(LEFT(X447,255),LEFT('Disaggregation Data'!J$315:$J$616,255),0))),"")</f>
        <v/>
      </c>
      <c r="W447" s="527"/>
      <c r="X447" s="527" t="str">
        <f t="shared" si="28"/>
        <v/>
      </c>
      <c r="Y447" s="527">
        <f t="shared" si="29"/>
        <v>30</v>
      </c>
      <c r="Z447" s="527" t="str">
        <f t="shared" si="30"/>
        <v/>
      </c>
      <c r="AA447" s="527" t="b">
        <f t="shared" si="31"/>
        <v>0</v>
      </c>
      <c r="AB447" s="527" t="s">
        <v>2063</v>
      </c>
      <c r="AC447" s="527" t="str">
        <f t="array" ref="AC447">IFERROR(IF(INDEX('Disaggregation Records'!$G$95:$G$183,MATCH(LEFT(Z447,255),LEFT('Disaggregation Records'!$D$95:$D$183,255),0))=0,"",INDEX('Disaggregation Records'!$G$95:$G$183,MATCH(LEFT(Z447,255),LEFT('Disaggregation Records'!$D$95:$D$183,255),0))),"")</f>
        <v/>
      </c>
      <c r="AD447" s="527" t="s">
        <v>983</v>
      </c>
      <c r="AE447" s="392"/>
      <c r="AF447" s="133"/>
      <c r="AG447" s="133"/>
    </row>
    <row r="448" spans="1:33" ht="47.1" customHeight="1" x14ac:dyDescent="0.25">
      <c r="A448" s="409">
        <v>13</v>
      </c>
      <c r="B448" s="427" t="str">
        <f>IFERROR(VLOOKUP(A448,'Coverage Indicators - Section D'!$A$10:$Y$42,25,FALSE),"")</f>
        <v/>
      </c>
      <c r="C448" s="522" t="str">
        <f t="array" ref="C448">IFERROR(IF(INDEX('Disaggregation Records'!$E$95:$E$183,MATCH(RIGHT(Z448,255),RIGHT('Disaggregation Records'!$D$95:$D$183,255),0))=0,"",INDEX('Disaggregation Records'!$E$95:$E$183,MATCH(RIGHT(Z448,255),RIGHT('Disaggregation Records'!$D$95:$D$183,255),0))),"")</f>
        <v/>
      </c>
      <c r="D448" s="522" t="str">
        <f t="array" ref="D448">IFERROR(IF(INDEX('Disaggregation Records'!$F$95:$F$183,MATCH(RIGHT(Z448,255),RIGHT('Disaggregation Records'!$D$95:$D$183,255),0))=0,"",INDEX('Disaggregation Records'!$F$95:$F$183,MATCH(RIGHT(Z448,255),RIGHT('Disaggregation Records'!$D$95:$D$183,255),0))),"")</f>
        <v/>
      </c>
      <c r="E448" s="429" t="str">
        <f t="array" ref="E448">IFERROR(IF(INDEX('Disaggregation Data'!$K$315:$K$616,MATCH(LEFT(X448,255),LEFT('Disaggregation Data'!$J$315:$J$616,255),0))=0,"",INDEX('Disaggregation Data'!$K$315:$K$616,MATCH(LEFT(X448,255),LEFT('Disaggregation Data'!J$315:$J$616,255),0))),"")</f>
        <v/>
      </c>
      <c r="F448" s="430" t="str">
        <f t="array" ref="F448">IFERROR(IF(INDEX('Disaggregation Data'!$L$315:$L$616,MATCH(LEFT(X448,255),LEFT('Disaggregation Data'!$J$315:$J$616,255),0))=0,"",INDEX('Disaggregation Data'!$L$315:$L$616,MATCH(LEFT(X448,255),LEFT('Disaggregation Data'!J$315:$J$616,255),0))),"")</f>
        <v/>
      </c>
      <c r="G448" s="494" t="str">
        <f t="array" ref="G448">IFERROR(IF(INDEX('Disaggregation Data'!$M$315:$M$616,MATCH(LEFT(X448,255),LEFT('Disaggregation Data'!$J$315:$J$616,255),0))=0,(E448/F448)*100,INDEX('Disaggregation Data'!$M$315:$M$616,MATCH(LEFT(X448,255),LEFT('Disaggregation Data'!J$315:$J$616,255),0))),"")</f>
        <v/>
      </c>
      <c r="H448" s="433" t="str">
        <f t="array" ref="H448">IFERROR(IF(INDEX('Disaggregation Data'!$N$315:$N$616,MATCH(LEFT(X448,255),LEFT('Disaggregation Data'!$J$315:$J$616,255),0))=0,"",INDEX('Disaggregation Data'!$N$315:$N$616,MATCH(LEFT(X448,255),LEFT('Disaggregation Data'!J$315:$J$616,255),0))),"")</f>
        <v/>
      </c>
      <c r="I448" s="433" t="str">
        <f t="array" ref="I448">IFERROR(IF(INDEX('Disaggregation Data'!$Q$315:$Q$616,MATCH(LEFT(X448,255),LEFT('Disaggregation Data'!$J$315:$J$616,255),0))=0,"",INDEX('Disaggregation Data'!$Q$315:$Q$616,MATCH(LEFT(X448,255),LEFT('Disaggregation Data'!J$315:$J$616,255),0))),"")</f>
        <v/>
      </c>
      <c r="J448" s="447" t="str">
        <f t="array" ref="J448">IFERROR(IF(INDEX('Disaggregation Data'!$R$315:$R$616,MATCH(LEFT(X448,255),LEFT('Disaggregation Data'!$J$315:$J$616,255),0))=0,"",INDEX('Disaggregation Data'!$R$315:$R$616,MATCH(LEFT(X448,255),LEFT('Disaggregation Data'!J$315:$J$616,255),0))),"")</f>
        <v/>
      </c>
      <c r="K448" s="484"/>
      <c r="L448" s="484"/>
      <c r="M448" s="484"/>
      <c r="N448" s="484"/>
      <c r="O448" s="484"/>
      <c r="P448" s="429"/>
      <c r="Q448" s="429"/>
      <c r="R448" s="429"/>
      <c r="S448" s="429"/>
      <c r="T448" s="429"/>
      <c r="U448" s="433" t="str">
        <f t="array" ref="U448">IFERROR(IF(INDEX('Disaggregation Data'!$O$315:$O$616,MATCH(LEFT(X448,255),LEFT('Disaggregation Data'!$J$315:$J$616,255),0))=0,"",INDEX('Disaggregation Data'!$O$315:$O$616,MATCH(LEFT(X448,255),LEFT('Disaggregation Data'!J$315:$J$616,255),0))),"")</f>
        <v/>
      </c>
      <c r="V448" s="447" t="str">
        <f t="array" ref="V448">IFERROR(IF(INDEX('Disaggregation Data'!$P$315:$P$616,MATCH(LEFT(X448,255),LEFT('Disaggregation Data'!$J$315:$J$616,255),0))=0,"",INDEX('Disaggregation Data'!$P$315:$P$616,MATCH(LEFT(X448,255),LEFT('Disaggregation Data'!J$315:$J$616,255),0))),"")</f>
        <v/>
      </c>
      <c r="W448" s="527"/>
      <c r="X448" s="527" t="str">
        <f t="shared" si="28"/>
        <v/>
      </c>
      <c r="Y448" s="527">
        <f t="shared" si="29"/>
        <v>31</v>
      </c>
      <c r="Z448" s="527" t="str">
        <f t="shared" si="30"/>
        <v/>
      </c>
      <c r="AA448" s="527" t="b">
        <f t="shared" si="31"/>
        <v>0</v>
      </c>
      <c r="AB448" s="527" t="s">
        <v>2064</v>
      </c>
      <c r="AC448" s="527" t="str">
        <f t="array" ref="AC448">IFERROR(IF(INDEX('Disaggregation Records'!$G$95:$G$183,MATCH(LEFT(Z448,255),LEFT('Disaggregation Records'!$D$95:$D$183,255),0))=0,"",INDEX('Disaggregation Records'!$G$95:$G$183,MATCH(LEFT(Z448,255),LEFT('Disaggregation Records'!$D$95:$D$183,255),0))),"")</f>
        <v/>
      </c>
      <c r="AD448" s="527" t="s">
        <v>983</v>
      </c>
      <c r="AE448" s="392"/>
      <c r="AF448" s="133"/>
      <c r="AG448" s="133"/>
    </row>
    <row r="449" spans="1:33" ht="47.1" customHeight="1" x14ac:dyDescent="0.25">
      <c r="A449" s="409">
        <v>13</v>
      </c>
      <c r="B449" s="427" t="str">
        <f>IFERROR(VLOOKUP(A449,'Coverage Indicators - Section D'!$A$10:$Y$42,25,FALSE),"")</f>
        <v/>
      </c>
      <c r="C449" s="522" t="str">
        <f t="array" ref="C449">IFERROR(IF(INDEX('Disaggregation Records'!$E$95:$E$183,MATCH(RIGHT(Z449,255),RIGHT('Disaggregation Records'!$D$95:$D$183,255),0))=0,"",INDEX('Disaggregation Records'!$E$95:$E$183,MATCH(RIGHT(Z449,255),RIGHT('Disaggregation Records'!$D$95:$D$183,255),0))),"")</f>
        <v/>
      </c>
      <c r="D449" s="522" t="str">
        <f t="array" ref="D449">IFERROR(IF(INDEX('Disaggregation Records'!$F$95:$F$183,MATCH(RIGHT(Z449,255),RIGHT('Disaggregation Records'!$D$95:$D$183,255),0))=0,"",INDEX('Disaggregation Records'!$F$95:$F$183,MATCH(RIGHT(Z449,255),RIGHT('Disaggregation Records'!$D$95:$D$183,255),0))),"")</f>
        <v/>
      </c>
      <c r="E449" s="429" t="str">
        <f t="array" ref="E449">IFERROR(IF(INDEX('Disaggregation Data'!$K$315:$K$616,MATCH(LEFT(X449,255),LEFT('Disaggregation Data'!$J$315:$J$616,255),0))=0,"",INDEX('Disaggregation Data'!$K$315:$K$616,MATCH(LEFT(X449,255),LEFT('Disaggregation Data'!J$315:$J$616,255),0))),"")</f>
        <v/>
      </c>
      <c r="F449" s="430" t="str">
        <f t="array" ref="F449">IFERROR(IF(INDEX('Disaggregation Data'!$L$315:$L$616,MATCH(LEFT(X449,255),LEFT('Disaggregation Data'!$J$315:$J$616,255),0))=0,"",INDEX('Disaggregation Data'!$L$315:$L$616,MATCH(LEFT(X449,255),LEFT('Disaggregation Data'!J$315:$J$616,255),0))),"")</f>
        <v/>
      </c>
      <c r="G449" s="494" t="str">
        <f t="array" ref="G449">IFERROR(IF(INDEX('Disaggregation Data'!$M$315:$M$616,MATCH(LEFT(X449,255),LEFT('Disaggregation Data'!$J$315:$J$616,255),0))=0,(E449/F449)*100,INDEX('Disaggregation Data'!$M$315:$M$616,MATCH(LEFT(X449,255),LEFT('Disaggregation Data'!J$315:$J$616,255),0))),"")</f>
        <v/>
      </c>
      <c r="H449" s="433" t="str">
        <f t="array" ref="H449">IFERROR(IF(INDEX('Disaggregation Data'!$N$315:$N$616,MATCH(LEFT(X449,255),LEFT('Disaggregation Data'!$J$315:$J$616,255),0))=0,"",INDEX('Disaggregation Data'!$N$315:$N$616,MATCH(LEFT(X449,255),LEFT('Disaggregation Data'!J$315:$J$616,255),0))),"")</f>
        <v/>
      </c>
      <c r="I449" s="433" t="str">
        <f t="array" ref="I449">IFERROR(IF(INDEX('Disaggregation Data'!$Q$315:$Q$616,MATCH(LEFT(X449,255),LEFT('Disaggregation Data'!$J$315:$J$616,255),0))=0,"",INDEX('Disaggregation Data'!$Q$315:$Q$616,MATCH(LEFT(X449,255),LEFT('Disaggregation Data'!J$315:$J$616,255),0))),"")</f>
        <v/>
      </c>
      <c r="J449" s="447" t="str">
        <f t="array" ref="J449">IFERROR(IF(INDEX('Disaggregation Data'!$R$315:$R$616,MATCH(LEFT(X449,255),LEFT('Disaggregation Data'!$J$315:$J$616,255),0))=0,"",INDEX('Disaggregation Data'!$R$315:$R$616,MATCH(LEFT(X449,255),LEFT('Disaggregation Data'!J$315:$J$616,255),0))),"")</f>
        <v/>
      </c>
      <c r="K449" s="484"/>
      <c r="L449" s="484"/>
      <c r="M449" s="484"/>
      <c r="N449" s="484"/>
      <c r="O449" s="484"/>
      <c r="P449" s="429"/>
      <c r="Q449" s="429"/>
      <c r="R449" s="429"/>
      <c r="S449" s="429"/>
      <c r="T449" s="429"/>
      <c r="U449" s="433" t="str">
        <f t="array" ref="U449">IFERROR(IF(INDEX('Disaggregation Data'!$O$315:$O$616,MATCH(LEFT(X449,255),LEFT('Disaggregation Data'!$J$315:$J$616,255),0))=0,"",INDEX('Disaggregation Data'!$O$315:$O$616,MATCH(LEFT(X449,255),LEFT('Disaggregation Data'!J$315:$J$616,255),0))),"")</f>
        <v/>
      </c>
      <c r="V449" s="447" t="str">
        <f t="array" ref="V449">IFERROR(IF(INDEX('Disaggregation Data'!$P$315:$P$616,MATCH(LEFT(X449,255),LEFT('Disaggregation Data'!$J$315:$J$616,255),0))=0,"",INDEX('Disaggregation Data'!$P$315:$P$616,MATCH(LEFT(X449,255),LEFT('Disaggregation Data'!J$315:$J$616,255),0))),"")</f>
        <v/>
      </c>
      <c r="W449" s="527"/>
      <c r="X449" s="527" t="str">
        <f t="shared" si="28"/>
        <v/>
      </c>
      <c r="Y449" s="527">
        <f t="shared" si="29"/>
        <v>32</v>
      </c>
      <c r="Z449" s="527" t="str">
        <f t="shared" si="30"/>
        <v/>
      </c>
      <c r="AA449" s="527" t="b">
        <f t="shared" si="31"/>
        <v>0</v>
      </c>
      <c r="AB449" s="527" t="s">
        <v>2065</v>
      </c>
      <c r="AC449" s="527" t="str">
        <f t="array" ref="AC449">IFERROR(IF(INDEX('Disaggregation Records'!$G$95:$G$183,MATCH(LEFT(Z449,255),LEFT('Disaggregation Records'!$D$95:$D$183,255),0))=0,"",INDEX('Disaggregation Records'!$G$95:$G$183,MATCH(LEFT(Z449,255),LEFT('Disaggregation Records'!$D$95:$D$183,255),0))),"")</f>
        <v/>
      </c>
      <c r="AD449" s="527" t="s">
        <v>983</v>
      </c>
      <c r="AE449" s="392"/>
      <c r="AF449" s="133"/>
      <c r="AG449" s="133"/>
    </row>
    <row r="450" spans="1:33" ht="47.1" customHeight="1" x14ac:dyDescent="0.25">
      <c r="A450" s="409">
        <v>13</v>
      </c>
      <c r="B450" s="427" t="str">
        <f>IFERROR(VLOOKUP(A450,'Coverage Indicators - Section D'!$A$10:$Y$42,25,FALSE),"")</f>
        <v/>
      </c>
      <c r="C450" s="522" t="str">
        <f t="array" ref="C450">IFERROR(IF(INDEX('Disaggregation Records'!$E$95:$E$183,MATCH(RIGHT(Z450,255),RIGHT('Disaggregation Records'!$D$95:$D$183,255),0))=0,"",INDEX('Disaggregation Records'!$E$95:$E$183,MATCH(RIGHT(Z450,255),RIGHT('Disaggregation Records'!$D$95:$D$183,255),0))),"")</f>
        <v/>
      </c>
      <c r="D450" s="522" t="str">
        <f t="array" ref="D450">IFERROR(IF(INDEX('Disaggregation Records'!$F$95:$F$183,MATCH(RIGHT(Z450,255),RIGHT('Disaggregation Records'!$D$95:$D$183,255),0))=0,"",INDEX('Disaggregation Records'!$F$95:$F$183,MATCH(RIGHT(Z450,255),RIGHT('Disaggregation Records'!$D$95:$D$183,255),0))),"")</f>
        <v/>
      </c>
      <c r="E450" s="429" t="str">
        <f t="array" ref="E450">IFERROR(IF(INDEX('Disaggregation Data'!$K$315:$K$616,MATCH(LEFT(X450,255),LEFT('Disaggregation Data'!$J$315:$J$616,255),0))=0,"",INDEX('Disaggregation Data'!$K$315:$K$616,MATCH(LEFT(X450,255),LEFT('Disaggregation Data'!J$315:$J$616,255),0))),"")</f>
        <v/>
      </c>
      <c r="F450" s="430" t="str">
        <f t="array" ref="F450">IFERROR(IF(INDEX('Disaggregation Data'!$L$315:$L$616,MATCH(LEFT(X450,255),LEFT('Disaggregation Data'!$J$315:$J$616,255),0))=0,"",INDEX('Disaggregation Data'!$L$315:$L$616,MATCH(LEFT(X450,255),LEFT('Disaggregation Data'!J$315:$J$616,255),0))),"")</f>
        <v/>
      </c>
      <c r="G450" s="494" t="str">
        <f t="array" ref="G450">IFERROR(IF(INDEX('Disaggregation Data'!$M$315:$M$616,MATCH(LEFT(X450,255),LEFT('Disaggregation Data'!$J$315:$J$616,255),0))=0,(E450/F450)*100,INDEX('Disaggregation Data'!$M$315:$M$616,MATCH(LEFT(X450,255),LEFT('Disaggregation Data'!J$315:$J$616,255),0))),"")</f>
        <v/>
      </c>
      <c r="H450" s="433" t="str">
        <f t="array" ref="H450">IFERROR(IF(INDEX('Disaggregation Data'!$N$315:$N$616,MATCH(LEFT(X450,255),LEFT('Disaggregation Data'!$J$315:$J$616,255),0))=0,"",INDEX('Disaggregation Data'!$N$315:$N$616,MATCH(LEFT(X450,255),LEFT('Disaggregation Data'!J$315:$J$616,255),0))),"")</f>
        <v/>
      </c>
      <c r="I450" s="433" t="str">
        <f t="array" ref="I450">IFERROR(IF(INDEX('Disaggregation Data'!$Q$315:$Q$616,MATCH(LEFT(X450,255),LEFT('Disaggregation Data'!$J$315:$J$616,255),0))=0,"",INDEX('Disaggregation Data'!$Q$315:$Q$616,MATCH(LEFT(X450,255),LEFT('Disaggregation Data'!J$315:$J$616,255),0))),"")</f>
        <v/>
      </c>
      <c r="J450" s="447" t="str">
        <f t="array" ref="J450">IFERROR(IF(INDEX('Disaggregation Data'!$R$315:$R$616,MATCH(LEFT(X450,255),LEFT('Disaggregation Data'!$J$315:$J$616,255),0))=0,"",INDEX('Disaggregation Data'!$R$315:$R$616,MATCH(LEFT(X450,255),LEFT('Disaggregation Data'!J$315:$J$616,255),0))),"")</f>
        <v/>
      </c>
      <c r="K450" s="484"/>
      <c r="L450" s="484"/>
      <c r="M450" s="484"/>
      <c r="N450" s="484"/>
      <c r="O450" s="484"/>
      <c r="P450" s="429"/>
      <c r="Q450" s="429"/>
      <c r="R450" s="429"/>
      <c r="S450" s="429"/>
      <c r="T450" s="429"/>
      <c r="U450" s="433" t="str">
        <f t="array" ref="U450">IFERROR(IF(INDEX('Disaggregation Data'!$O$315:$O$616,MATCH(LEFT(X450,255),LEFT('Disaggregation Data'!$J$315:$J$616,255),0))=0,"",INDEX('Disaggregation Data'!$O$315:$O$616,MATCH(LEFT(X450,255),LEFT('Disaggregation Data'!J$315:$J$616,255),0))),"")</f>
        <v/>
      </c>
      <c r="V450" s="447" t="str">
        <f t="array" ref="V450">IFERROR(IF(INDEX('Disaggregation Data'!$P$315:$P$616,MATCH(LEFT(X450,255),LEFT('Disaggregation Data'!$J$315:$J$616,255),0))=0,"",INDEX('Disaggregation Data'!$P$315:$P$616,MATCH(LEFT(X450,255),LEFT('Disaggregation Data'!J$315:$J$616,255),0))),"")</f>
        <v/>
      </c>
      <c r="W450" s="527"/>
      <c r="X450" s="527" t="str">
        <f t="shared" si="28"/>
        <v/>
      </c>
      <c r="Y450" s="527">
        <f t="shared" si="29"/>
        <v>33</v>
      </c>
      <c r="Z450" s="527" t="str">
        <f t="shared" si="30"/>
        <v/>
      </c>
      <c r="AA450" s="527" t="b">
        <f t="shared" si="31"/>
        <v>0</v>
      </c>
      <c r="AB450" s="527" t="s">
        <v>2066</v>
      </c>
      <c r="AC450" s="527" t="str">
        <f t="array" ref="AC450">IFERROR(IF(INDEX('Disaggregation Records'!$G$95:$G$183,MATCH(LEFT(Z450,255),LEFT('Disaggregation Records'!$D$95:$D$183,255),0))=0,"",INDEX('Disaggregation Records'!$G$95:$G$183,MATCH(LEFT(Z450,255),LEFT('Disaggregation Records'!$D$95:$D$183,255),0))),"")</f>
        <v/>
      </c>
      <c r="AD450" s="527" t="s">
        <v>983</v>
      </c>
      <c r="AE450" s="392"/>
      <c r="AF450" s="133"/>
      <c r="AG450" s="133"/>
    </row>
    <row r="451" spans="1:33" ht="47.1" customHeight="1" x14ac:dyDescent="0.25">
      <c r="A451" s="409">
        <v>13</v>
      </c>
      <c r="B451" s="427" t="str">
        <f>IFERROR(VLOOKUP(A451,'Coverage Indicators - Section D'!$A$10:$Y$42,25,FALSE),"")</f>
        <v/>
      </c>
      <c r="C451" s="522" t="str">
        <f t="array" ref="C451">IFERROR(IF(INDEX('Disaggregation Records'!$E$95:$E$183,MATCH(RIGHT(Z451,255),RIGHT('Disaggregation Records'!$D$95:$D$183,255),0))=0,"",INDEX('Disaggregation Records'!$E$95:$E$183,MATCH(RIGHT(Z451,255),RIGHT('Disaggregation Records'!$D$95:$D$183,255),0))),"")</f>
        <v/>
      </c>
      <c r="D451" s="522" t="str">
        <f t="array" ref="D451">IFERROR(IF(INDEX('Disaggregation Records'!$F$95:$F$183,MATCH(RIGHT(Z451,255),RIGHT('Disaggregation Records'!$D$95:$D$183,255),0))=0,"",INDEX('Disaggregation Records'!$F$95:$F$183,MATCH(RIGHT(Z451,255),RIGHT('Disaggregation Records'!$D$95:$D$183,255),0))),"")</f>
        <v/>
      </c>
      <c r="E451" s="429" t="str">
        <f t="array" ref="E451">IFERROR(IF(INDEX('Disaggregation Data'!$K$315:$K$616,MATCH(LEFT(X451,255),LEFT('Disaggregation Data'!$J$315:$J$616,255),0))=0,"",INDEX('Disaggregation Data'!$K$315:$K$616,MATCH(LEFT(X451,255),LEFT('Disaggregation Data'!J$315:$J$616,255),0))),"")</f>
        <v/>
      </c>
      <c r="F451" s="430" t="str">
        <f t="array" ref="F451">IFERROR(IF(INDEX('Disaggregation Data'!$L$315:$L$616,MATCH(LEFT(X451,255),LEFT('Disaggregation Data'!$J$315:$J$616,255),0))=0,"",INDEX('Disaggregation Data'!$L$315:$L$616,MATCH(LEFT(X451,255),LEFT('Disaggregation Data'!J$315:$J$616,255),0))),"")</f>
        <v/>
      </c>
      <c r="G451" s="494" t="str">
        <f t="array" ref="G451">IFERROR(IF(INDEX('Disaggregation Data'!$M$315:$M$616,MATCH(LEFT(X451,255),LEFT('Disaggregation Data'!$J$315:$J$616,255),0))=0,(E451/F451)*100,INDEX('Disaggregation Data'!$M$315:$M$616,MATCH(LEFT(X451,255),LEFT('Disaggregation Data'!J$315:$J$616,255),0))),"")</f>
        <v/>
      </c>
      <c r="H451" s="433" t="str">
        <f t="array" ref="H451">IFERROR(IF(INDEX('Disaggregation Data'!$N$315:$N$616,MATCH(LEFT(X451,255),LEFT('Disaggregation Data'!$J$315:$J$616,255),0))=0,"",INDEX('Disaggregation Data'!$N$315:$N$616,MATCH(LEFT(X451,255),LEFT('Disaggregation Data'!J$315:$J$616,255),0))),"")</f>
        <v/>
      </c>
      <c r="I451" s="433" t="str">
        <f t="array" ref="I451">IFERROR(IF(INDEX('Disaggregation Data'!$Q$315:$Q$616,MATCH(LEFT(X451,255),LEFT('Disaggregation Data'!$J$315:$J$616,255),0))=0,"",INDEX('Disaggregation Data'!$Q$315:$Q$616,MATCH(LEFT(X451,255),LEFT('Disaggregation Data'!J$315:$J$616,255),0))),"")</f>
        <v/>
      </c>
      <c r="J451" s="447" t="str">
        <f t="array" ref="J451">IFERROR(IF(INDEX('Disaggregation Data'!$R$315:$R$616,MATCH(LEFT(X451,255),LEFT('Disaggregation Data'!$J$315:$J$616,255),0))=0,"",INDEX('Disaggregation Data'!$R$315:$R$616,MATCH(LEFT(X451,255),LEFT('Disaggregation Data'!J$315:$J$616,255),0))),"")</f>
        <v/>
      </c>
      <c r="K451" s="484"/>
      <c r="L451" s="484"/>
      <c r="M451" s="484"/>
      <c r="N451" s="484"/>
      <c r="O451" s="484"/>
      <c r="P451" s="429"/>
      <c r="Q451" s="429"/>
      <c r="R451" s="429"/>
      <c r="S451" s="429"/>
      <c r="T451" s="429"/>
      <c r="U451" s="433" t="str">
        <f t="array" ref="U451">IFERROR(IF(INDEX('Disaggregation Data'!$O$315:$O$616,MATCH(LEFT(X451,255),LEFT('Disaggregation Data'!$J$315:$J$616,255),0))=0,"",INDEX('Disaggregation Data'!$O$315:$O$616,MATCH(LEFT(X451,255),LEFT('Disaggregation Data'!J$315:$J$616,255),0))),"")</f>
        <v/>
      </c>
      <c r="V451" s="447" t="str">
        <f t="array" ref="V451">IFERROR(IF(INDEX('Disaggregation Data'!$P$315:$P$616,MATCH(LEFT(X451,255),LEFT('Disaggregation Data'!$J$315:$J$616,255),0))=0,"",INDEX('Disaggregation Data'!$P$315:$P$616,MATCH(LEFT(X451,255),LEFT('Disaggregation Data'!J$315:$J$616,255),0))),"")</f>
        <v/>
      </c>
      <c r="W451" s="527"/>
      <c r="X451" s="527" t="str">
        <f t="shared" si="28"/>
        <v/>
      </c>
      <c r="Y451" s="527">
        <f t="shared" si="29"/>
        <v>34</v>
      </c>
      <c r="Z451" s="527" t="str">
        <f t="shared" si="30"/>
        <v/>
      </c>
      <c r="AA451" s="527" t="b">
        <f t="shared" si="31"/>
        <v>0</v>
      </c>
      <c r="AB451" s="527" t="s">
        <v>2067</v>
      </c>
      <c r="AC451" s="527" t="str">
        <f t="array" ref="AC451">IFERROR(IF(INDEX('Disaggregation Records'!$G$95:$G$183,MATCH(LEFT(Z451,255),LEFT('Disaggregation Records'!$D$95:$D$183,255),0))=0,"",INDEX('Disaggregation Records'!$G$95:$G$183,MATCH(LEFT(Z451,255),LEFT('Disaggregation Records'!$D$95:$D$183,255),0))),"")</f>
        <v/>
      </c>
      <c r="AD451" s="527" t="s">
        <v>983</v>
      </c>
      <c r="AE451" s="392"/>
      <c r="AF451" s="133"/>
      <c r="AG451" s="133"/>
    </row>
    <row r="452" spans="1:33" ht="47.1" customHeight="1" x14ac:dyDescent="0.25">
      <c r="A452" s="409">
        <v>13</v>
      </c>
      <c r="B452" s="427" t="str">
        <f>IFERROR(VLOOKUP(A452,'Coverage Indicators - Section D'!$A$10:$Y$42,25,FALSE),"")</f>
        <v/>
      </c>
      <c r="C452" s="522" t="str">
        <f t="array" ref="C452">IFERROR(IF(INDEX('Disaggregation Records'!$E$95:$E$183,MATCH(RIGHT(Z452,255),RIGHT('Disaggregation Records'!$D$95:$D$183,255),0))=0,"",INDEX('Disaggregation Records'!$E$95:$E$183,MATCH(RIGHT(Z452,255),RIGHT('Disaggregation Records'!$D$95:$D$183,255),0))),"")</f>
        <v/>
      </c>
      <c r="D452" s="522" t="str">
        <f t="array" ref="D452">IFERROR(IF(INDEX('Disaggregation Records'!$F$95:$F$183,MATCH(RIGHT(Z452,255),RIGHT('Disaggregation Records'!$D$95:$D$183,255),0))=0,"",INDEX('Disaggregation Records'!$F$95:$F$183,MATCH(RIGHT(Z452,255),RIGHT('Disaggregation Records'!$D$95:$D$183,255),0))),"")</f>
        <v/>
      </c>
      <c r="E452" s="429" t="str">
        <f t="array" ref="E452">IFERROR(IF(INDEX('Disaggregation Data'!$K$315:$K$616,MATCH(LEFT(X452,255),LEFT('Disaggregation Data'!$J$315:$J$616,255),0))=0,"",INDEX('Disaggregation Data'!$K$315:$K$616,MATCH(LEFT(X452,255),LEFT('Disaggregation Data'!J$315:$J$616,255),0))),"")</f>
        <v/>
      </c>
      <c r="F452" s="430" t="str">
        <f t="array" ref="F452">IFERROR(IF(INDEX('Disaggregation Data'!$L$315:$L$616,MATCH(LEFT(X452,255),LEFT('Disaggregation Data'!$J$315:$J$616,255),0))=0,"",INDEX('Disaggregation Data'!$L$315:$L$616,MATCH(LEFT(X452,255),LEFT('Disaggregation Data'!J$315:$J$616,255),0))),"")</f>
        <v/>
      </c>
      <c r="G452" s="494" t="str">
        <f t="array" ref="G452">IFERROR(IF(INDEX('Disaggregation Data'!$M$315:$M$616,MATCH(LEFT(X452,255),LEFT('Disaggregation Data'!$J$315:$J$616,255),0))=0,(E452/F452)*100,INDEX('Disaggregation Data'!$M$315:$M$616,MATCH(LEFT(X452,255),LEFT('Disaggregation Data'!J$315:$J$616,255),0))),"")</f>
        <v/>
      </c>
      <c r="H452" s="433" t="str">
        <f t="array" ref="H452">IFERROR(IF(INDEX('Disaggregation Data'!$N$315:$N$616,MATCH(LEFT(X452,255),LEFT('Disaggregation Data'!$J$315:$J$616,255),0))=0,"",INDEX('Disaggregation Data'!$N$315:$N$616,MATCH(LEFT(X452,255),LEFT('Disaggregation Data'!J$315:$J$616,255),0))),"")</f>
        <v/>
      </c>
      <c r="I452" s="433" t="str">
        <f t="array" ref="I452">IFERROR(IF(INDEX('Disaggregation Data'!$Q$315:$Q$616,MATCH(LEFT(X452,255),LEFT('Disaggregation Data'!$J$315:$J$616,255),0))=0,"",INDEX('Disaggregation Data'!$Q$315:$Q$616,MATCH(LEFT(X452,255),LEFT('Disaggregation Data'!J$315:$J$616,255),0))),"")</f>
        <v/>
      </c>
      <c r="J452" s="447" t="str">
        <f t="array" ref="J452">IFERROR(IF(INDEX('Disaggregation Data'!$R$315:$R$616,MATCH(LEFT(X452,255),LEFT('Disaggregation Data'!$J$315:$J$616,255),0))=0,"",INDEX('Disaggregation Data'!$R$315:$R$616,MATCH(LEFT(X452,255),LEFT('Disaggregation Data'!J$315:$J$616,255),0))),"")</f>
        <v/>
      </c>
      <c r="K452" s="484"/>
      <c r="L452" s="484"/>
      <c r="M452" s="484"/>
      <c r="N452" s="484"/>
      <c r="O452" s="484"/>
      <c r="P452" s="429"/>
      <c r="Q452" s="429"/>
      <c r="R452" s="429"/>
      <c r="S452" s="429"/>
      <c r="T452" s="429"/>
      <c r="U452" s="433" t="str">
        <f t="array" ref="U452">IFERROR(IF(INDEX('Disaggregation Data'!$O$315:$O$616,MATCH(LEFT(X452,255),LEFT('Disaggregation Data'!$J$315:$J$616,255),0))=0,"",INDEX('Disaggregation Data'!$O$315:$O$616,MATCH(LEFT(X452,255),LEFT('Disaggregation Data'!J$315:$J$616,255),0))),"")</f>
        <v/>
      </c>
      <c r="V452" s="447" t="str">
        <f t="array" ref="V452">IFERROR(IF(INDEX('Disaggregation Data'!$P$315:$P$616,MATCH(LEFT(X452,255),LEFT('Disaggregation Data'!$J$315:$J$616,255),0))=0,"",INDEX('Disaggregation Data'!$P$315:$P$616,MATCH(LEFT(X452,255),LEFT('Disaggregation Data'!J$315:$J$616,255),0))),"")</f>
        <v/>
      </c>
      <c r="W452" s="527"/>
      <c r="X452" s="527" t="str">
        <f t="shared" si="28"/>
        <v/>
      </c>
      <c r="Y452" s="527">
        <f t="shared" si="29"/>
        <v>35</v>
      </c>
      <c r="Z452" s="527" t="str">
        <f t="shared" si="30"/>
        <v/>
      </c>
      <c r="AA452" s="527" t="b">
        <f t="shared" si="31"/>
        <v>0</v>
      </c>
      <c r="AB452" s="527" t="s">
        <v>2068</v>
      </c>
      <c r="AC452" s="527" t="str">
        <f t="array" ref="AC452">IFERROR(IF(INDEX('Disaggregation Records'!$G$95:$G$183,MATCH(LEFT(Z452,255),LEFT('Disaggregation Records'!$D$95:$D$183,255),0))=0,"",INDEX('Disaggregation Records'!$G$95:$G$183,MATCH(LEFT(Z452,255),LEFT('Disaggregation Records'!$D$95:$D$183,255),0))),"")</f>
        <v/>
      </c>
      <c r="AD452" s="527" t="s">
        <v>983</v>
      </c>
      <c r="AE452" s="392"/>
      <c r="AF452" s="133"/>
      <c r="AG452" s="133"/>
    </row>
    <row r="453" spans="1:33" ht="47.1" customHeight="1" x14ac:dyDescent="0.25">
      <c r="A453" s="409">
        <v>13</v>
      </c>
      <c r="B453" s="427" t="str">
        <f>IFERROR(VLOOKUP(A453,'Coverage Indicators - Section D'!$A$10:$Y$42,25,FALSE),"")</f>
        <v/>
      </c>
      <c r="C453" s="522" t="str">
        <f t="array" ref="C453">IFERROR(IF(INDEX('Disaggregation Records'!$E$95:$E$183,MATCH(RIGHT(Z453,255),RIGHT('Disaggregation Records'!$D$95:$D$183,255),0))=0,"",INDEX('Disaggregation Records'!$E$95:$E$183,MATCH(RIGHT(Z453,255),RIGHT('Disaggregation Records'!$D$95:$D$183,255),0))),"")</f>
        <v/>
      </c>
      <c r="D453" s="522" t="str">
        <f t="array" ref="D453">IFERROR(IF(INDEX('Disaggregation Records'!$F$95:$F$183,MATCH(RIGHT(Z453,255),RIGHT('Disaggregation Records'!$D$95:$D$183,255),0))=0,"",INDEX('Disaggregation Records'!$F$95:$F$183,MATCH(RIGHT(Z453,255),RIGHT('Disaggregation Records'!$D$95:$D$183,255),0))),"")</f>
        <v/>
      </c>
      <c r="E453" s="429" t="str">
        <f t="array" ref="E453">IFERROR(IF(INDEX('Disaggregation Data'!$K$315:$K$616,MATCH(LEFT(X453,255),LEFT('Disaggregation Data'!$J$315:$J$616,255),0))=0,"",INDEX('Disaggregation Data'!$K$315:$K$616,MATCH(LEFT(X453,255),LEFT('Disaggregation Data'!J$315:$J$616,255),0))),"")</f>
        <v/>
      </c>
      <c r="F453" s="430" t="str">
        <f t="array" ref="F453">IFERROR(IF(INDEX('Disaggregation Data'!$L$315:$L$616,MATCH(LEFT(X453,255),LEFT('Disaggregation Data'!$J$315:$J$616,255),0))=0,"",INDEX('Disaggregation Data'!$L$315:$L$616,MATCH(LEFT(X453,255),LEFT('Disaggregation Data'!J$315:$J$616,255),0))),"")</f>
        <v/>
      </c>
      <c r="G453" s="494" t="str">
        <f t="array" ref="G453">IFERROR(IF(INDEX('Disaggregation Data'!$M$315:$M$616,MATCH(LEFT(X453,255),LEFT('Disaggregation Data'!$J$315:$J$616,255),0))=0,(E453/F453)*100,INDEX('Disaggregation Data'!$M$315:$M$616,MATCH(LEFT(X453,255),LEFT('Disaggregation Data'!J$315:$J$616,255),0))),"")</f>
        <v/>
      </c>
      <c r="H453" s="433" t="str">
        <f t="array" ref="H453">IFERROR(IF(INDEX('Disaggregation Data'!$N$315:$N$616,MATCH(LEFT(X453,255),LEFT('Disaggregation Data'!$J$315:$J$616,255),0))=0,"",INDEX('Disaggregation Data'!$N$315:$N$616,MATCH(LEFT(X453,255),LEFT('Disaggregation Data'!J$315:$J$616,255),0))),"")</f>
        <v/>
      </c>
      <c r="I453" s="433" t="str">
        <f t="array" ref="I453">IFERROR(IF(INDEX('Disaggregation Data'!$Q$315:$Q$616,MATCH(LEFT(X453,255),LEFT('Disaggregation Data'!$J$315:$J$616,255),0))=0,"",INDEX('Disaggregation Data'!$Q$315:$Q$616,MATCH(LEFT(X453,255),LEFT('Disaggregation Data'!J$315:$J$616,255),0))),"")</f>
        <v/>
      </c>
      <c r="J453" s="447" t="str">
        <f t="array" ref="J453">IFERROR(IF(INDEX('Disaggregation Data'!$R$315:$R$616,MATCH(LEFT(X453,255),LEFT('Disaggregation Data'!$J$315:$J$616,255),0))=0,"",INDEX('Disaggregation Data'!$R$315:$R$616,MATCH(LEFT(X453,255),LEFT('Disaggregation Data'!J$315:$J$616,255),0))),"")</f>
        <v/>
      </c>
      <c r="K453" s="484"/>
      <c r="L453" s="484"/>
      <c r="M453" s="484"/>
      <c r="N453" s="484"/>
      <c r="O453" s="484"/>
      <c r="P453" s="429"/>
      <c r="Q453" s="429"/>
      <c r="R453" s="429"/>
      <c r="S453" s="429"/>
      <c r="T453" s="429"/>
      <c r="U453" s="433" t="str">
        <f t="array" ref="U453">IFERROR(IF(INDEX('Disaggregation Data'!$O$315:$O$616,MATCH(LEFT(X453,255),LEFT('Disaggregation Data'!$J$315:$J$616,255),0))=0,"",INDEX('Disaggregation Data'!$O$315:$O$616,MATCH(LEFT(X453,255),LEFT('Disaggregation Data'!J$315:$J$616,255),0))),"")</f>
        <v/>
      </c>
      <c r="V453" s="447" t="str">
        <f t="array" ref="V453">IFERROR(IF(INDEX('Disaggregation Data'!$P$315:$P$616,MATCH(LEFT(X453,255),LEFT('Disaggregation Data'!$J$315:$J$616,255),0))=0,"",INDEX('Disaggregation Data'!$P$315:$P$616,MATCH(LEFT(X453,255),LEFT('Disaggregation Data'!J$315:$J$616,255),0))),"")</f>
        <v/>
      </c>
      <c r="W453" s="527"/>
      <c r="X453" s="527" t="str">
        <f t="shared" si="28"/>
        <v/>
      </c>
      <c r="Y453" s="527">
        <f t="shared" si="29"/>
        <v>36</v>
      </c>
      <c r="Z453" s="527" t="str">
        <f t="shared" si="30"/>
        <v/>
      </c>
      <c r="AA453" s="527" t="b">
        <f t="shared" si="31"/>
        <v>0</v>
      </c>
      <c r="AB453" s="527" t="s">
        <v>2069</v>
      </c>
      <c r="AC453" s="527" t="str">
        <f t="array" ref="AC453">IFERROR(IF(INDEX('Disaggregation Records'!$G$95:$G$183,MATCH(LEFT(Z453,255),LEFT('Disaggregation Records'!$D$95:$D$183,255),0))=0,"",INDEX('Disaggregation Records'!$G$95:$G$183,MATCH(LEFT(Z453,255),LEFT('Disaggregation Records'!$D$95:$D$183,255),0))),"")</f>
        <v/>
      </c>
      <c r="AD453" s="527" t="s">
        <v>983</v>
      </c>
      <c r="AE453" s="392"/>
      <c r="AF453" s="133"/>
      <c r="AG453" s="133"/>
    </row>
    <row r="454" spans="1:33" ht="47.1" customHeight="1" x14ac:dyDescent="0.25">
      <c r="A454" s="409">
        <v>13</v>
      </c>
      <c r="B454" s="427" t="str">
        <f>IFERROR(VLOOKUP(A454,'Coverage Indicators - Section D'!$A$10:$Y$42,25,FALSE),"")</f>
        <v/>
      </c>
      <c r="C454" s="522" t="str">
        <f t="array" ref="C454">IFERROR(IF(INDEX('Disaggregation Records'!$E$95:$E$183,MATCH(RIGHT(Z454,255),RIGHT('Disaggregation Records'!$D$95:$D$183,255),0))=0,"",INDEX('Disaggregation Records'!$E$95:$E$183,MATCH(RIGHT(Z454,255),RIGHT('Disaggregation Records'!$D$95:$D$183,255),0))),"")</f>
        <v/>
      </c>
      <c r="D454" s="522" t="str">
        <f t="array" ref="D454">IFERROR(IF(INDEX('Disaggregation Records'!$F$95:$F$183,MATCH(RIGHT(Z454,255),RIGHT('Disaggregation Records'!$D$95:$D$183,255),0))=0,"",INDEX('Disaggregation Records'!$F$95:$F$183,MATCH(RIGHT(Z454,255),RIGHT('Disaggregation Records'!$D$95:$D$183,255),0))),"")</f>
        <v/>
      </c>
      <c r="E454" s="429" t="str">
        <f t="array" ref="E454">IFERROR(IF(INDEX('Disaggregation Data'!$K$315:$K$616,MATCH(LEFT(X454,255),LEFT('Disaggregation Data'!$J$315:$J$616,255),0))=0,"",INDEX('Disaggregation Data'!$K$315:$K$616,MATCH(LEFT(X454,255),LEFT('Disaggregation Data'!J$315:$J$616,255),0))),"")</f>
        <v/>
      </c>
      <c r="F454" s="430" t="str">
        <f t="array" ref="F454">IFERROR(IF(INDEX('Disaggregation Data'!$L$315:$L$616,MATCH(LEFT(X454,255),LEFT('Disaggregation Data'!$J$315:$J$616,255),0))=0,"",INDEX('Disaggregation Data'!$L$315:$L$616,MATCH(LEFT(X454,255),LEFT('Disaggregation Data'!J$315:$J$616,255),0))),"")</f>
        <v/>
      </c>
      <c r="G454" s="494" t="str">
        <f t="array" ref="G454">IFERROR(IF(INDEX('Disaggregation Data'!$M$315:$M$616,MATCH(LEFT(X454,255),LEFT('Disaggregation Data'!$J$315:$J$616,255),0))=0,(E454/F454)*100,INDEX('Disaggregation Data'!$M$315:$M$616,MATCH(LEFT(X454,255),LEFT('Disaggregation Data'!J$315:$J$616,255),0))),"")</f>
        <v/>
      </c>
      <c r="H454" s="433" t="str">
        <f t="array" ref="H454">IFERROR(IF(INDEX('Disaggregation Data'!$N$315:$N$616,MATCH(LEFT(X454,255),LEFT('Disaggregation Data'!$J$315:$J$616,255),0))=0,"",INDEX('Disaggregation Data'!$N$315:$N$616,MATCH(LEFT(X454,255),LEFT('Disaggregation Data'!J$315:$J$616,255),0))),"")</f>
        <v/>
      </c>
      <c r="I454" s="433" t="str">
        <f t="array" ref="I454">IFERROR(IF(INDEX('Disaggregation Data'!$Q$315:$Q$616,MATCH(LEFT(X454,255),LEFT('Disaggregation Data'!$J$315:$J$616,255),0))=0,"",INDEX('Disaggregation Data'!$Q$315:$Q$616,MATCH(LEFT(X454,255),LEFT('Disaggregation Data'!J$315:$J$616,255),0))),"")</f>
        <v/>
      </c>
      <c r="J454" s="447" t="str">
        <f t="array" ref="J454">IFERROR(IF(INDEX('Disaggregation Data'!$R$315:$R$616,MATCH(LEFT(X454,255),LEFT('Disaggregation Data'!$J$315:$J$616,255),0))=0,"",INDEX('Disaggregation Data'!$R$315:$R$616,MATCH(LEFT(X454,255),LEFT('Disaggregation Data'!J$315:$J$616,255),0))),"")</f>
        <v/>
      </c>
      <c r="K454" s="484"/>
      <c r="L454" s="484"/>
      <c r="M454" s="484"/>
      <c r="N454" s="484"/>
      <c r="O454" s="484"/>
      <c r="P454" s="429"/>
      <c r="Q454" s="429"/>
      <c r="R454" s="429"/>
      <c r="S454" s="429"/>
      <c r="T454" s="429"/>
      <c r="U454" s="433" t="str">
        <f t="array" ref="U454">IFERROR(IF(INDEX('Disaggregation Data'!$O$315:$O$616,MATCH(LEFT(X454,255),LEFT('Disaggregation Data'!$J$315:$J$616,255),0))=0,"",INDEX('Disaggregation Data'!$O$315:$O$616,MATCH(LEFT(X454,255),LEFT('Disaggregation Data'!J$315:$J$616,255),0))),"")</f>
        <v/>
      </c>
      <c r="V454" s="447" t="str">
        <f t="array" ref="V454">IFERROR(IF(INDEX('Disaggregation Data'!$P$315:$P$616,MATCH(LEFT(X454,255),LEFT('Disaggregation Data'!$J$315:$J$616,255),0))=0,"",INDEX('Disaggregation Data'!$P$315:$P$616,MATCH(LEFT(X454,255),LEFT('Disaggregation Data'!J$315:$J$616,255),0))),"")</f>
        <v/>
      </c>
      <c r="W454" s="527"/>
      <c r="X454" s="527" t="str">
        <f t="shared" si="28"/>
        <v/>
      </c>
      <c r="Y454" s="527">
        <f t="shared" si="29"/>
        <v>37</v>
      </c>
      <c r="Z454" s="527" t="str">
        <f t="shared" si="30"/>
        <v/>
      </c>
      <c r="AA454" s="527" t="b">
        <f t="shared" si="31"/>
        <v>0</v>
      </c>
      <c r="AB454" s="527" t="s">
        <v>2070</v>
      </c>
      <c r="AC454" s="527" t="str">
        <f t="array" ref="AC454">IFERROR(IF(INDEX('Disaggregation Records'!$G$95:$G$183,MATCH(LEFT(Z454,255),LEFT('Disaggregation Records'!$D$95:$D$183,255),0))=0,"",INDEX('Disaggregation Records'!$G$95:$G$183,MATCH(LEFT(Z454,255),LEFT('Disaggregation Records'!$D$95:$D$183,255),0))),"")</f>
        <v/>
      </c>
      <c r="AD454" s="527" t="s">
        <v>983</v>
      </c>
      <c r="AE454" s="392"/>
      <c r="AF454" s="133"/>
      <c r="AG454" s="133"/>
    </row>
    <row r="455" spans="1:33" ht="47.1" customHeight="1" x14ac:dyDescent="0.25">
      <c r="A455" s="409">
        <v>13</v>
      </c>
      <c r="B455" s="427" t="str">
        <f>IFERROR(VLOOKUP(A455,'Coverage Indicators - Section D'!$A$10:$Y$42,25,FALSE),"")</f>
        <v/>
      </c>
      <c r="C455" s="522" t="str">
        <f t="array" ref="C455">IFERROR(IF(INDEX('Disaggregation Records'!$E$95:$E$183,MATCH(RIGHT(Z455,255),RIGHT('Disaggregation Records'!$D$95:$D$183,255),0))=0,"",INDEX('Disaggregation Records'!$E$95:$E$183,MATCH(RIGHT(Z455,255),RIGHT('Disaggregation Records'!$D$95:$D$183,255),0))),"")</f>
        <v/>
      </c>
      <c r="D455" s="522" t="str">
        <f t="array" ref="D455">IFERROR(IF(INDEX('Disaggregation Records'!$F$95:$F$183,MATCH(RIGHT(Z455,255),RIGHT('Disaggregation Records'!$D$95:$D$183,255),0))=0,"",INDEX('Disaggregation Records'!$F$95:$F$183,MATCH(RIGHT(Z455,255),RIGHT('Disaggregation Records'!$D$95:$D$183,255),0))),"")</f>
        <v/>
      </c>
      <c r="E455" s="429" t="str">
        <f t="array" ref="E455">IFERROR(IF(INDEX('Disaggregation Data'!$K$315:$K$616,MATCH(LEFT(X455,255),LEFT('Disaggregation Data'!$J$315:$J$616,255),0))=0,"",INDEX('Disaggregation Data'!$K$315:$K$616,MATCH(LEFT(X455,255),LEFT('Disaggregation Data'!J$315:$J$616,255),0))),"")</f>
        <v/>
      </c>
      <c r="F455" s="430" t="str">
        <f t="array" ref="F455">IFERROR(IF(INDEX('Disaggregation Data'!$L$315:$L$616,MATCH(LEFT(X455,255),LEFT('Disaggregation Data'!$J$315:$J$616,255),0))=0,"",INDEX('Disaggregation Data'!$L$315:$L$616,MATCH(LEFT(X455,255),LEFT('Disaggregation Data'!J$315:$J$616,255),0))),"")</f>
        <v/>
      </c>
      <c r="G455" s="494" t="str">
        <f t="array" ref="G455">IFERROR(IF(INDEX('Disaggregation Data'!$M$315:$M$616,MATCH(LEFT(X455,255),LEFT('Disaggregation Data'!$J$315:$J$616,255),0))=0,(E455/F455)*100,INDEX('Disaggregation Data'!$M$315:$M$616,MATCH(LEFT(X455,255),LEFT('Disaggregation Data'!J$315:$J$616,255),0))),"")</f>
        <v/>
      </c>
      <c r="H455" s="433" t="str">
        <f t="array" ref="H455">IFERROR(IF(INDEX('Disaggregation Data'!$N$315:$N$616,MATCH(LEFT(X455,255),LEFT('Disaggregation Data'!$J$315:$J$616,255),0))=0,"",INDEX('Disaggregation Data'!$N$315:$N$616,MATCH(LEFT(X455,255),LEFT('Disaggregation Data'!J$315:$J$616,255),0))),"")</f>
        <v/>
      </c>
      <c r="I455" s="433" t="str">
        <f t="array" ref="I455">IFERROR(IF(INDEX('Disaggregation Data'!$Q$315:$Q$616,MATCH(LEFT(X455,255),LEFT('Disaggregation Data'!$J$315:$J$616,255),0))=0,"",INDEX('Disaggregation Data'!$Q$315:$Q$616,MATCH(LEFT(X455,255),LEFT('Disaggregation Data'!J$315:$J$616,255),0))),"")</f>
        <v/>
      </c>
      <c r="J455" s="447" t="str">
        <f t="array" ref="J455">IFERROR(IF(INDEX('Disaggregation Data'!$R$315:$R$616,MATCH(LEFT(X455,255),LEFT('Disaggregation Data'!$J$315:$J$616,255),0))=0,"",INDEX('Disaggregation Data'!$R$315:$R$616,MATCH(LEFT(X455,255),LEFT('Disaggregation Data'!J$315:$J$616,255),0))),"")</f>
        <v/>
      </c>
      <c r="K455" s="484"/>
      <c r="L455" s="484"/>
      <c r="M455" s="484"/>
      <c r="N455" s="484"/>
      <c r="O455" s="484"/>
      <c r="P455" s="429"/>
      <c r="Q455" s="429"/>
      <c r="R455" s="429"/>
      <c r="S455" s="429"/>
      <c r="T455" s="429"/>
      <c r="U455" s="433" t="str">
        <f t="array" ref="U455">IFERROR(IF(INDEX('Disaggregation Data'!$O$315:$O$616,MATCH(LEFT(X455,255),LEFT('Disaggregation Data'!$J$315:$J$616,255),0))=0,"",INDEX('Disaggregation Data'!$O$315:$O$616,MATCH(LEFT(X455,255),LEFT('Disaggregation Data'!J$315:$J$616,255),0))),"")</f>
        <v/>
      </c>
      <c r="V455" s="447" t="str">
        <f t="array" ref="V455">IFERROR(IF(INDEX('Disaggregation Data'!$P$315:$P$616,MATCH(LEFT(X455,255),LEFT('Disaggregation Data'!$J$315:$J$616,255),0))=0,"",INDEX('Disaggregation Data'!$P$315:$P$616,MATCH(LEFT(X455,255),LEFT('Disaggregation Data'!J$315:$J$616,255),0))),"")</f>
        <v/>
      </c>
      <c r="W455" s="527"/>
      <c r="X455" s="527" t="str">
        <f t="shared" ref="X455:X518" si="32">IF(B455&lt;&gt;"",B455&amp;C455&amp;D455,"")</f>
        <v/>
      </c>
      <c r="Y455" s="527">
        <f t="shared" ref="Y455:Y518" si="33">IF(B455=B454,Y454+1,0)</f>
        <v>38</v>
      </c>
      <c r="Z455" s="527" t="str">
        <f t="shared" ref="Z455:Z518" si="34">IF(B455&lt;&gt;"",B455&amp;"-"&amp;Y455,"")</f>
        <v/>
      </c>
      <c r="AA455" s="527" t="b">
        <f t="shared" ref="AA455:AA518" si="35">IFERROR(IF(B455&lt;&gt;"",TRUE,FALSE),"")</f>
        <v>0</v>
      </c>
      <c r="AB455" s="527" t="s">
        <v>2071</v>
      </c>
      <c r="AC455" s="527" t="str">
        <f t="array" ref="AC455">IFERROR(IF(INDEX('Disaggregation Records'!$G$95:$G$183,MATCH(LEFT(Z455,255),LEFT('Disaggregation Records'!$D$95:$D$183,255),0))=0,"",INDEX('Disaggregation Records'!$G$95:$G$183,MATCH(LEFT(Z455,255),LEFT('Disaggregation Records'!$D$95:$D$183,255),0))),"")</f>
        <v/>
      </c>
      <c r="AD455" s="527" t="s">
        <v>983</v>
      </c>
      <c r="AE455" s="392"/>
      <c r="AF455" s="133"/>
      <c r="AG455" s="133"/>
    </row>
    <row r="456" spans="1:33" ht="47.1" customHeight="1" x14ac:dyDescent="0.25">
      <c r="A456" s="409">
        <v>13</v>
      </c>
      <c r="B456" s="427" t="str">
        <f>IFERROR(VLOOKUP(A456,'Coverage Indicators - Section D'!$A$10:$Y$42,25,FALSE),"")</f>
        <v/>
      </c>
      <c r="C456" s="522" t="str">
        <f t="array" ref="C456">IFERROR(IF(INDEX('Disaggregation Records'!$E$95:$E$183,MATCH(RIGHT(Z456,255),RIGHT('Disaggregation Records'!$D$95:$D$183,255),0))=0,"",INDEX('Disaggregation Records'!$E$95:$E$183,MATCH(RIGHT(Z456,255),RIGHT('Disaggregation Records'!$D$95:$D$183,255),0))),"")</f>
        <v/>
      </c>
      <c r="D456" s="522" t="str">
        <f t="array" ref="D456">IFERROR(IF(INDEX('Disaggregation Records'!$F$95:$F$183,MATCH(RIGHT(Z456,255),RIGHT('Disaggregation Records'!$D$95:$D$183,255),0))=0,"",INDEX('Disaggregation Records'!$F$95:$F$183,MATCH(RIGHT(Z456,255),RIGHT('Disaggregation Records'!$D$95:$D$183,255),0))),"")</f>
        <v/>
      </c>
      <c r="E456" s="429" t="str">
        <f t="array" ref="E456">IFERROR(IF(INDEX('Disaggregation Data'!$K$315:$K$616,MATCH(LEFT(X456,255),LEFT('Disaggregation Data'!$J$315:$J$616,255),0))=0,"",INDEX('Disaggregation Data'!$K$315:$K$616,MATCH(LEFT(X456,255),LEFT('Disaggregation Data'!J$315:$J$616,255),0))),"")</f>
        <v/>
      </c>
      <c r="F456" s="430" t="str">
        <f t="array" ref="F456">IFERROR(IF(INDEX('Disaggregation Data'!$L$315:$L$616,MATCH(LEFT(X456,255),LEFT('Disaggregation Data'!$J$315:$J$616,255),0))=0,"",INDEX('Disaggregation Data'!$L$315:$L$616,MATCH(LEFT(X456,255),LEFT('Disaggregation Data'!J$315:$J$616,255),0))),"")</f>
        <v/>
      </c>
      <c r="G456" s="494" t="str">
        <f t="array" ref="G456">IFERROR(IF(INDEX('Disaggregation Data'!$M$315:$M$616,MATCH(LEFT(X456,255),LEFT('Disaggregation Data'!$J$315:$J$616,255),0))=0,(E456/F456)*100,INDEX('Disaggregation Data'!$M$315:$M$616,MATCH(LEFT(X456,255),LEFT('Disaggregation Data'!J$315:$J$616,255),0))),"")</f>
        <v/>
      </c>
      <c r="H456" s="433" t="str">
        <f t="array" ref="H456">IFERROR(IF(INDEX('Disaggregation Data'!$N$315:$N$616,MATCH(LEFT(X456,255),LEFT('Disaggregation Data'!$J$315:$J$616,255),0))=0,"",INDEX('Disaggregation Data'!$N$315:$N$616,MATCH(LEFT(X456,255),LEFT('Disaggregation Data'!J$315:$J$616,255),0))),"")</f>
        <v/>
      </c>
      <c r="I456" s="433" t="str">
        <f t="array" ref="I456">IFERROR(IF(INDEX('Disaggregation Data'!$Q$315:$Q$616,MATCH(LEFT(X456,255),LEFT('Disaggregation Data'!$J$315:$J$616,255),0))=0,"",INDEX('Disaggregation Data'!$Q$315:$Q$616,MATCH(LEFT(X456,255),LEFT('Disaggregation Data'!J$315:$J$616,255),0))),"")</f>
        <v/>
      </c>
      <c r="J456" s="447" t="str">
        <f t="array" ref="J456">IFERROR(IF(INDEX('Disaggregation Data'!$R$315:$R$616,MATCH(LEFT(X456,255),LEFT('Disaggregation Data'!$J$315:$J$616,255),0))=0,"",INDEX('Disaggregation Data'!$R$315:$R$616,MATCH(LEFT(X456,255),LEFT('Disaggregation Data'!J$315:$J$616,255),0))),"")</f>
        <v/>
      </c>
      <c r="K456" s="484"/>
      <c r="L456" s="484"/>
      <c r="M456" s="484"/>
      <c r="N456" s="484"/>
      <c r="O456" s="484"/>
      <c r="P456" s="429"/>
      <c r="Q456" s="429"/>
      <c r="R456" s="429"/>
      <c r="S456" s="429"/>
      <c r="T456" s="429"/>
      <c r="U456" s="433" t="str">
        <f t="array" ref="U456">IFERROR(IF(INDEX('Disaggregation Data'!$O$315:$O$616,MATCH(LEFT(X456,255),LEFT('Disaggregation Data'!$J$315:$J$616,255),0))=0,"",INDEX('Disaggregation Data'!$O$315:$O$616,MATCH(LEFT(X456,255),LEFT('Disaggregation Data'!J$315:$J$616,255),0))),"")</f>
        <v/>
      </c>
      <c r="V456" s="447" t="str">
        <f t="array" ref="V456">IFERROR(IF(INDEX('Disaggregation Data'!$P$315:$P$616,MATCH(LEFT(X456,255),LEFT('Disaggregation Data'!$J$315:$J$616,255),0))=0,"",INDEX('Disaggregation Data'!$P$315:$P$616,MATCH(LEFT(X456,255),LEFT('Disaggregation Data'!J$315:$J$616,255),0))),"")</f>
        <v/>
      </c>
      <c r="W456" s="527"/>
      <c r="X456" s="527" t="str">
        <f t="shared" si="32"/>
        <v/>
      </c>
      <c r="Y456" s="527">
        <f t="shared" si="33"/>
        <v>39</v>
      </c>
      <c r="Z456" s="527" t="str">
        <f t="shared" si="34"/>
        <v/>
      </c>
      <c r="AA456" s="527" t="b">
        <f t="shared" si="35"/>
        <v>0</v>
      </c>
      <c r="AB456" s="527" t="s">
        <v>2072</v>
      </c>
      <c r="AC456" s="527" t="str">
        <f t="array" ref="AC456">IFERROR(IF(INDEX('Disaggregation Records'!$G$95:$G$183,MATCH(LEFT(Z456,255),LEFT('Disaggregation Records'!$D$95:$D$183,255),0))=0,"",INDEX('Disaggregation Records'!$G$95:$G$183,MATCH(LEFT(Z456,255),LEFT('Disaggregation Records'!$D$95:$D$183,255),0))),"")</f>
        <v/>
      </c>
      <c r="AD456" s="527" t="s">
        <v>983</v>
      </c>
      <c r="AE456" s="392"/>
      <c r="AF456" s="133"/>
      <c r="AG456" s="133"/>
    </row>
    <row r="457" spans="1:33" ht="47.1" customHeight="1" x14ac:dyDescent="0.25">
      <c r="A457" s="409">
        <v>14</v>
      </c>
      <c r="B457" s="427" t="str">
        <f>IFERROR(VLOOKUP(A457,'Coverage Indicators - Section D'!$A$10:$Y$42,25,FALSE),"")</f>
        <v/>
      </c>
      <c r="C457" s="522" t="str">
        <f t="array" ref="C457">IFERROR(IF(INDEX('Disaggregation Records'!$E$95:$E$183,MATCH(RIGHT(Z457,255),RIGHT('Disaggregation Records'!$D$95:$D$183,255),0))=0,"",INDEX('Disaggregation Records'!$E$95:$E$183,MATCH(RIGHT(Z457,255),RIGHT('Disaggregation Records'!$D$95:$D$183,255),0))),"")</f>
        <v/>
      </c>
      <c r="D457" s="522" t="str">
        <f t="array" ref="D457">IFERROR(IF(INDEX('Disaggregation Records'!$F$95:$F$183,MATCH(RIGHT(Z457,255),RIGHT('Disaggregation Records'!$D$95:$D$183,255),0))=0,"",INDEX('Disaggregation Records'!$F$95:$F$183,MATCH(RIGHT(Z457,255),RIGHT('Disaggregation Records'!$D$95:$D$183,255),0))),"")</f>
        <v/>
      </c>
      <c r="E457" s="429" t="str">
        <f t="array" ref="E457">IFERROR(IF(INDEX('Disaggregation Data'!$K$315:$K$616,MATCH(LEFT(X457,255),LEFT('Disaggregation Data'!$J$315:$J$616,255),0))=0,"",INDEX('Disaggregation Data'!$K$315:$K$616,MATCH(LEFT(X457,255),LEFT('Disaggregation Data'!J$315:$J$616,255),0))),"")</f>
        <v/>
      </c>
      <c r="F457" s="430" t="str">
        <f t="array" ref="F457">IFERROR(IF(INDEX('Disaggregation Data'!$L$315:$L$616,MATCH(LEFT(X457,255),LEFT('Disaggregation Data'!$J$315:$J$616,255),0))=0,"",INDEX('Disaggregation Data'!$L$315:$L$616,MATCH(LEFT(X457,255),LEFT('Disaggregation Data'!J$315:$J$616,255),0))),"")</f>
        <v/>
      </c>
      <c r="G457" s="494" t="str">
        <f t="array" ref="G457">IFERROR(IF(INDEX('Disaggregation Data'!$M$315:$M$616,MATCH(LEFT(X457,255),LEFT('Disaggregation Data'!$J$315:$J$616,255),0))=0,(E457/F457)*100,INDEX('Disaggregation Data'!$M$315:$M$616,MATCH(LEFT(X457,255),LEFT('Disaggregation Data'!J$315:$J$616,255),0))),"")</f>
        <v/>
      </c>
      <c r="H457" s="433" t="str">
        <f t="array" ref="H457">IFERROR(IF(INDEX('Disaggregation Data'!$N$315:$N$616,MATCH(LEFT(X457,255),LEFT('Disaggregation Data'!$J$315:$J$616,255),0))=0,"",INDEX('Disaggregation Data'!$N$315:$N$616,MATCH(LEFT(X457,255),LEFT('Disaggregation Data'!J$315:$J$616,255),0))),"")</f>
        <v/>
      </c>
      <c r="I457" s="433" t="str">
        <f t="array" ref="I457">IFERROR(IF(INDEX('Disaggregation Data'!$Q$315:$Q$616,MATCH(LEFT(X457,255),LEFT('Disaggregation Data'!$J$315:$J$616,255),0))=0,"",INDEX('Disaggregation Data'!$Q$315:$Q$616,MATCH(LEFT(X457,255),LEFT('Disaggregation Data'!J$315:$J$616,255),0))),"")</f>
        <v/>
      </c>
      <c r="J457" s="447" t="str">
        <f t="array" ref="J457">IFERROR(IF(INDEX('Disaggregation Data'!$R$315:$R$616,MATCH(LEFT(X457,255),LEFT('Disaggregation Data'!$J$315:$J$616,255),0))=0,"",INDEX('Disaggregation Data'!$R$315:$R$616,MATCH(LEFT(X457,255),LEFT('Disaggregation Data'!J$315:$J$616,255),0))),"")</f>
        <v/>
      </c>
      <c r="K457" s="484"/>
      <c r="L457" s="484"/>
      <c r="M457" s="484"/>
      <c r="N457" s="484"/>
      <c r="O457" s="484"/>
      <c r="P457" s="429"/>
      <c r="Q457" s="429"/>
      <c r="R457" s="429"/>
      <c r="S457" s="429"/>
      <c r="T457" s="429"/>
      <c r="U457" s="433" t="str">
        <f t="array" ref="U457">IFERROR(IF(INDEX('Disaggregation Data'!$O$315:$O$616,MATCH(LEFT(X457,255),LEFT('Disaggregation Data'!$J$315:$J$616,255),0))=0,"",INDEX('Disaggregation Data'!$O$315:$O$616,MATCH(LEFT(X457,255),LEFT('Disaggregation Data'!J$315:$J$616,255),0))),"")</f>
        <v/>
      </c>
      <c r="V457" s="447" t="str">
        <f t="array" ref="V457">IFERROR(IF(INDEX('Disaggregation Data'!$P$315:$P$616,MATCH(LEFT(X457,255),LEFT('Disaggregation Data'!$J$315:$J$616,255),0))=0,"",INDEX('Disaggregation Data'!$P$315:$P$616,MATCH(LEFT(X457,255),LEFT('Disaggregation Data'!J$315:$J$616,255),0))),"")</f>
        <v/>
      </c>
      <c r="W457" s="527"/>
      <c r="X457" s="527" t="str">
        <f t="shared" si="32"/>
        <v/>
      </c>
      <c r="Y457" s="527">
        <f t="shared" si="33"/>
        <v>40</v>
      </c>
      <c r="Z457" s="527" t="str">
        <f t="shared" si="34"/>
        <v/>
      </c>
      <c r="AA457" s="527" t="b">
        <f t="shared" si="35"/>
        <v>0</v>
      </c>
      <c r="AB457" s="527" t="s">
        <v>2073</v>
      </c>
      <c r="AC457" s="527" t="str">
        <f t="array" ref="AC457">IFERROR(IF(INDEX('Disaggregation Records'!$G$95:$G$183,MATCH(LEFT(Z457,255),LEFT('Disaggregation Records'!$D$95:$D$183,255),0))=0,"",INDEX('Disaggregation Records'!$G$95:$G$183,MATCH(LEFT(Z457,255),LEFT('Disaggregation Records'!$D$95:$D$183,255),0))),"")</f>
        <v/>
      </c>
      <c r="AD457" s="527" t="s">
        <v>984</v>
      </c>
      <c r="AE457" s="392"/>
      <c r="AF457" s="133"/>
      <c r="AG457" s="133"/>
    </row>
    <row r="458" spans="1:33" ht="47.1" customHeight="1" x14ac:dyDescent="0.25">
      <c r="A458" s="409">
        <v>14</v>
      </c>
      <c r="B458" s="427" t="str">
        <f>IFERROR(VLOOKUP(A458,'Coverage Indicators - Section D'!$A$10:$Y$42,25,FALSE),"")</f>
        <v/>
      </c>
      <c r="C458" s="522" t="str">
        <f t="array" ref="C458">IFERROR(IF(INDEX('Disaggregation Records'!$E$95:$E$183,MATCH(RIGHT(Z458,255),RIGHT('Disaggregation Records'!$D$95:$D$183,255),0))=0,"",INDEX('Disaggregation Records'!$E$95:$E$183,MATCH(RIGHT(Z458,255),RIGHT('Disaggregation Records'!$D$95:$D$183,255),0))),"")</f>
        <v/>
      </c>
      <c r="D458" s="522" t="str">
        <f t="array" ref="D458">IFERROR(IF(INDEX('Disaggregation Records'!$F$95:$F$183,MATCH(RIGHT(Z458,255),RIGHT('Disaggregation Records'!$D$95:$D$183,255),0))=0,"",INDEX('Disaggregation Records'!$F$95:$F$183,MATCH(RIGHT(Z458,255),RIGHT('Disaggregation Records'!$D$95:$D$183,255),0))),"")</f>
        <v/>
      </c>
      <c r="E458" s="429" t="str">
        <f t="array" ref="E458">IFERROR(IF(INDEX('Disaggregation Data'!$K$315:$K$616,MATCH(LEFT(X458,255),LEFT('Disaggregation Data'!$J$315:$J$616,255),0))=0,"",INDEX('Disaggregation Data'!$K$315:$K$616,MATCH(LEFT(X458,255),LEFT('Disaggregation Data'!J$315:$J$616,255),0))),"")</f>
        <v/>
      </c>
      <c r="F458" s="430" t="str">
        <f t="array" ref="F458">IFERROR(IF(INDEX('Disaggregation Data'!$L$315:$L$616,MATCH(LEFT(X458,255),LEFT('Disaggregation Data'!$J$315:$J$616,255),0))=0,"",INDEX('Disaggregation Data'!$L$315:$L$616,MATCH(LEFT(X458,255),LEFT('Disaggregation Data'!J$315:$J$616,255),0))),"")</f>
        <v/>
      </c>
      <c r="G458" s="494" t="str">
        <f t="array" ref="G458">IFERROR(IF(INDEX('Disaggregation Data'!$M$315:$M$616,MATCH(LEFT(X458,255),LEFT('Disaggregation Data'!$J$315:$J$616,255),0))=0,(E458/F458)*100,INDEX('Disaggregation Data'!$M$315:$M$616,MATCH(LEFT(X458,255),LEFT('Disaggregation Data'!J$315:$J$616,255),0))),"")</f>
        <v/>
      </c>
      <c r="H458" s="433" t="str">
        <f t="array" ref="H458">IFERROR(IF(INDEX('Disaggregation Data'!$N$315:$N$616,MATCH(LEFT(X458,255),LEFT('Disaggregation Data'!$J$315:$J$616,255),0))=0,"",INDEX('Disaggregation Data'!$N$315:$N$616,MATCH(LEFT(X458,255),LEFT('Disaggregation Data'!J$315:$J$616,255),0))),"")</f>
        <v/>
      </c>
      <c r="I458" s="433" t="str">
        <f t="array" ref="I458">IFERROR(IF(INDEX('Disaggregation Data'!$Q$315:$Q$616,MATCH(LEFT(X458,255),LEFT('Disaggregation Data'!$J$315:$J$616,255),0))=0,"",INDEX('Disaggregation Data'!$Q$315:$Q$616,MATCH(LEFT(X458,255),LEFT('Disaggregation Data'!J$315:$J$616,255),0))),"")</f>
        <v/>
      </c>
      <c r="J458" s="447" t="str">
        <f t="array" ref="J458">IFERROR(IF(INDEX('Disaggregation Data'!$R$315:$R$616,MATCH(LEFT(X458,255),LEFT('Disaggregation Data'!$J$315:$J$616,255),0))=0,"",INDEX('Disaggregation Data'!$R$315:$R$616,MATCH(LEFT(X458,255),LEFT('Disaggregation Data'!J$315:$J$616,255),0))),"")</f>
        <v/>
      </c>
      <c r="K458" s="484"/>
      <c r="L458" s="484"/>
      <c r="M458" s="484"/>
      <c r="N458" s="484"/>
      <c r="O458" s="484"/>
      <c r="P458" s="429"/>
      <c r="Q458" s="429"/>
      <c r="R458" s="429"/>
      <c r="S458" s="429"/>
      <c r="T458" s="429"/>
      <c r="U458" s="433" t="str">
        <f t="array" ref="U458">IFERROR(IF(INDEX('Disaggregation Data'!$O$315:$O$616,MATCH(LEFT(X458,255),LEFT('Disaggregation Data'!$J$315:$J$616,255),0))=0,"",INDEX('Disaggregation Data'!$O$315:$O$616,MATCH(LEFT(X458,255),LEFT('Disaggregation Data'!J$315:$J$616,255),0))),"")</f>
        <v/>
      </c>
      <c r="V458" s="447" t="str">
        <f t="array" ref="V458">IFERROR(IF(INDEX('Disaggregation Data'!$P$315:$P$616,MATCH(LEFT(X458,255),LEFT('Disaggregation Data'!$J$315:$J$616,255),0))=0,"",INDEX('Disaggregation Data'!$P$315:$P$616,MATCH(LEFT(X458,255),LEFT('Disaggregation Data'!J$315:$J$616,255),0))),"")</f>
        <v/>
      </c>
      <c r="W458" s="527"/>
      <c r="X458" s="527" t="str">
        <f t="shared" si="32"/>
        <v/>
      </c>
      <c r="Y458" s="527">
        <f t="shared" si="33"/>
        <v>41</v>
      </c>
      <c r="Z458" s="527" t="str">
        <f t="shared" si="34"/>
        <v/>
      </c>
      <c r="AA458" s="527" t="b">
        <f t="shared" si="35"/>
        <v>0</v>
      </c>
      <c r="AB458" s="527" t="s">
        <v>2074</v>
      </c>
      <c r="AC458" s="527" t="str">
        <f t="array" ref="AC458">IFERROR(IF(INDEX('Disaggregation Records'!$G$95:$G$183,MATCH(LEFT(Z458,255),LEFT('Disaggregation Records'!$D$95:$D$183,255),0))=0,"",INDEX('Disaggregation Records'!$G$95:$G$183,MATCH(LEFT(Z458,255),LEFT('Disaggregation Records'!$D$95:$D$183,255),0))),"")</f>
        <v/>
      </c>
      <c r="AD458" s="527" t="s">
        <v>984</v>
      </c>
      <c r="AE458" s="392"/>
      <c r="AF458" s="133"/>
      <c r="AG458" s="133"/>
    </row>
    <row r="459" spans="1:33" ht="47.1" customHeight="1" x14ac:dyDescent="0.25">
      <c r="A459" s="409">
        <v>14</v>
      </c>
      <c r="B459" s="427" t="str">
        <f>IFERROR(VLOOKUP(A459,'Coverage Indicators - Section D'!$A$10:$Y$42,25,FALSE),"")</f>
        <v/>
      </c>
      <c r="C459" s="522" t="str">
        <f t="array" ref="C459">IFERROR(IF(INDEX('Disaggregation Records'!$E$95:$E$183,MATCH(RIGHT(Z459,255),RIGHT('Disaggregation Records'!$D$95:$D$183,255),0))=0,"",INDEX('Disaggregation Records'!$E$95:$E$183,MATCH(RIGHT(Z459,255),RIGHT('Disaggregation Records'!$D$95:$D$183,255),0))),"")</f>
        <v/>
      </c>
      <c r="D459" s="522" t="str">
        <f t="array" ref="D459">IFERROR(IF(INDEX('Disaggregation Records'!$F$95:$F$183,MATCH(RIGHT(Z459,255),RIGHT('Disaggregation Records'!$D$95:$D$183,255),0))=0,"",INDEX('Disaggregation Records'!$F$95:$F$183,MATCH(RIGHT(Z459,255),RIGHT('Disaggregation Records'!$D$95:$D$183,255),0))),"")</f>
        <v/>
      </c>
      <c r="E459" s="429" t="str">
        <f t="array" ref="E459">IFERROR(IF(INDEX('Disaggregation Data'!$K$315:$K$616,MATCH(LEFT(X459,255),LEFT('Disaggregation Data'!$J$315:$J$616,255),0))=0,"",INDEX('Disaggregation Data'!$K$315:$K$616,MATCH(LEFT(X459,255),LEFT('Disaggregation Data'!J$315:$J$616,255),0))),"")</f>
        <v/>
      </c>
      <c r="F459" s="430" t="str">
        <f t="array" ref="F459">IFERROR(IF(INDEX('Disaggregation Data'!$L$315:$L$616,MATCH(LEFT(X459,255),LEFT('Disaggregation Data'!$J$315:$J$616,255),0))=0,"",INDEX('Disaggregation Data'!$L$315:$L$616,MATCH(LEFT(X459,255),LEFT('Disaggregation Data'!J$315:$J$616,255),0))),"")</f>
        <v/>
      </c>
      <c r="G459" s="494" t="str">
        <f t="array" ref="G459">IFERROR(IF(INDEX('Disaggregation Data'!$M$315:$M$616,MATCH(LEFT(X459,255),LEFT('Disaggregation Data'!$J$315:$J$616,255),0))=0,(E459/F459)*100,INDEX('Disaggregation Data'!$M$315:$M$616,MATCH(LEFT(X459,255),LEFT('Disaggregation Data'!J$315:$J$616,255),0))),"")</f>
        <v/>
      </c>
      <c r="H459" s="433" t="str">
        <f t="array" ref="H459">IFERROR(IF(INDEX('Disaggregation Data'!$N$315:$N$616,MATCH(LEFT(X459,255),LEFT('Disaggregation Data'!$J$315:$J$616,255),0))=0,"",INDEX('Disaggregation Data'!$N$315:$N$616,MATCH(LEFT(X459,255),LEFT('Disaggregation Data'!J$315:$J$616,255),0))),"")</f>
        <v/>
      </c>
      <c r="I459" s="433" t="str">
        <f t="array" ref="I459">IFERROR(IF(INDEX('Disaggregation Data'!$Q$315:$Q$616,MATCH(LEFT(X459,255),LEFT('Disaggregation Data'!$J$315:$J$616,255),0))=0,"",INDEX('Disaggregation Data'!$Q$315:$Q$616,MATCH(LEFT(X459,255),LEFT('Disaggregation Data'!J$315:$J$616,255),0))),"")</f>
        <v/>
      </c>
      <c r="J459" s="447" t="str">
        <f t="array" ref="J459">IFERROR(IF(INDEX('Disaggregation Data'!$R$315:$R$616,MATCH(LEFT(X459,255),LEFT('Disaggregation Data'!$J$315:$J$616,255),0))=0,"",INDEX('Disaggregation Data'!$R$315:$R$616,MATCH(LEFT(X459,255),LEFT('Disaggregation Data'!J$315:$J$616,255),0))),"")</f>
        <v/>
      </c>
      <c r="K459" s="484"/>
      <c r="L459" s="484"/>
      <c r="M459" s="484"/>
      <c r="N459" s="484"/>
      <c r="O459" s="484"/>
      <c r="P459" s="429"/>
      <c r="Q459" s="429"/>
      <c r="R459" s="429"/>
      <c r="S459" s="429"/>
      <c r="T459" s="429"/>
      <c r="U459" s="433" t="str">
        <f t="array" ref="U459">IFERROR(IF(INDEX('Disaggregation Data'!$O$315:$O$616,MATCH(LEFT(X459,255),LEFT('Disaggregation Data'!$J$315:$J$616,255),0))=0,"",INDEX('Disaggregation Data'!$O$315:$O$616,MATCH(LEFT(X459,255),LEFT('Disaggregation Data'!J$315:$J$616,255),0))),"")</f>
        <v/>
      </c>
      <c r="V459" s="447" t="str">
        <f t="array" ref="V459">IFERROR(IF(INDEX('Disaggregation Data'!$P$315:$P$616,MATCH(LEFT(X459,255),LEFT('Disaggregation Data'!$J$315:$J$616,255),0))=0,"",INDEX('Disaggregation Data'!$P$315:$P$616,MATCH(LEFT(X459,255),LEFT('Disaggregation Data'!J$315:$J$616,255),0))),"")</f>
        <v/>
      </c>
      <c r="W459" s="527"/>
      <c r="X459" s="527" t="str">
        <f t="shared" si="32"/>
        <v/>
      </c>
      <c r="Y459" s="527">
        <f t="shared" si="33"/>
        <v>42</v>
      </c>
      <c r="Z459" s="527" t="str">
        <f t="shared" si="34"/>
        <v/>
      </c>
      <c r="AA459" s="527" t="b">
        <f t="shared" si="35"/>
        <v>0</v>
      </c>
      <c r="AB459" s="527" t="s">
        <v>2075</v>
      </c>
      <c r="AC459" s="527" t="str">
        <f t="array" ref="AC459">IFERROR(IF(INDEX('Disaggregation Records'!$G$95:$G$183,MATCH(LEFT(Z459,255),LEFT('Disaggregation Records'!$D$95:$D$183,255),0))=0,"",INDEX('Disaggregation Records'!$G$95:$G$183,MATCH(LEFT(Z459,255),LEFT('Disaggregation Records'!$D$95:$D$183,255),0))),"")</f>
        <v/>
      </c>
      <c r="AD459" s="527" t="s">
        <v>984</v>
      </c>
      <c r="AE459" s="392"/>
      <c r="AF459" s="133"/>
      <c r="AG459" s="133"/>
    </row>
    <row r="460" spans="1:33" ht="47.1" customHeight="1" x14ac:dyDescent="0.25">
      <c r="A460" s="409">
        <v>14</v>
      </c>
      <c r="B460" s="427" t="str">
        <f>IFERROR(VLOOKUP(A460,'Coverage Indicators - Section D'!$A$10:$Y$42,25,FALSE),"")</f>
        <v/>
      </c>
      <c r="C460" s="522" t="str">
        <f t="array" ref="C460">IFERROR(IF(INDEX('Disaggregation Records'!$E$95:$E$183,MATCH(RIGHT(Z460,255),RIGHT('Disaggregation Records'!$D$95:$D$183,255),0))=0,"",INDEX('Disaggregation Records'!$E$95:$E$183,MATCH(RIGHT(Z460,255),RIGHT('Disaggregation Records'!$D$95:$D$183,255),0))),"")</f>
        <v/>
      </c>
      <c r="D460" s="522" t="str">
        <f t="array" ref="D460">IFERROR(IF(INDEX('Disaggregation Records'!$F$95:$F$183,MATCH(RIGHT(Z460,255),RIGHT('Disaggregation Records'!$D$95:$D$183,255),0))=0,"",INDEX('Disaggregation Records'!$F$95:$F$183,MATCH(RIGHT(Z460,255),RIGHT('Disaggregation Records'!$D$95:$D$183,255),0))),"")</f>
        <v/>
      </c>
      <c r="E460" s="429" t="str">
        <f t="array" ref="E460">IFERROR(IF(INDEX('Disaggregation Data'!$K$315:$K$616,MATCH(LEFT(X460,255),LEFT('Disaggregation Data'!$J$315:$J$616,255),0))=0,"",INDEX('Disaggregation Data'!$K$315:$K$616,MATCH(LEFT(X460,255),LEFT('Disaggregation Data'!J$315:$J$616,255),0))),"")</f>
        <v/>
      </c>
      <c r="F460" s="430" t="str">
        <f t="array" ref="F460">IFERROR(IF(INDEX('Disaggregation Data'!$L$315:$L$616,MATCH(LEFT(X460,255),LEFT('Disaggregation Data'!$J$315:$J$616,255),0))=0,"",INDEX('Disaggregation Data'!$L$315:$L$616,MATCH(LEFT(X460,255),LEFT('Disaggregation Data'!J$315:$J$616,255),0))),"")</f>
        <v/>
      </c>
      <c r="G460" s="494" t="str">
        <f t="array" ref="G460">IFERROR(IF(INDEX('Disaggregation Data'!$M$315:$M$616,MATCH(LEFT(X460,255),LEFT('Disaggregation Data'!$J$315:$J$616,255),0))=0,(E460/F460)*100,INDEX('Disaggregation Data'!$M$315:$M$616,MATCH(LEFT(X460,255),LEFT('Disaggregation Data'!J$315:$J$616,255),0))),"")</f>
        <v/>
      </c>
      <c r="H460" s="433" t="str">
        <f t="array" ref="H460">IFERROR(IF(INDEX('Disaggregation Data'!$N$315:$N$616,MATCH(LEFT(X460,255),LEFT('Disaggregation Data'!$J$315:$J$616,255),0))=0,"",INDEX('Disaggregation Data'!$N$315:$N$616,MATCH(LEFT(X460,255),LEFT('Disaggregation Data'!J$315:$J$616,255),0))),"")</f>
        <v/>
      </c>
      <c r="I460" s="433" t="str">
        <f t="array" ref="I460">IFERROR(IF(INDEX('Disaggregation Data'!$Q$315:$Q$616,MATCH(LEFT(X460,255),LEFT('Disaggregation Data'!$J$315:$J$616,255),0))=0,"",INDEX('Disaggregation Data'!$Q$315:$Q$616,MATCH(LEFT(X460,255),LEFT('Disaggregation Data'!J$315:$J$616,255),0))),"")</f>
        <v/>
      </c>
      <c r="J460" s="447" t="str">
        <f t="array" ref="J460">IFERROR(IF(INDEX('Disaggregation Data'!$R$315:$R$616,MATCH(LEFT(X460,255),LEFT('Disaggregation Data'!$J$315:$J$616,255),0))=0,"",INDEX('Disaggregation Data'!$R$315:$R$616,MATCH(LEFT(X460,255),LEFT('Disaggregation Data'!J$315:$J$616,255),0))),"")</f>
        <v/>
      </c>
      <c r="K460" s="484"/>
      <c r="L460" s="484"/>
      <c r="M460" s="484"/>
      <c r="N460" s="484"/>
      <c r="O460" s="484"/>
      <c r="P460" s="429"/>
      <c r="Q460" s="429"/>
      <c r="R460" s="429"/>
      <c r="S460" s="429"/>
      <c r="T460" s="429"/>
      <c r="U460" s="433" t="str">
        <f t="array" ref="U460">IFERROR(IF(INDEX('Disaggregation Data'!$O$315:$O$616,MATCH(LEFT(X460,255),LEFT('Disaggregation Data'!$J$315:$J$616,255),0))=0,"",INDEX('Disaggregation Data'!$O$315:$O$616,MATCH(LEFT(X460,255),LEFT('Disaggregation Data'!J$315:$J$616,255),0))),"")</f>
        <v/>
      </c>
      <c r="V460" s="447" t="str">
        <f t="array" ref="V460">IFERROR(IF(INDEX('Disaggregation Data'!$P$315:$P$616,MATCH(LEFT(X460,255),LEFT('Disaggregation Data'!$J$315:$J$616,255),0))=0,"",INDEX('Disaggregation Data'!$P$315:$P$616,MATCH(LEFT(X460,255),LEFT('Disaggregation Data'!J$315:$J$616,255),0))),"")</f>
        <v/>
      </c>
      <c r="W460" s="527"/>
      <c r="X460" s="527" t="str">
        <f t="shared" si="32"/>
        <v/>
      </c>
      <c r="Y460" s="527">
        <f t="shared" si="33"/>
        <v>43</v>
      </c>
      <c r="Z460" s="527" t="str">
        <f t="shared" si="34"/>
        <v/>
      </c>
      <c r="AA460" s="527" t="b">
        <f t="shared" si="35"/>
        <v>0</v>
      </c>
      <c r="AB460" s="527" t="s">
        <v>2076</v>
      </c>
      <c r="AC460" s="527" t="str">
        <f t="array" ref="AC460">IFERROR(IF(INDEX('Disaggregation Records'!$G$95:$G$183,MATCH(LEFT(Z460,255),LEFT('Disaggregation Records'!$D$95:$D$183,255),0))=0,"",INDEX('Disaggregation Records'!$G$95:$G$183,MATCH(LEFT(Z460,255),LEFT('Disaggregation Records'!$D$95:$D$183,255),0))),"")</f>
        <v/>
      </c>
      <c r="AD460" s="527" t="s">
        <v>984</v>
      </c>
      <c r="AE460" s="392"/>
      <c r="AF460" s="133"/>
      <c r="AG460" s="133"/>
    </row>
    <row r="461" spans="1:33" ht="47.1" customHeight="1" x14ac:dyDescent="0.25">
      <c r="A461" s="409">
        <v>14</v>
      </c>
      <c r="B461" s="427" t="str">
        <f>IFERROR(VLOOKUP(A461,'Coverage Indicators - Section D'!$A$10:$Y$42,25,FALSE),"")</f>
        <v/>
      </c>
      <c r="C461" s="522" t="str">
        <f t="array" ref="C461">IFERROR(IF(INDEX('Disaggregation Records'!$E$95:$E$183,MATCH(RIGHT(Z461,255),RIGHT('Disaggregation Records'!$D$95:$D$183,255),0))=0,"",INDEX('Disaggregation Records'!$E$95:$E$183,MATCH(RIGHT(Z461,255),RIGHT('Disaggregation Records'!$D$95:$D$183,255),0))),"")</f>
        <v/>
      </c>
      <c r="D461" s="522" t="str">
        <f t="array" ref="D461">IFERROR(IF(INDEX('Disaggregation Records'!$F$95:$F$183,MATCH(RIGHT(Z461,255),RIGHT('Disaggregation Records'!$D$95:$D$183,255),0))=0,"",INDEX('Disaggregation Records'!$F$95:$F$183,MATCH(RIGHT(Z461,255),RIGHT('Disaggregation Records'!$D$95:$D$183,255),0))),"")</f>
        <v/>
      </c>
      <c r="E461" s="429" t="str">
        <f t="array" ref="E461">IFERROR(IF(INDEX('Disaggregation Data'!$K$315:$K$616,MATCH(LEFT(X461,255),LEFT('Disaggregation Data'!$J$315:$J$616,255),0))=0,"",INDEX('Disaggregation Data'!$K$315:$K$616,MATCH(LEFT(X461,255),LEFT('Disaggregation Data'!J$315:$J$616,255),0))),"")</f>
        <v/>
      </c>
      <c r="F461" s="430" t="str">
        <f t="array" ref="F461">IFERROR(IF(INDEX('Disaggregation Data'!$L$315:$L$616,MATCH(LEFT(X461,255),LEFT('Disaggregation Data'!$J$315:$J$616,255),0))=0,"",INDEX('Disaggregation Data'!$L$315:$L$616,MATCH(LEFT(X461,255),LEFT('Disaggregation Data'!J$315:$J$616,255),0))),"")</f>
        <v/>
      </c>
      <c r="G461" s="494" t="str">
        <f t="array" ref="G461">IFERROR(IF(INDEX('Disaggregation Data'!$M$315:$M$616,MATCH(LEFT(X461,255),LEFT('Disaggregation Data'!$J$315:$J$616,255),0))=0,(E461/F461)*100,INDEX('Disaggregation Data'!$M$315:$M$616,MATCH(LEFT(X461,255),LEFT('Disaggregation Data'!J$315:$J$616,255),0))),"")</f>
        <v/>
      </c>
      <c r="H461" s="433" t="str">
        <f t="array" ref="H461">IFERROR(IF(INDEX('Disaggregation Data'!$N$315:$N$616,MATCH(LEFT(X461,255),LEFT('Disaggregation Data'!$J$315:$J$616,255),0))=0,"",INDEX('Disaggregation Data'!$N$315:$N$616,MATCH(LEFT(X461,255),LEFT('Disaggregation Data'!J$315:$J$616,255),0))),"")</f>
        <v/>
      </c>
      <c r="I461" s="433" t="str">
        <f t="array" ref="I461">IFERROR(IF(INDEX('Disaggregation Data'!$Q$315:$Q$616,MATCH(LEFT(X461,255),LEFT('Disaggregation Data'!$J$315:$J$616,255),0))=0,"",INDEX('Disaggregation Data'!$Q$315:$Q$616,MATCH(LEFT(X461,255),LEFT('Disaggregation Data'!J$315:$J$616,255),0))),"")</f>
        <v/>
      </c>
      <c r="J461" s="447" t="str">
        <f t="array" ref="J461">IFERROR(IF(INDEX('Disaggregation Data'!$R$315:$R$616,MATCH(LEFT(X461,255),LEFT('Disaggregation Data'!$J$315:$J$616,255),0))=0,"",INDEX('Disaggregation Data'!$R$315:$R$616,MATCH(LEFT(X461,255),LEFT('Disaggregation Data'!J$315:$J$616,255),0))),"")</f>
        <v/>
      </c>
      <c r="K461" s="484"/>
      <c r="L461" s="484"/>
      <c r="M461" s="484"/>
      <c r="N461" s="484"/>
      <c r="O461" s="484"/>
      <c r="P461" s="429"/>
      <c r="Q461" s="429"/>
      <c r="R461" s="429"/>
      <c r="S461" s="429"/>
      <c r="T461" s="429"/>
      <c r="U461" s="433" t="str">
        <f t="array" ref="U461">IFERROR(IF(INDEX('Disaggregation Data'!$O$315:$O$616,MATCH(LEFT(X461,255),LEFT('Disaggregation Data'!$J$315:$J$616,255),0))=0,"",INDEX('Disaggregation Data'!$O$315:$O$616,MATCH(LEFT(X461,255),LEFT('Disaggregation Data'!J$315:$J$616,255),0))),"")</f>
        <v/>
      </c>
      <c r="V461" s="447" t="str">
        <f t="array" ref="V461">IFERROR(IF(INDEX('Disaggregation Data'!$P$315:$P$616,MATCH(LEFT(X461,255),LEFT('Disaggregation Data'!$J$315:$J$616,255),0))=0,"",INDEX('Disaggregation Data'!$P$315:$P$616,MATCH(LEFT(X461,255),LEFT('Disaggregation Data'!J$315:$J$616,255),0))),"")</f>
        <v/>
      </c>
      <c r="W461" s="527"/>
      <c r="X461" s="527" t="str">
        <f t="shared" si="32"/>
        <v/>
      </c>
      <c r="Y461" s="527">
        <f t="shared" si="33"/>
        <v>44</v>
      </c>
      <c r="Z461" s="527" t="str">
        <f t="shared" si="34"/>
        <v/>
      </c>
      <c r="AA461" s="527" t="b">
        <f t="shared" si="35"/>
        <v>0</v>
      </c>
      <c r="AB461" s="527" t="s">
        <v>2077</v>
      </c>
      <c r="AC461" s="527" t="str">
        <f t="array" ref="AC461">IFERROR(IF(INDEX('Disaggregation Records'!$G$95:$G$183,MATCH(LEFT(Z461,255),LEFT('Disaggregation Records'!$D$95:$D$183,255),0))=0,"",INDEX('Disaggregation Records'!$G$95:$G$183,MATCH(LEFT(Z461,255),LEFT('Disaggregation Records'!$D$95:$D$183,255),0))),"")</f>
        <v/>
      </c>
      <c r="AD461" s="527" t="s">
        <v>984</v>
      </c>
      <c r="AE461" s="392"/>
      <c r="AF461" s="133"/>
      <c r="AG461" s="133"/>
    </row>
    <row r="462" spans="1:33" ht="47.1" customHeight="1" x14ac:dyDescent="0.25">
      <c r="A462" s="409">
        <v>14</v>
      </c>
      <c r="B462" s="427" t="str">
        <f>IFERROR(VLOOKUP(A462,'Coverage Indicators - Section D'!$A$10:$Y$42,25,FALSE),"")</f>
        <v/>
      </c>
      <c r="C462" s="522" t="str">
        <f t="array" ref="C462">IFERROR(IF(INDEX('Disaggregation Records'!$E$95:$E$183,MATCH(RIGHT(Z462,255),RIGHT('Disaggregation Records'!$D$95:$D$183,255),0))=0,"",INDEX('Disaggregation Records'!$E$95:$E$183,MATCH(RIGHT(Z462,255),RIGHT('Disaggregation Records'!$D$95:$D$183,255),0))),"")</f>
        <v/>
      </c>
      <c r="D462" s="522" t="str">
        <f t="array" ref="D462">IFERROR(IF(INDEX('Disaggregation Records'!$F$95:$F$183,MATCH(RIGHT(Z462,255),RIGHT('Disaggregation Records'!$D$95:$D$183,255),0))=0,"",INDEX('Disaggregation Records'!$F$95:$F$183,MATCH(RIGHT(Z462,255),RIGHT('Disaggregation Records'!$D$95:$D$183,255),0))),"")</f>
        <v/>
      </c>
      <c r="E462" s="429" t="str">
        <f t="array" ref="E462">IFERROR(IF(INDEX('Disaggregation Data'!$K$315:$K$616,MATCH(LEFT(X462,255),LEFT('Disaggregation Data'!$J$315:$J$616,255),0))=0,"",INDEX('Disaggregation Data'!$K$315:$K$616,MATCH(LEFT(X462,255),LEFT('Disaggregation Data'!J$315:$J$616,255),0))),"")</f>
        <v/>
      </c>
      <c r="F462" s="430" t="str">
        <f t="array" ref="F462">IFERROR(IF(INDEX('Disaggregation Data'!$L$315:$L$616,MATCH(LEFT(X462,255),LEFT('Disaggregation Data'!$J$315:$J$616,255),0))=0,"",INDEX('Disaggregation Data'!$L$315:$L$616,MATCH(LEFT(X462,255),LEFT('Disaggregation Data'!J$315:$J$616,255),0))),"")</f>
        <v/>
      </c>
      <c r="G462" s="494" t="str">
        <f t="array" ref="G462">IFERROR(IF(INDEX('Disaggregation Data'!$M$315:$M$616,MATCH(LEFT(X462,255),LEFT('Disaggregation Data'!$J$315:$J$616,255),0))=0,(E462/F462)*100,INDEX('Disaggregation Data'!$M$315:$M$616,MATCH(LEFT(X462,255),LEFT('Disaggregation Data'!J$315:$J$616,255),0))),"")</f>
        <v/>
      </c>
      <c r="H462" s="433" t="str">
        <f t="array" ref="H462">IFERROR(IF(INDEX('Disaggregation Data'!$N$315:$N$616,MATCH(LEFT(X462,255),LEFT('Disaggregation Data'!$J$315:$J$616,255),0))=0,"",INDEX('Disaggregation Data'!$N$315:$N$616,MATCH(LEFT(X462,255),LEFT('Disaggregation Data'!J$315:$J$616,255),0))),"")</f>
        <v/>
      </c>
      <c r="I462" s="433" t="str">
        <f t="array" ref="I462">IFERROR(IF(INDEX('Disaggregation Data'!$Q$315:$Q$616,MATCH(LEFT(X462,255),LEFT('Disaggregation Data'!$J$315:$J$616,255),0))=0,"",INDEX('Disaggregation Data'!$Q$315:$Q$616,MATCH(LEFT(X462,255),LEFT('Disaggregation Data'!J$315:$J$616,255),0))),"")</f>
        <v/>
      </c>
      <c r="J462" s="447" t="str">
        <f t="array" ref="J462">IFERROR(IF(INDEX('Disaggregation Data'!$R$315:$R$616,MATCH(LEFT(X462,255),LEFT('Disaggregation Data'!$J$315:$J$616,255),0))=0,"",INDEX('Disaggregation Data'!$R$315:$R$616,MATCH(LEFT(X462,255),LEFT('Disaggregation Data'!J$315:$J$616,255),0))),"")</f>
        <v/>
      </c>
      <c r="K462" s="484"/>
      <c r="L462" s="484"/>
      <c r="M462" s="484"/>
      <c r="N462" s="484"/>
      <c r="O462" s="484"/>
      <c r="P462" s="429"/>
      <c r="Q462" s="429"/>
      <c r="R462" s="429"/>
      <c r="S462" s="429"/>
      <c r="T462" s="429"/>
      <c r="U462" s="433" t="str">
        <f t="array" ref="U462">IFERROR(IF(INDEX('Disaggregation Data'!$O$315:$O$616,MATCH(LEFT(X462,255),LEFT('Disaggregation Data'!$J$315:$J$616,255),0))=0,"",INDEX('Disaggregation Data'!$O$315:$O$616,MATCH(LEFT(X462,255),LEFT('Disaggregation Data'!J$315:$J$616,255),0))),"")</f>
        <v/>
      </c>
      <c r="V462" s="447" t="str">
        <f t="array" ref="V462">IFERROR(IF(INDEX('Disaggregation Data'!$P$315:$P$616,MATCH(LEFT(X462,255),LEFT('Disaggregation Data'!$J$315:$J$616,255),0))=0,"",INDEX('Disaggregation Data'!$P$315:$P$616,MATCH(LEFT(X462,255),LEFT('Disaggregation Data'!J$315:$J$616,255),0))),"")</f>
        <v/>
      </c>
      <c r="W462" s="527"/>
      <c r="X462" s="527" t="str">
        <f t="shared" si="32"/>
        <v/>
      </c>
      <c r="Y462" s="527">
        <f t="shared" si="33"/>
        <v>45</v>
      </c>
      <c r="Z462" s="527" t="str">
        <f t="shared" si="34"/>
        <v/>
      </c>
      <c r="AA462" s="527" t="b">
        <f t="shared" si="35"/>
        <v>0</v>
      </c>
      <c r="AB462" s="527" t="s">
        <v>2078</v>
      </c>
      <c r="AC462" s="527" t="str">
        <f t="array" ref="AC462">IFERROR(IF(INDEX('Disaggregation Records'!$G$95:$G$183,MATCH(LEFT(Z462,255),LEFT('Disaggregation Records'!$D$95:$D$183,255),0))=0,"",INDEX('Disaggregation Records'!$G$95:$G$183,MATCH(LEFT(Z462,255),LEFT('Disaggregation Records'!$D$95:$D$183,255),0))),"")</f>
        <v/>
      </c>
      <c r="AD462" s="527" t="s">
        <v>984</v>
      </c>
      <c r="AE462" s="392"/>
      <c r="AF462" s="133"/>
      <c r="AG462" s="133"/>
    </row>
    <row r="463" spans="1:33" ht="47.1" customHeight="1" x14ac:dyDescent="0.25">
      <c r="A463" s="409">
        <v>14</v>
      </c>
      <c r="B463" s="427" t="str">
        <f>IFERROR(VLOOKUP(A463,'Coverage Indicators - Section D'!$A$10:$Y$42,25,FALSE),"")</f>
        <v/>
      </c>
      <c r="C463" s="522" t="str">
        <f t="array" ref="C463">IFERROR(IF(INDEX('Disaggregation Records'!$E$95:$E$183,MATCH(RIGHT(Z463,255),RIGHT('Disaggregation Records'!$D$95:$D$183,255),0))=0,"",INDEX('Disaggregation Records'!$E$95:$E$183,MATCH(RIGHT(Z463,255),RIGHT('Disaggregation Records'!$D$95:$D$183,255),0))),"")</f>
        <v/>
      </c>
      <c r="D463" s="522" t="str">
        <f t="array" ref="D463">IFERROR(IF(INDEX('Disaggregation Records'!$F$95:$F$183,MATCH(RIGHT(Z463,255),RIGHT('Disaggregation Records'!$D$95:$D$183,255),0))=0,"",INDEX('Disaggregation Records'!$F$95:$F$183,MATCH(RIGHT(Z463,255),RIGHT('Disaggregation Records'!$D$95:$D$183,255),0))),"")</f>
        <v/>
      </c>
      <c r="E463" s="429" t="str">
        <f t="array" ref="E463">IFERROR(IF(INDEX('Disaggregation Data'!$K$315:$K$616,MATCH(LEFT(X463,255),LEFT('Disaggregation Data'!$J$315:$J$616,255),0))=0,"",INDEX('Disaggregation Data'!$K$315:$K$616,MATCH(LEFT(X463,255),LEFT('Disaggregation Data'!J$315:$J$616,255),0))),"")</f>
        <v/>
      </c>
      <c r="F463" s="430" t="str">
        <f t="array" ref="F463">IFERROR(IF(INDEX('Disaggregation Data'!$L$315:$L$616,MATCH(LEFT(X463,255),LEFT('Disaggregation Data'!$J$315:$J$616,255),0))=0,"",INDEX('Disaggregation Data'!$L$315:$L$616,MATCH(LEFT(X463,255),LEFT('Disaggregation Data'!J$315:$J$616,255),0))),"")</f>
        <v/>
      </c>
      <c r="G463" s="494" t="str">
        <f t="array" ref="G463">IFERROR(IF(INDEX('Disaggregation Data'!$M$315:$M$616,MATCH(LEFT(X463,255),LEFT('Disaggregation Data'!$J$315:$J$616,255),0))=0,(E463/F463)*100,INDEX('Disaggregation Data'!$M$315:$M$616,MATCH(LEFT(X463,255),LEFT('Disaggregation Data'!J$315:$J$616,255),0))),"")</f>
        <v/>
      </c>
      <c r="H463" s="433" t="str">
        <f t="array" ref="H463">IFERROR(IF(INDEX('Disaggregation Data'!$N$315:$N$616,MATCH(LEFT(X463,255),LEFT('Disaggregation Data'!$J$315:$J$616,255),0))=0,"",INDEX('Disaggregation Data'!$N$315:$N$616,MATCH(LEFT(X463,255),LEFT('Disaggregation Data'!J$315:$J$616,255),0))),"")</f>
        <v/>
      </c>
      <c r="I463" s="433" t="str">
        <f t="array" ref="I463">IFERROR(IF(INDEX('Disaggregation Data'!$Q$315:$Q$616,MATCH(LEFT(X463,255),LEFT('Disaggregation Data'!$J$315:$J$616,255),0))=0,"",INDEX('Disaggregation Data'!$Q$315:$Q$616,MATCH(LEFT(X463,255),LEFT('Disaggregation Data'!J$315:$J$616,255),0))),"")</f>
        <v/>
      </c>
      <c r="J463" s="447" t="str">
        <f t="array" ref="J463">IFERROR(IF(INDEX('Disaggregation Data'!$R$315:$R$616,MATCH(LEFT(X463,255),LEFT('Disaggregation Data'!$J$315:$J$616,255),0))=0,"",INDEX('Disaggregation Data'!$R$315:$R$616,MATCH(LEFT(X463,255),LEFT('Disaggregation Data'!J$315:$J$616,255),0))),"")</f>
        <v/>
      </c>
      <c r="K463" s="484"/>
      <c r="L463" s="484"/>
      <c r="M463" s="484"/>
      <c r="N463" s="484"/>
      <c r="O463" s="484"/>
      <c r="P463" s="429"/>
      <c r="Q463" s="429"/>
      <c r="R463" s="429"/>
      <c r="S463" s="429"/>
      <c r="T463" s="429"/>
      <c r="U463" s="433" t="str">
        <f t="array" ref="U463">IFERROR(IF(INDEX('Disaggregation Data'!$O$315:$O$616,MATCH(LEFT(X463,255),LEFT('Disaggregation Data'!$J$315:$J$616,255),0))=0,"",INDEX('Disaggregation Data'!$O$315:$O$616,MATCH(LEFT(X463,255),LEFT('Disaggregation Data'!J$315:$J$616,255),0))),"")</f>
        <v/>
      </c>
      <c r="V463" s="447" t="str">
        <f t="array" ref="V463">IFERROR(IF(INDEX('Disaggregation Data'!$P$315:$P$616,MATCH(LEFT(X463,255),LEFT('Disaggregation Data'!$J$315:$J$616,255),0))=0,"",INDEX('Disaggregation Data'!$P$315:$P$616,MATCH(LEFT(X463,255),LEFT('Disaggregation Data'!J$315:$J$616,255),0))),"")</f>
        <v/>
      </c>
      <c r="W463" s="527"/>
      <c r="X463" s="527" t="str">
        <f t="shared" si="32"/>
        <v/>
      </c>
      <c r="Y463" s="527">
        <f t="shared" si="33"/>
        <v>46</v>
      </c>
      <c r="Z463" s="527" t="str">
        <f t="shared" si="34"/>
        <v/>
      </c>
      <c r="AA463" s="527" t="b">
        <f t="shared" si="35"/>
        <v>0</v>
      </c>
      <c r="AB463" s="527" t="s">
        <v>2079</v>
      </c>
      <c r="AC463" s="527" t="str">
        <f t="array" ref="AC463">IFERROR(IF(INDEX('Disaggregation Records'!$G$95:$G$183,MATCH(LEFT(Z463,255),LEFT('Disaggregation Records'!$D$95:$D$183,255),0))=0,"",INDEX('Disaggregation Records'!$G$95:$G$183,MATCH(LEFT(Z463,255),LEFT('Disaggregation Records'!$D$95:$D$183,255),0))),"")</f>
        <v/>
      </c>
      <c r="AD463" s="527" t="s">
        <v>984</v>
      </c>
      <c r="AE463" s="392"/>
      <c r="AF463" s="133"/>
      <c r="AG463" s="133"/>
    </row>
    <row r="464" spans="1:33" ht="47.1" customHeight="1" x14ac:dyDescent="0.25">
      <c r="A464" s="409">
        <v>14</v>
      </c>
      <c r="B464" s="427" t="str">
        <f>IFERROR(VLOOKUP(A464,'Coverage Indicators - Section D'!$A$10:$Y$42,25,FALSE),"")</f>
        <v/>
      </c>
      <c r="C464" s="522" t="str">
        <f t="array" ref="C464">IFERROR(IF(INDEX('Disaggregation Records'!$E$95:$E$183,MATCH(RIGHT(Z464,255),RIGHT('Disaggregation Records'!$D$95:$D$183,255),0))=0,"",INDEX('Disaggregation Records'!$E$95:$E$183,MATCH(RIGHT(Z464,255),RIGHT('Disaggregation Records'!$D$95:$D$183,255),0))),"")</f>
        <v/>
      </c>
      <c r="D464" s="522" t="str">
        <f t="array" ref="D464">IFERROR(IF(INDEX('Disaggregation Records'!$F$95:$F$183,MATCH(RIGHT(Z464,255),RIGHT('Disaggregation Records'!$D$95:$D$183,255),0))=0,"",INDEX('Disaggregation Records'!$F$95:$F$183,MATCH(RIGHT(Z464,255),RIGHT('Disaggregation Records'!$D$95:$D$183,255),0))),"")</f>
        <v/>
      </c>
      <c r="E464" s="429" t="str">
        <f t="array" ref="E464">IFERROR(IF(INDEX('Disaggregation Data'!$K$315:$K$616,MATCH(LEFT(X464,255),LEFT('Disaggregation Data'!$J$315:$J$616,255),0))=0,"",INDEX('Disaggregation Data'!$K$315:$K$616,MATCH(LEFT(X464,255),LEFT('Disaggregation Data'!J$315:$J$616,255),0))),"")</f>
        <v/>
      </c>
      <c r="F464" s="430" t="str">
        <f t="array" ref="F464">IFERROR(IF(INDEX('Disaggregation Data'!$L$315:$L$616,MATCH(LEFT(X464,255),LEFT('Disaggregation Data'!$J$315:$J$616,255),0))=0,"",INDEX('Disaggregation Data'!$L$315:$L$616,MATCH(LEFT(X464,255),LEFT('Disaggregation Data'!J$315:$J$616,255),0))),"")</f>
        <v/>
      </c>
      <c r="G464" s="494" t="str">
        <f t="array" ref="G464">IFERROR(IF(INDEX('Disaggregation Data'!$M$315:$M$616,MATCH(LEFT(X464,255),LEFT('Disaggregation Data'!$J$315:$J$616,255),0))=0,(E464/F464)*100,INDEX('Disaggregation Data'!$M$315:$M$616,MATCH(LEFT(X464,255),LEFT('Disaggregation Data'!J$315:$J$616,255),0))),"")</f>
        <v/>
      </c>
      <c r="H464" s="433" t="str">
        <f t="array" ref="H464">IFERROR(IF(INDEX('Disaggregation Data'!$N$315:$N$616,MATCH(LEFT(X464,255),LEFT('Disaggregation Data'!$J$315:$J$616,255),0))=0,"",INDEX('Disaggregation Data'!$N$315:$N$616,MATCH(LEFT(X464,255),LEFT('Disaggregation Data'!J$315:$J$616,255),0))),"")</f>
        <v/>
      </c>
      <c r="I464" s="433" t="str">
        <f t="array" ref="I464">IFERROR(IF(INDEX('Disaggregation Data'!$Q$315:$Q$616,MATCH(LEFT(X464,255),LEFT('Disaggregation Data'!$J$315:$J$616,255),0))=0,"",INDEX('Disaggregation Data'!$Q$315:$Q$616,MATCH(LEFT(X464,255),LEFT('Disaggregation Data'!J$315:$J$616,255),0))),"")</f>
        <v/>
      </c>
      <c r="J464" s="447" t="str">
        <f t="array" ref="J464">IFERROR(IF(INDEX('Disaggregation Data'!$R$315:$R$616,MATCH(LEFT(X464,255),LEFT('Disaggregation Data'!$J$315:$J$616,255),0))=0,"",INDEX('Disaggregation Data'!$R$315:$R$616,MATCH(LEFT(X464,255),LEFT('Disaggregation Data'!J$315:$J$616,255),0))),"")</f>
        <v/>
      </c>
      <c r="K464" s="484"/>
      <c r="L464" s="484"/>
      <c r="M464" s="484"/>
      <c r="N464" s="484"/>
      <c r="O464" s="484"/>
      <c r="P464" s="429"/>
      <c r="Q464" s="429"/>
      <c r="R464" s="429"/>
      <c r="S464" s="429"/>
      <c r="T464" s="429"/>
      <c r="U464" s="433" t="str">
        <f t="array" ref="U464">IFERROR(IF(INDEX('Disaggregation Data'!$O$315:$O$616,MATCH(LEFT(X464,255),LEFT('Disaggregation Data'!$J$315:$J$616,255),0))=0,"",INDEX('Disaggregation Data'!$O$315:$O$616,MATCH(LEFT(X464,255),LEFT('Disaggregation Data'!J$315:$J$616,255),0))),"")</f>
        <v/>
      </c>
      <c r="V464" s="447" t="str">
        <f t="array" ref="V464">IFERROR(IF(INDEX('Disaggregation Data'!$P$315:$P$616,MATCH(LEFT(X464,255),LEFT('Disaggregation Data'!$J$315:$J$616,255),0))=0,"",INDEX('Disaggregation Data'!$P$315:$P$616,MATCH(LEFT(X464,255),LEFT('Disaggregation Data'!J$315:$J$616,255),0))),"")</f>
        <v/>
      </c>
      <c r="W464" s="527"/>
      <c r="X464" s="527" t="str">
        <f t="shared" si="32"/>
        <v/>
      </c>
      <c r="Y464" s="527">
        <f t="shared" si="33"/>
        <v>47</v>
      </c>
      <c r="Z464" s="527" t="str">
        <f t="shared" si="34"/>
        <v/>
      </c>
      <c r="AA464" s="527" t="b">
        <f t="shared" si="35"/>
        <v>0</v>
      </c>
      <c r="AB464" s="527" t="s">
        <v>2080</v>
      </c>
      <c r="AC464" s="527" t="str">
        <f t="array" ref="AC464">IFERROR(IF(INDEX('Disaggregation Records'!$G$95:$G$183,MATCH(LEFT(Z464,255),LEFT('Disaggregation Records'!$D$95:$D$183,255),0))=0,"",INDEX('Disaggregation Records'!$G$95:$G$183,MATCH(LEFT(Z464,255),LEFT('Disaggregation Records'!$D$95:$D$183,255),0))),"")</f>
        <v/>
      </c>
      <c r="AD464" s="527" t="s">
        <v>984</v>
      </c>
      <c r="AE464" s="392"/>
      <c r="AF464" s="133"/>
      <c r="AG464" s="133"/>
    </row>
    <row r="465" spans="1:33" ht="47.1" customHeight="1" x14ac:dyDescent="0.25">
      <c r="A465" s="409">
        <v>14</v>
      </c>
      <c r="B465" s="427" t="str">
        <f>IFERROR(VLOOKUP(A465,'Coverage Indicators - Section D'!$A$10:$Y$42,25,FALSE),"")</f>
        <v/>
      </c>
      <c r="C465" s="522" t="str">
        <f t="array" ref="C465">IFERROR(IF(INDEX('Disaggregation Records'!$E$95:$E$183,MATCH(RIGHT(Z465,255),RIGHT('Disaggregation Records'!$D$95:$D$183,255),0))=0,"",INDEX('Disaggregation Records'!$E$95:$E$183,MATCH(RIGHT(Z465,255),RIGHT('Disaggregation Records'!$D$95:$D$183,255),0))),"")</f>
        <v/>
      </c>
      <c r="D465" s="522" t="str">
        <f t="array" ref="D465">IFERROR(IF(INDEX('Disaggregation Records'!$F$95:$F$183,MATCH(RIGHT(Z465,255),RIGHT('Disaggregation Records'!$D$95:$D$183,255),0))=0,"",INDEX('Disaggregation Records'!$F$95:$F$183,MATCH(RIGHT(Z465,255),RIGHT('Disaggregation Records'!$D$95:$D$183,255),0))),"")</f>
        <v/>
      </c>
      <c r="E465" s="429" t="str">
        <f t="array" ref="E465">IFERROR(IF(INDEX('Disaggregation Data'!$K$315:$K$616,MATCH(LEFT(X465,255),LEFT('Disaggregation Data'!$J$315:$J$616,255),0))=0,"",INDEX('Disaggregation Data'!$K$315:$K$616,MATCH(LEFT(X465,255),LEFT('Disaggregation Data'!J$315:$J$616,255),0))),"")</f>
        <v/>
      </c>
      <c r="F465" s="430" t="str">
        <f t="array" ref="F465">IFERROR(IF(INDEX('Disaggregation Data'!$L$315:$L$616,MATCH(LEFT(X465,255),LEFT('Disaggregation Data'!$J$315:$J$616,255),0))=0,"",INDEX('Disaggregation Data'!$L$315:$L$616,MATCH(LEFT(X465,255),LEFT('Disaggregation Data'!J$315:$J$616,255),0))),"")</f>
        <v/>
      </c>
      <c r="G465" s="494" t="str">
        <f t="array" ref="G465">IFERROR(IF(INDEX('Disaggregation Data'!$M$315:$M$616,MATCH(LEFT(X465,255),LEFT('Disaggregation Data'!$J$315:$J$616,255),0))=0,(E465/F465)*100,INDEX('Disaggregation Data'!$M$315:$M$616,MATCH(LEFT(X465,255),LEFT('Disaggregation Data'!J$315:$J$616,255),0))),"")</f>
        <v/>
      </c>
      <c r="H465" s="433" t="str">
        <f t="array" ref="H465">IFERROR(IF(INDEX('Disaggregation Data'!$N$315:$N$616,MATCH(LEFT(X465,255),LEFT('Disaggregation Data'!$J$315:$J$616,255),0))=0,"",INDEX('Disaggregation Data'!$N$315:$N$616,MATCH(LEFT(X465,255),LEFT('Disaggregation Data'!J$315:$J$616,255),0))),"")</f>
        <v/>
      </c>
      <c r="I465" s="433" t="str">
        <f t="array" ref="I465">IFERROR(IF(INDEX('Disaggregation Data'!$Q$315:$Q$616,MATCH(LEFT(X465,255),LEFT('Disaggregation Data'!$J$315:$J$616,255),0))=0,"",INDEX('Disaggregation Data'!$Q$315:$Q$616,MATCH(LEFT(X465,255),LEFT('Disaggregation Data'!J$315:$J$616,255),0))),"")</f>
        <v/>
      </c>
      <c r="J465" s="447" t="str">
        <f t="array" ref="J465">IFERROR(IF(INDEX('Disaggregation Data'!$R$315:$R$616,MATCH(LEFT(X465,255),LEFT('Disaggregation Data'!$J$315:$J$616,255),0))=0,"",INDEX('Disaggregation Data'!$R$315:$R$616,MATCH(LEFT(X465,255),LEFT('Disaggregation Data'!J$315:$J$616,255),0))),"")</f>
        <v/>
      </c>
      <c r="K465" s="484"/>
      <c r="L465" s="484"/>
      <c r="M465" s="484"/>
      <c r="N465" s="484"/>
      <c r="O465" s="484"/>
      <c r="P465" s="429"/>
      <c r="Q465" s="429"/>
      <c r="R465" s="429"/>
      <c r="S465" s="429"/>
      <c r="T465" s="429"/>
      <c r="U465" s="433" t="str">
        <f t="array" ref="U465">IFERROR(IF(INDEX('Disaggregation Data'!$O$315:$O$616,MATCH(LEFT(X465,255),LEFT('Disaggregation Data'!$J$315:$J$616,255),0))=0,"",INDEX('Disaggregation Data'!$O$315:$O$616,MATCH(LEFT(X465,255),LEFT('Disaggregation Data'!J$315:$J$616,255),0))),"")</f>
        <v/>
      </c>
      <c r="V465" s="447" t="str">
        <f t="array" ref="V465">IFERROR(IF(INDEX('Disaggregation Data'!$P$315:$P$616,MATCH(LEFT(X465,255),LEFT('Disaggregation Data'!$J$315:$J$616,255),0))=0,"",INDEX('Disaggregation Data'!$P$315:$P$616,MATCH(LEFT(X465,255),LEFT('Disaggregation Data'!J$315:$J$616,255),0))),"")</f>
        <v/>
      </c>
      <c r="W465" s="527"/>
      <c r="X465" s="527" t="str">
        <f t="shared" si="32"/>
        <v/>
      </c>
      <c r="Y465" s="527">
        <f t="shared" si="33"/>
        <v>48</v>
      </c>
      <c r="Z465" s="527" t="str">
        <f t="shared" si="34"/>
        <v/>
      </c>
      <c r="AA465" s="527" t="b">
        <f t="shared" si="35"/>
        <v>0</v>
      </c>
      <c r="AB465" s="527" t="s">
        <v>2081</v>
      </c>
      <c r="AC465" s="527" t="str">
        <f t="array" ref="AC465">IFERROR(IF(INDEX('Disaggregation Records'!$G$95:$G$183,MATCH(LEFT(Z465,255),LEFT('Disaggregation Records'!$D$95:$D$183,255),0))=0,"",INDEX('Disaggregation Records'!$G$95:$G$183,MATCH(LEFT(Z465,255),LEFT('Disaggregation Records'!$D$95:$D$183,255),0))),"")</f>
        <v/>
      </c>
      <c r="AD465" s="527" t="s">
        <v>984</v>
      </c>
      <c r="AE465" s="392"/>
      <c r="AF465" s="133"/>
      <c r="AG465" s="133"/>
    </row>
    <row r="466" spans="1:33" ht="47.1" customHeight="1" x14ac:dyDescent="0.25">
      <c r="A466" s="409">
        <v>14</v>
      </c>
      <c r="B466" s="427" t="str">
        <f>IFERROR(VLOOKUP(A466,'Coverage Indicators - Section D'!$A$10:$Y$42,25,FALSE),"")</f>
        <v/>
      </c>
      <c r="C466" s="522" t="str">
        <f t="array" ref="C466">IFERROR(IF(INDEX('Disaggregation Records'!$E$95:$E$183,MATCH(RIGHT(Z466,255),RIGHT('Disaggregation Records'!$D$95:$D$183,255),0))=0,"",INDEX('Disaggregation Records'!$E$95:$E$183,MATCH(RIGHT(Z466,255),RIGHT('Disaggregation Records'!$D$95:$D$183,255),0))),"")</f>
        <v/>
      </c>
      <c r="D466" s="522" t="str">
        <f t="array" ref="D466">IFERROR(IF(INDEX('Disaggregation Records'!$F$95:$F$183,MATCH(RIGHT(Z466,255),RIGHT('Disaggregation Records'!$D$95:$D$183,255),0))=0,"",INDEX('Disaggregation Records'!$F$95:$F$183,MATCH(RIGHT(Z466,255),RIGHT('Disaggregation Records'!$D$95:$D$183,255),0))),"")</f>
        <v/>
      </c>
      <c r="E466" s="429" t="str">
        <f t="array" ref="E466">IFERROR(IF(INDEX('Disaggregation Data'!$K$315:$K$616,MATCH(LEFT(X466,255),LEFT('Disaggregation Data'!$J$315:$J$616,255),0))=0,"",INDEX('Disaggregation Data'!$K$315:$K$616,MATCH(LEFT(X466,255),LEFT('Disaggregation Data'!J$315:$J$616,255),0))),"")</f>
        <v/>
      </c>
      <c r="F466" s="430" t="str">
        <f t="array" ref="F466">IFERROR(IF(INDEX('Disaggregation Data'!$L$315:$L$616,MATCH(LEFT(X466,255),LEFT('Disaggregation Data'!$J$315:$J$616,255),0))=0,"",INDEX('Disaggregation Data'!$L$315:$L$616,MATCH(LEFT(X466,255),LEFT('Disaggregation Data'!J$315:$J$616,255),0))),"")</f>
        <v/>
      </c>
      <c r="G466" s="494" t="str">
        <f t="array" ref="G466">IFERROR(IF(INDEX('Disaggregation Data'!$M$315:$M$616,MATCH(LEFT(X466,255),LEFT('Disaggregation Data'!$J$315:$J$616,255),0))=0,(E466/F466)*100,INDEX('Disaggregation Data'!$M$315:$M$616,MATCH(LEFT(X466,255),LEFT('Disaggregation Data'!J$315:$J$616,255),0))),"")</f>
        <v/>
      </c>
      <c r="H466" s="433" t="str">
        <f t="array" ref="H466">IFERROR(IF(INDEX('Disaggregation Data'!$N$315:$N$616,MATCH(LEFT(X466,255),LEFT('Disaggregation Data'!$J$315:$J$616,255),0))=0,"",INDEX('Disaggregation Data'!$N$315:$N$616,MATCH(LEFT(X466,255),LEFT('Disaggregation Data'!J$315:$J$616,255),0))),"")</f>
        <v/>
      </c>
      <c r="I466" s="433" t="str">
        <f t="array" ref="I466">IFERROR(IF(INDEX('Disaggregation Data'!$Q$315:$Q$616,MATCH(LEFT(X466,255),LEFT('Disaggregation Data'!$J$315:$J$616,255),0))=0,"",INDEX('Disaggregation Data'!$Q$315:$Q$616,MATCH(LEFT(X466,255),LEFT('Disaggregation Data'!J$315:$J$616,255),0))),"")</f>
        <v/>
      </c>
      <c r="J466" s="447" t="str">
        <f t="array" ref="J466">IFERROR(IF(INDEX('Disaggregation Data'!$R$315:$R$616,MATCH(LEFT(X466,255),LEFT('Disaggregation Data'!$J$315:$J$616,255),0))=0,"",INDEX('Disaggregation Data'!$R$315:$R$616,MATCH(LEFT(X466,255),LEFT('Disaggregation Data'!J$315:$J$616,255),0))),"")</f>
        <v/>
      </c>
      <c r="K466" s="484"/>
      <c r="L466" s="484"/>
      <c r="M466" s="484"/>
      <c r="N466" s="484"/>
      <c r="O466" s="484"/>
      <c r="P466" s="429"/>
      <c r="Q466" s="429"/>
      <c r="R466" s="429"/>
      <c r="S466" s="429"/>
      <c r="T466" s="429"/>
      <c r="U466" s="433" t="str">
        <f t="array" ref="U466">IFERROR(IF(INDEX('Disaggregation Data'!$O$315:$O$616,MATCH(LEFT(X466,255),LEFT('Disaggregation Data'!$J$315:$J$616,255),0))=0,"",INDEX('Disaggregation Data'!$O$315:$O$616,MATCH(LEFT(X466,255),LEFT('Disaggregation Data'!J$315:$J$616,255),0))),"")</f>
        <v/>
      </c>
      <c r="V466" s="447" t="str">
        <f t="array" ref="V466">IFERROR(IF(INDEX('Disaggregation Data'!$P$315:$P$616,MATCH(LEFT(X466,255),LEFT('Disaggregation Data'!$J$315:$J$616,255),0))=0,"",INDEX('Disaggregation Data'!$P$315:$P$616,MATCH(LEFT(X466,255),LEFT('Disaggregation Data'!J$315:$J$616,255),0))),"")</f>
        <v/>
      </c>
      <c r="W466" s="527"/>
      <c r="X466" s="527" t="str">
        <f t="shared" si="32"/>
        <v/>
      </c>
      <c r="Y466" s="527">
        <f t="shared" si="33"/>
        <v>49</v>
      </c>
      <c r="Z466" s="527" t="str">
        <f t="shared" si="34"/>
        <v/>
      </c>
      <c r="AA466" s="527" t="b">
        <f t="shared" si="35"/>
        <v>0</v>
      </c>
      <c r="AB466" s="527" t="s">
        <v>2082</v>
      </c>
      <c r="AC466" s="527" t="str">
        <f t="array" ref="AC466">IFERROR(IF(INDEX('Disaggregation Records'!$G$95:$G$183,MATCH(LEFT(Z466,255),LEFT('Disaggregation Records'!$D$95:$D$183,255),0))=0,"",INDEX('Disaggregation Records'!$G$95:$G$183,MATCH(LEFT(Z466,255),LEFT('Disaggregation Records'!$D$95:$D$183,255),0))),"")</f>
        <v/>
      </c>
      <c r="AD466" s="527" t="s">
        <v>984</v>
      </c>
      <c r="AE466" s="392"/>
      <c r="AF466" s="133"/>
      <c r="AG466" s="133"/>
    </row>
    <row r="467" spans="1:33" ht="47.1" customHeight="1" x14ac:dyDescent="0.25">
      <c r="A467" s="409">
        <v>15</v>
      </c>
      <c r="B467" s="427" t="str">
        <f>IFERROR(VLOOKUP(A467,'Coverage Indicators - Section D'!$A$10:$Y$42,25,FALSE),"")</f>
        <v/>
      </c>
      <c r="C467" s="522" t="str">
        <f t="array" ref="C467">IFERROR(IF(INDEX('Disaggregation Records'!$E$95:$E$183,MATCH(RIGHT(Z467,255),RIGHT('Disaggregation Records'!$D$95:$D$183,255),0))=0,"",INDEX('Disaggregation Records'!$E$95:$E$183,MATCH(RIGHT(Z467,255),RIGHT('Disaggregation Records'!$D$95:$D$183,255),0))),"")</f>
        <v/>
      </c>
      <c r="D467" s="522" t="str">
        <f t="array" ref="D467">IFERROR(IF(INDEX('Disaggregation Records'!$F$95:$F$183,MATCH(RIGHT(Z467,255),RIGHT('Disaggregation Records'!$D$95:$D$183,255),0))=0,"",INDEX('Disaggregation Records'!$F$95:$F$183,MATCH(RIGHT(Z467,255),RIGHT('Disaggregation Records'!$D$95:$D$183,255),0))),"")</f>
        <v/>
      </c>
      <c r="E467" s="429" t="str">
        <f t="array" ref="E467">IFERROR(IF(INDEX('Disaggregation Data'!$K$315:$K$616,MATCH(LEFT(X467,255),LEFT('Disaggregation Data'!$J$315:$J$616,255),0))=0,"",INDEX('Disaggregation Data'!$K$315:$K$616,MATCH(LEFT(X467,255),LEFT('Disaggregation Data'!J$315:$J$616,255),0))),"")</f>
        <v/>
      </c>
      <c r="F467" s="430" t="str">
        <f t="array" ref="F467">IFERROR(IF(INDEX('Disaggregation Data'!$L$315:$L$616,MATCH(LEFT(X467,255),LEFT('Disaggregation Data'!$J$315:$J$616,255),0))=0,"",INDEX('Disaggregation Data'!$L$315:$L$616,MATCH(LEFT(X467,255),LEFT('Disaggregation Data'!J$315:$J$616,255),0))),"")</f>
        <v/>
      </c>
      <c r="G467" s="494" t="str">
        <f t="array" ref="G467">IFERROR(IF(INDEX('Disaggregation Data'!$M$315:$M$616,MATCH(LEFT(X467,255),LEFT('Disaggregation Data'!$J$315:$J$616,255),0))=0,(E467/F467)*100,INDEX('Disaggregation Data'!$M$315:$M$616,MATCH(LEFT(X467,255),LEFT('Disaggregation Data'!J$315:$J$616,255),0))),"")</f>
        <v/>
      </c>
      <c r="H467" s="433" t="str">
        <f t="array" ref="H467">IFERROR(IF(INDEX('Disaggregation Data'!$N$315:$N$616,MATCH(LEFT(X467,255),LEFT('Disaggregation Data'!$J$315:$J$616,255),0))=0,"",INDEX('Disaggregation Data'!$N$315:$N$616,MATCH(LEFT(X467,255),LEFT('Disaggregation Data'!J$315:$J$616,255),0))),"")</f>
        <v/>
      </c>
      <c r="I467" s="433" t="str">
        <f t="array" ref="I467">IFERROR(IF(INDEX('Disaggregation Data'!$Q$315:$Q$616,MATCH(LEFT(X467,255),LEFT('Disaggregation Data'!$J$315:$J$616,255),0))=0,"",INDEX('Disaggregation Data'!$Q$315:$Q$616,MATCH(LEFT(X467,255),LEFT('Disaggregation Data'!J$315:$J$616,255),0))),"")</f>
        <v/>
      </c>
      <c r="J467" s="447" t="str">
        <f t="array" ref="J467">IFERROR(IF(INDEX('Disaggregation Data'!$R$315:$R$616,MATCH(LEFT(X467,255),LEFT('Disaggregation Data'!$J$315:$J$616,255),0))=0,"",INDEX('Disaggregation Data'!$R$315:$R$616,MATCH(LEFT(X467,255),LEFT('Disaggregation Data'!J$315:$J$616,255),0))),"")</f>
        <v/>
      </c>
      <c r="K467" s="484"/>
      <c r="L467" s="484"/>
      <c r="M467" s="484"/>
      <c r="N467" s="484"/>
      <c r="O467" s="484"/>
      <c r="P467" s="429"/>
      <c r="Q467" s="429"/>
      <c r="R467" s="429"/>
      <c r="S467" s="429"/>
      <c r="T467" s="429"/>
      <c r="U467" s="433" t="str">
        <f t="array" ref="U467">IFERROR(IF(INDEX('Disaggregation Data'!$O$315:$O$616,MATCH(LEFT(X467,255),LEFT('Disaggregation Data'!$J$315:$J$616,255),0))=0,"",INDEX('Disaggregation Data'!$O$315:$O$616,MATCH(LEFT(X467,255),LEFT('Disaggregation Data'!J$315:$J$616,255),0))),"")</f>
        <v/>
      </c>
      <c r="V467" s="447" t="str">
        <f t="array" ref="V467">IFERROR(IF(INDEX('Disaggregation Data'!$P$315:$P$616,MATCH(LEFT(X467,255),LEFT('Disaggregation Data'!$J$315:$J$616,255),0))=0,"",INDEX('Disaggregation Data'!$P$315:$P$616,MATCH(LEFT(X467,255),LEFT('Disaggregation Data'!J$315:$J$616,255),0))),"")</f>
        <v/>
      </c>
      <c r="W467" s="527"/>
      <c r="X467" s="527" t="str">
        <f t="shared" si="32"/>
        <v/>
      </c>
      <c r="Y467" s="527">
        <f t="shared" si="33"/>
        <v>50</v>
      </c>
      <c r="Z467" s="527" t="str">
        <f t="shared" si="34"/>
        <v/>
      </c>
      <c r="AA467" s="527" t="b">
        <f t="shared" si="35"/>
        <v>0</v>
      </c>
      <c r="AB467" s="527" t="s">
        <v>2083</v>
      </c>
      <c r="AC467" s="527" t="str">
        <f t="array" ref="AC467">IFERROR(IF(INDEX('Disaggregation Records'!$G$95:$G$183,MATCH(LEFT(Z467,255),LEFT('Disaggregation Records'!$D$95:$D$183,255),0))=0,"",INDEX('Disaggregation Records'!$G$95:$G$183,MATCH(LEFT(Z467,255),LEFT('Disaggregation Records'!$D$95:$D$183,255),0))),"")</f>
        <v/>
      </c>
      <c r="AD467" s="527" t="s">
        <v>985</v>
      </c>
      <c r="AE467" s="392"/>
      <c r="AF467" s="133"/>
      <c r="AG467" s="133"/>
    </row>
    <row r="468" spans="1:33" ht="47.1" customHeight="1" x14ac:dyDescent="0.25">
      <c r="A468" s="409">
        <v>15</v>
      </c>
      <c r="B468" s="427" t="str">
        <f>IFERROR(VLOOKUP(A468,'Coverage Indicators - Section D'!$A$10:$Y$42,25,FALSE),"")</f>
        <v/>
      </c>
      <c r="C468" s="522" t="str">
        <f t="array" ref="C468">IFERROR(IF(INDEX('Disaggregation Records'!$E$95:$E$183,MATCH(RIGHT(Z468,255),RIGHT('Disaggregation Records'!$D$95:$D$183,255),0))=0,"",INDEX('Disaggregation Records'!$E$95:$E$183,MATCH(RIGHT(Z468,255),RIGHT('Disaggregation Records'!$D$95:$D$183,255),0))),"")</f>
        <v/>
      </c>
      <c r="D468" s="522" t="str">
        <f t="array" ref="D468">IFERROR(IF(INDEX('Disaggregation Records'!$F$95:$F$183,MATCH(RIGHT(Z468,255),RIGHT('Disaggregation Records'!$D$95:$D$183,255),0))=0,"",INDEX('Disaggregation Records'!$F$95:$F$183,MATCH(RIGHT(Z468,255),RIGHT('Disaggregation Records'!$D$95:$D$183,255),0))),"")</f>
        <v/>
      </c>
      <c r="E468" s="429" t="str">
        <f t="array" ref="E468">IFERROR(IF(INDEX('Disaggregation Data'!$K$315:$K$616,MATCH(LEFT(X468,255),LEFT('Disaggregation Data'!$J$315:$J$616,255),0))=0,"",INDEX('Disaggregation Data'!$K$315:$K$616,MATCH(LEFT(X468,255),LEFT('Disaggregation Data'!J$315:$J$616,255),0))),"")</f>
        <v/>
      </c>
      <c r="F468" s="430" t="str">
        <f t="array" ref="F468">IFERROR(IF(INDEX('Disaggregation Data'!$L$315:$L$616,MATCH(LEFT(X468,255),LEFT('Disaggregation Data'!$J$315:$J$616,255),0))=0,"",INDEX('Disaggregation Data'!$L$315:$L$616,MATCH(LEFT(X468,255),LEFT('Disaggregation Data'!J$315:$J$616,255),0))),"")</f>
        <v/>
      </c>
      <c r="G468" s="494" t="str">
        <f t="array" ref="G468">IFERROR(IF(INDEX('Disaggregation Data'!$M$315:$M$616,MATCH(LEFT(X468,255),LEFT('Disaggregation Data'!$J$315:$J$616,255),0))=0,(E468/F468)*100,INDEX('Disaggregation Data'!$M$315:$M$616,MATCH(LEFT(X468,255),LEFT('Disaggregation Data'!J$315:$J$616,255),0))),"")</f>
        <v/>
      </c>
      <c r="H468" s="433" t="str">
        <f t="array" ref="H468">IFERROR(IF(INDEX('Disaggregation Data'!$N$315:$N$616,MATCH(LEFT(X468,255),LEFT('Disaggregation Data'!$J$315:$J$616,255),0))=0,"",INDEX('Disaggregation Data'!$N$315:$N$616,MATCH(LEFT(X468,255),LEFT('Disaggregation Data'!J$315:$J$616,255),0))),"")</f>
        <v/>
      </c>
      <c r="I468" s="433" t="str">
        <f t="array" ref="I468">IFERROR(IF(INDEX('Disaggregation Data'!$Q$315:$Q$616,MATCH(LEFT(X468,255),LEFT('Disaggregation Data'!$J$315:$J$616,255),0))=0,"",INDEX('Disaggregation Data'!$Q$315:$Q$616,MATCH(LEFT(X468,255),LEFT('Disaggregation Data'!J$315:$J$616,255),0))),"")</f>
        <v/>
      </c>
      <c r="J468" s="447" t="str">
        <f t="array" ref="J468">IFERROR(IF(INDEX('Disaggregation Data'!$R$315:$R$616,MATCH(LEFT(X468,255),LEFT('Disaggregation Data'!$J$315:$J$616,255),0))=0,"",INDEX('Disaggregation Data'!$R$315:$R$616,MATCH(LEFT(X468,255),LEFT('Disaggregation Data'!J$315:$J$616,255),0))),"")</f>
        <v/>
      </c>
      <c r="K468" s="484"/>
      <c r="L468" s="484"/>
      <c r="M468" s="484"/>
      <c r="N468" s="484"/>
      <c r="O468" s="484"/>
      <c r="P468" s="429"/>
      <c r="Q468" s="429"/>
      <c r="R468" s="429"/>
      <c r="S468" s="429"/>
      <c r="T468" s="429"/>
      <c r="U468" s="433" t="str">
        <f t="array" ref="U468">IFERROR(IF(INDEX('Disaggregation Data'!$O$315:$O$616,MATCH(LEFT(X468,255),LEFT('Disaggregation Data'!$J$315:$J$616,255),0))=0,"",INDEX('Disaggregation Data'!$O$315:$O$616,MATCH(LEFT(X468,255),LEFT('Disaggregation Data'!J$315:$J$616,255),0))),"")</f>
        <v/>
      </c>
      <c r="V468" s="447" t="str">
        <f t="array" ref="V468">IFERROR(IF(INDEX('Disaggregation Data'!$P$315:$P$616,MATCH(LEFT(X468,255),LEFT('Disaggregation Data'!$J$315:$J$616,255),0))=0,"",INDEX('Disaggregation Data'!$P$315:$P$616,MATCH(LEFT(X468,255),LEFT('Disaggregation Data'!J$315:$J$616,255),0))),"")</f>
        <v/>
      </c>
      <c r="W468" s="527"/>
      <c r="X468" s="527" t="str">
        <f t="shared" si="32"/>
        <v/>
      </c>
      <c r="Y468" s="527">
        <f t="shared" si="33"/>
        <v>51</v>
      </c>
      <c r="Z468" s="527" t="str">
        <f t="shared" si="34"/>
        <v/>
      </c>
      <c r="AA468" s="527" t="b">
        <f t="shared" si="35"/>
        <v>0</v>
      </c>
      <c r="AB468" s="527" t="s">
        <v>2084</v>
      </c>
      <c r="AC468" s="527" t="str">
        <f t="array" ref="AC468">IFERROR(IF(INDEX('Disaggregation Records'!$G$95:$G$183,MATCH(LEFT(Z468,255),LEFT('Disaggregation Records'!$D$95:$D$183,255),0))=0,"",INDEX('Disaggregation Records'!$G$95:$G$183,MATCH(LEFT(Z468,255),LEFT('Disaggregation Records'!$D$95:$D$183,255),0))),"")</f>
        <v/>
      </c>
      <c r="AD468" s="527" t="s">
        <v>985</v>
      </c>
      <c r="AE468" s="392"/>
      <c r="AF468" s="133"/>
      <c r="AG468" s="133"/>
    </row>
    <row r="469" spans="1:33" ht="47.1" customHeight="1" x14ac:dyDescent="0.25">
      <c r="A469" s="409">
        <v>15</v>
      </c>
      <c r="B469" s="427" t="str">
        <f>IFERROR(VLOOKUP(A469,'Coverage Indicators - Section D'!$A$10:$Y$42,25,FALSE),"")</f>
        <v/>
      </c>
      <c r="C469" s="522" t="str">
        <f t="array" ref="C469">IFERROR(IF(INDEX('Disaggregation Records'!$E$95:$E$183,MATCH(RIGHT(Z469,255),RIGHT('Disaggregation Records'!$D$95:$D$183,255),0))=0,"",INDEX('Disaggregation Records'!$E$95:$E$183,MATCH(RIGHT(Z469,255),RIGHT('Disaggregation Records'!$D$95:$D$183,255),0))),"")</f>
        <v/>
      </c>
      <c r="D469" s="522" t="str">
        <f t="array" ref="D469">IFERROR(IF(INDEX('Disaggregation Records'!$F$95:$F$183,MATCH(RIGHT(Z469,255),RIGHT('Disaggregation Records'!$D$95:$D$183,255),0))=0,"",INDEX('Disaggregation Records'!$F$95:$F$183,MATCH(RIGHT(Z469,255),RIGHT('Disaggregation Records'!$D$95:$D$183,255),0))),"")</f>
        <v/>
      </c>
      <c r="E469" s="429" t="str">
        <f t="array" ref="E469">IFERROR(IF(INDEX('Disaggregation Data'!$K$315:$K$616,MATCH(LEFT(X469,255),LEFT('Disaggregation Data'!$J$315:$J$616,255),0))=0,"",INDEX('Disaggregation Data'!$K$315:$K$616,MATCH(LEFT(X469,255),LEFT('Disaggregation Data'!J$315:$J$616,255),0))),"")</f>
        <v/>
      </c>
      <c r="F469" s="430" t="str">
        <f t="array" ref="F469">IFERROR(IF(INDEX('Disaggregation Data'!$L$315:$L$616,MATCH(LEFT(X469,255),LEFT('Disaggregation Data'!$J$315:$J$616,255),0))=0,"",INDEX('Disaggregation Data'!$L$315:$L$616,MATCH(LEFT(X469,255),LEFT('Disaggregation Data'!J$315:$J$616,255),0))),"")</f>
        <v/>
      </c>
      <c r="G469" s="494" t="str">
        <f t="array" ref="G469">IFERROR(IF(INDEX('Disaggregation Data'!$M$315:$M$616,MATCH(LEFT(X469,255),LEFT('Disaggregation Data'!$J$315:$J$616,255),0))=0,(E469/F469)*100,INDEX('Disaggregation Data'!$M$315:$M$616,MATCH(LEFT(X469,255),LEFT('Disaggregation Data'!J$315:$J$616,255),0))),"")</f>
        <v/>
      </c>
      <c r="H469" s="433" t="str">
        <f t="array" ref="H469">IFERROR(IF(INDEX('Disaggregation Data'!$N$315:$N$616,MATCH(LEFT(X469,255),LEFT('Disaggregation Data'!$J$315:$J$616,255),0))=0,"",INDEX('Disaggregation Data'!$N$315:$N$616,MATCH(LEFT(X469,255),LEFT('Disaggregation Data'!J$315:$J$616,255),0))),"")</f>
        <v/>
      </c>
      <c r="I469" s="433" t="str">
        <f t="array" ref="I469">IFERROR(IF(INDEX('Disaggregation Data'!$Q$315:$Q$616,MATCH(LEFT(X469,255),LEFT('Disaggregation Data'!$J$315:$J$616,255),0))=0,"",INDEX('Disaggregation Data'!$Q$315:$Q$616,MATCH(LEFT(X469,255),LEFT('Disaggregation Data'!J$315:$J$616,255),0))),"")</f>
        <v/>
      </c>
      <c r="J469" s="447" t="str">
        <f t="array" ref="J469">IFERROR(IF(INDEX('Disaggregation Data'!$R$315:$R$616,MATCH(LEFT(X469,255),LEFT('Disaggregation Data'!$J$315:$J$616,255),0))=0,"",INDEX('Disaggregation Data'!$R$315:$R$616,MATCH(LEFT(X469,255),LEFT('Disaggregation Data'!J$315:$J$616,255),0))),"")</f>
        <v/>
      </c>
      <c r="K469" s="484"/>
      <c r="L469" s="484"/>
      <c r="M469" s="484"/>
      <c r="N469" s="484"/>
      <c r="O469" s="484"/>
      <c r="P469" s="429"/>
      <c r="Q469" s="429"/>
      <c r="R469" s="429"/>
      <c r="S469" s="429"/>
      <c r="T469" s="429"/>
      <c r="U469" s="433" t="str">
        <f t="array" ref="U469">IFERROR(IF(INDEX('Disaggregation Data'!$O$315:$O$616,MATCH(LEFT(X469,255),LEFT('Disaggregation Data'!$J$315:$J$616,255),0))=0,"",INDEX('Disaggregation Data'!$O$315:$O$616,MATCH(LEFT(X469,255),LEFT('Disaggregation Data'!J$315:$J$616,255),0))),"")</f>
        <v/>
      </c>
      <c r="V469" s="447" t="str">
        <f t="array" ref="V469">IFERROR(IF(INDEX('Disaggregation Data'!$P$315:$P$616,MATCH(LEFT(X469,255),LEFT('Disaggregation Data'!$J$315:$J$616,255),0))=0,"",INDEX('Disaggregation Data'!$P$315:$P$616,MATCH(LEFT(X469,255),LEFT('Disaggregation Data'!J$315:$J$616,255),0))),"")</f>
        <v/>
      </c>
      <c r="W469" s="527"/>
      <c r="X469" s="527" t="str">
        <f t="shared" si="32"/>
        <v/>
      </c>
      <c r="Y469" s="527">
        <f t="shared" si="33"/>
        <v>52</v>
      </c>
      <c r="Z469" s="527" t="str">
        <f t="shared" si="34"/>
        <v/>
      </c>
      <c r="AA469" s="527" t="b">
        <f t="shared" si="35"/>
        <v>0</v>
      </c>
      <c r="AB469" s="527" t="s">
        <v>2085</v>
      </c>
      <c r="AC469" s="527" t="str">
        <f t="array" ref="AC469">IFERROR(IF(INDEX('Disaggregation Records'!$G$95:$G$183,MATCH(LEFT(Z469,255),LEFT('Disaggregation Records'!$D$95:$D$183,255),0))=0,"",INDEX('Disaggregation Records'!$G$95:$G$183,MATCH(LEFT(Z469,255),LEFT('Disaggregation Records'!$D$95:$D$183,255),0))),"")</f>
        <v/>
      </c>
      <c r="AD469" s="527" t="s">
        <v>985</v>
      </c>
      <c r="AE469" s="392"/>
      <c r="AF469" s="133"/>
      <c r="AG469" s="133"/>
    </row>
    <row r="470" spans="1:33" ht="47.1" customHeight="1" x14ac:dyDescent="0.25">
      <c r="A470" s="409">
        <v>15</v>
      </c>
      <c r="B470" s="427" t="str">
        <f>IFERROR(VLOOKUP(A470,'Coverage Indicators - Section D'!$A$10:$Y$42,25,FALSE),"")</f>
        <v/>
      </c>
      <c r="C470" s="522" t="str">
        <f t="array" ref="C470">IFERROR(IF(INDEX('Disaggregation Records'!$E$95:$E$183,MATCH(RIGHT(Z470,255),RIGHT('Disaggregation Records'!$D$95:$D$183,255),0))=0,"",INDEX('Disaggregation Records'!$E$95:$E$183,MATCH(RIGHT(Z470,255),RIGHT('Disaggregation Records'!$D$95:$D$183,255),0))),"")</f>
        <v/>
      </c>
      <c r="D470" s="522" t="str">
        <f t="array" ref="D470">IFERROR(IF(INDEX('Disaggregation Records'!$F$95:$F$183,MATCH(RIGHT(Z470,255),RIGHT('Disaggregation Records'!$D$95:$D$183,255),0))=0,"",INDEX('Disaggregation Records'!$F$95:$F$183,MATCH(RIGHT(Z470,255),RIGHT('Disaggregation Records'!$D$95:$D$183,255),0))),"")</f>
        <v/>
      </c>
      <c r="E470" s="429" t="str">
        <f t="array" ref="E470">IFERROR(IF(INDEX('Disaggregation Data'!$K$315:$K$616,MATCH(LEFT(X470,255),LEFT('Disaggregation Data'!$J$315:$J$616,255),0))=0,"",INDEX('Disaggregation Data'!$K$315:$K$616,MATCH(LEFT(X470,255),LEFT('Disaggregation Data'!J$315:$J$616,255),0))),"")</f>
        <v/>
      </c>
      <c r="F470" s="430" t="str">
        <f t="array" ref="F470">IFERROR(IF(INDEX('Disaggregation Data'!$L$315:$L$616,MATCH(LEFT(X470,255),LEFT('Disaggregation Data'!$J$315:$J$616,255),0))=0,"",INDEX('Disaggregation Data'!$L$315:$L$616,MATCH(LEFT(X470,255),LEFT('Disaggregation Data'!J$315:$J$616,255),0))),"")</f>
        <v/>
      </c>
      <c r="G470" s="494" t="str">
        <f t="array" ref="G470">IFERROR(IF(INDEX('Disaggregation Data'!$M$315:$M$616,MATCH(LEFT(X470,255),LEFT('Disaggregation Data'!$J$315:$J$616,255),0))=0,(E470/F470)*100,INDEX('Disaggregation Data'!$M$315:$M$616,MATCH(LEFT(X470,255),LEFT('Disaggregation Data'!J$315:$J$616,255),0))),"")</f>
        <v/>
      </c>
      <c r="H470" s="433" t="str">
        <f t="array" ref="H470">IFERROR(IF(INDEX('Disaggregation Data'!$N$315:$N$616,MATCH(LEFT(X470,255),LEFT('Disaggregation Data'!$J$315:$J$616,255),0))=0,"",INDEX('Disaggregation Data'!$N$315:$N$616,MATCH(LEFT(X470,255),LEFT('Disaggregation Data'!J$315:$J$616,255),0))),"")</f>
        <v/>
      </c>
      <c r="I470" s="433" t="str">
        <f t="array" ref="I470">IFERROR(IF(INDEX('Disaggregation Data'!$Q$315:$Q$616,MATCH(LEFT(X470,255),LEFT('Disaggregation Data'!$J$315:$J$616,255),0))=0,"",INDEX('Disaggregation Data'!$Q$315:$Q$616,MATCH(LEFT(X470,255),LEFT('Disaggregation Data'!J$315:$J$616,255),0))),"")</f>
        <v/>
      </c>
      <c r="J470" s="447" t="str">
        <f t="array" ref="J470">IFERROR(IF(INDEX('Disaggregation Data'!$R$315:$R$616,MATCH(LEFT(X470,255),LEFT('Disaggregation Data'!$J$315:$J$616,255),0))=0,"",INDEX('Disaggregation Data'!$R$315:$R$616,MATCH(LEFT(X470,255),LEFT('Disaggregation Data'!J$315:$J$616,255),0))),"")</f>
        <v/>
      </c>
      <c r="K470" s="484"/>
      <c r="L470" s="484"/>
      <c r="M470" s="484"/>
      <c r="N470" s="484"/>
      <c r="O470" s="484"/>
      <c r="P470" s="429"/>
      <c r="Q470" s="429"/>
      <c r="R470" s="429"/>
      <c r="S470" s="429"/>
      <c r="T470" s="429"/>
      <c r="U470" s="433" t="str">
        <f t="array" ref="U470">IFERROR(IF(INDEX('Disaggregation Data'!$O$315:$O$616,MATCH(LEFT(X470,255),LEFT('Disaggregation Data'!$J$315:$J$616,255),0))=0,"",INDEX('Disaggregation Data'!$O$315:$O$616,MATCH(LEFT(X470,255),LEFT('Disaggregation Data'!J$315:$J$616,255),0))),"")</f>
        <v/>
      </c>
      <c r="V470" s="447" t="str">
        <f t="array" ref="V470">IFERROR(IF(INDEX('Disaggregation Data'!$P$315:$P$616,MATCH(LEFT(X470,255),LEFT('Disaggregation Data'!$J$315:$J$616,255),0))=0,"",INDEX('Disaggregation Data'!$P$315:$P$616,MATCH(LEFT(X470,255),LEFT('Disaggregation Data'!J$315:$J$616,255),0))),"")</f>
        <v/>
      </c>
      <c r="W470" s="527"/>
      <c r="X470" s="527" t="str">
        <f t="shared" si="32"/>
        <v/>
      </c>
      <c r="Y470" s="527">
        <f t="shared" si="33"/>
        <v>53</v>
      </c>
      <c r="Z470" s="527" t="str">
        <f t="shared" si="34"/>
        <v/>
      </c>
      <c r="AA470" s="527" t="b">
        <f t="shared" si="35"/>
        <v>0</v>
      </c>
      <c r="AB470" s="527" t="s">
        <v>2086</v>
      </c>
      <c r="AC470" s="527" t="str">
        <f t="array" ref="AC470">IFERROR(IF(INDEX('Disaggregation Records'!$G$95:$G$183,MATCH(LEFT(Z470,255),LEFT('Disaggregation Records'!$D$95:$D$183,255),0))=0,"",INDEX('Disaggregation Records'!$G$95:$G$183,MATCH(LEFT(Z470,255),LEFT('Disaggregation Records'!$D$95:$D$183,255),0))),"")</f>
        <v/>
      </c>
      <c r="AD470" s="527" t="s">
        <v>985</v>
      </c>
      <c r="AE470" s="392"/>
      <c r="AF470" s="133"/>
      <c r="AG470" s="133"/>
    </row>
    <row r="471" spans="1:33" ht="47.1" customHeight="1" x14ac:dyDescent="0.25">
      <c r="A471" s="409">
        <v>15</v>
      </c>
      <c r="B471" s="427" t="str">
        <f>IFERROR(VLOOKUP(A471,'Coverage Indicators - Section D'!$A$10:$Y$42,25,FALSE),"")</f>
        <v/>
      </c>
      <c r="C471" s="522" t="str">
        <f t="array" ref="C471">IFERROR(IF(INDEX('Disaggregation Records'!$E$95:$E$183,MATCH(RIGHT(Z471,255),RIGHT('Disaggregation Records'!$D$95:$D$183,255),0))=0,"",INDEX('Disaggregation Records'!$E$95:$E$183,MATCH(RIGHT(Z471,255),RIGHT('Disaggregation Records'!$D$95:$D$183,255),0))),"")</f>
        <v/>
      </c>
      <c r="D471" s="522" t="str">
        <f t="array" ref="D471">IFERROR(IF(INDEX('Disaggregation Records'!$F$95:$F$183,MATCH(RIGHT(Z471,255),RIGHT('Disaggregation Records'!$D$95:$D$183,255),0))=0,"",INDEX('Disaggregation Records'!$F$95:$F$183,MATCH(RIGHT(Z471,255),RIGHT('Disaggregation Records'!$D$95:$D$183,255),0))),"")</f>
        <v/>
      </c>
      <c r="E471" s="429" t="str">
        <f t="array" ref="E471">IFERROR(IF(INDEX('Disaggregation Data'!$K$315:$K$616,MATCH(LEFT(X471,255),LEFT('Disaggregation Data'!$J$315:$J$616,255),0))=0,"",INDEX('Disaggregation Data'!$K$315:$K$616,MATCH(LEFT(X471,255),LEFT('Disaggregation Data'!J$315:$J$616,255),0))),"")</f>
        <v/>
      </c>
      <c r="F471" s="430" t="str">
        <f t="array" ref="F471">IFERROR(IF(INDEX('Disaggregation Data'!$L$315:$L$616,MATCH(LEFT(X471,255),LEFT('Disaggregation Data'!$J$315:$J$616,255),0))=0,"",INDEX('Disaggregation Data'!$L$315:$L$616,MATCH(LEFT(X471,255),LEFT('Disaggregation Data'!J$315:$J$616,255),0))),"")</f>
        <v/>
      </c>
      <c r="G471" s="494" t="str">
        <f t="array" ref="G471">IFERROR(IF(INDEX('Disaggregation Data'!$M$315:$M$616,MATCH(LEFT(X471,255),LEFT('Disaggregation Data'!$J$315:$J$616,255),0))=0,(E471/F471)*100,INDEX('Disaggregation Data'!$M$315:$M$616,MATCH(LEFT(X471,255),LEFT('Disaggregation Data'!J$315:$J$616,255),0))),"")</f>
        <v/>
      </c>
      <c r="H471" s="433" t="str">
        <f t="array" ref="H471">IFERROR(IF(INDEX('Disaggregation Data'!$N$315:$N$616,MATCH(LEFT(X471,255),LEFT('Disaggregation Data'!$J$315:$J$616,255),0))=0,"",INDEX('Disaggregation Data'!$N$315:$N$616,MATCH(LEFT(X471,255),LEFT('Disaggregation Data'!J$315:$J$616,255),0))),"")</f>
        <v/>
      </c>
      <c r="I471" s="433" t="str">
        <f t="array" ref="I471">IFERROR(IF(INDEX('Disaggregation Data'!$Q$315:$Q$616,MATCH(LEFT(X471,255),LEFT('Disaggregation Data'!$J$315:$J$616,255),0))=0,"",INDEX('Disaggregation Data'!$Q$315:$Q$616,MATCH(LEFT(X471,255),LEFT('Disaggregation Data'!J$315:$J$616,255),0))),"")</f>
        <v/>
      </c>
      <c r="J471" s="447" t="str">
        <f t="array" ref="J471">IFERROR(IF(INDEX('Disaggregation Data'!$R$315:$R$616,MATCH(LEFT(X471,255),LEFT('Disaggregation Data'!$J$315:$J$616,255),0))=0,"",INDEX('Disaggregation Data'!$R$315:$R$616,MATCH(LEFT(X471,255),LEFT('Disaggregation Data'!J$315:$J$616,255),0))),"")</f>
        <v/>
      </c>
      <c r="K471" s="484"/>
      <c r="L471" s="484"/>
      <c r="M471" s="484"/>
      <c r="N471" s="484"/>
      <c r="O471" s="484"/>
      <c r="P471" s="429"/>
      <c r="Q471" s="429"/>
      <c r="R471" s="429"/>
      <c r="S471" s="429"/>
      <c r="T471" s="429"/>
      <c r="U471" s="433" t="str">
        <f t="array" ref="U471">IFERROR(IF(INDEX('Disaggregation Data'!$O$315:$O$616,MATCH(LEFT(X471,255),LEFT('Disaggregation Data'!$J$315:$J$616,255),0))=0,"",INDEX('Disaggregation Data'!$O$315:$O$616,MATCH(LEFT(X471,255),LEFT('Disaggregation Data'!J$315:$J$616,255),0))),"")</f>
        <v/>
      </c>
      <c r="V471" s="447" t="str">
        <f t="array" ref="V471">IFERROR(IF(INDEX('Disaggregation Data'!$P$315:$P$616,MATCH(LEFT(X471,255),LEFT('Disaggregation Data'!$J$315:$J$616,255),0))=0,"",INDEX('Disaggregation Data'!$P$315:$P$616,MATCH(LEFT(X471,255),LEFT('Disaggregation Data'!J$315:$J$616,255),0))),"")</f>
        <v/>
      </c>
      <c r="W471" s="527"/>
      <c r="X471" s="527" t="str">
        <f t="shared" si="32"/>
        <v/>
      </c>
      <c r="Y471" s="527">
        <f t="shared" si="33"/>
        <v>54</v>
      </c>
      <c r="Z471" s="527" t="str">
        <f t="shared" si="34"/>
        <v/>
      </c>
      <c r="AA471" s="527" t="b">
        <f t="shared" si="35"/>
        <v>0</v>
      </c>
      <c r="AB471" s="527" t="s">
        <v>2087</v>
      </c>
      <c r="AC471" s="527" t="str">
        <f t="array" ref="AC471">IFERROR(IF(INDEX('Disaggregation Records'!$G$95:$G$183,MATCH(LEFT(Z471,255),LEFT('Disaggregation Records'!$D$95:$D$183,255),0))=0,"",INDEX('Disaggregation Records'!$G$95:$G$183,MATCH(LEFT(Z471,255),LEFT('Disaggregation Records'!$D$95:$D$183,255),0))),"")</f>
        <v/>
      </c>
      <c r="AD471" s="527" t="s">
        <v>985</v>
      </c>
      <c r="AE471" s="392"/>
      <c r="AF471" s="133"/>
      <c r="AG471" s="133"/>
    </row>
    <row r="472" spans="1:33" ht="47.1" customHeight="1" x14ac:dyDescent="0.25">
      <c r="A472" s="409">
        <v>15</v>
      </c>
      <c r="B472" s="427" t="str">
        <f>IFERROR(VLOOKUP(A472,'Coverage Indicators - Section D'!$A$10:$Y$42,25,FALSE),"")</f>
        <v/>
      </c>
      <c r="C472" s="522" t="str">
        <f t="array" ref="C472">IFERROR(IF(INDEX('Disaggregation Records'!$E$95:$E$183,MATCH(RIGHT(Z472,255),RIGHT('Disaggregation Records'!$D$95:$D$183,255),0))=0,"",INDEX('Disaggregation Records'!$E$95:$E$183,MATCH(RIGHT(Z472,255),RIGHT('Disaggregation Records'!$D$95:$D$183,255),0))),"")</f>
        <v/>
      </c>
      <c r="D472" s="522" t="str">
        <f t="array" ref="D472">IFERROR(IF(INDEX('Disaggregation Records'!$F$95:$F$183,MATCH(RIGHT(Z472,255),RIGHT('Disaggregation Records'!$D$95:$D$183,255),0))=0,"",INDEX('Disaggregation Records'!$F$95:$F$183,MATCH(RIGHT(Z472,255),RIGHT('Disaggregation Records'!$D$95:$D$183,255),0))),"")</f>
        <v/>
      </c>
      <c r="E472" s="429" t="str">
        <f t="array" ref="E472">IFERROR(IF(INDEX('Disaggregation Data'!$K$315:$K$616,MATCH(LEFT(X472,255),LEFT('Disaggregation Data'!$J$315:$J$616,255),0))=0,"",INDEX('Disaggregation Data'!$K$315:$K$616,MATCH(LEFT(X472,255),LEFT('Disaggregation Data'!J$315:$J$616,255),0))),"")</f>
        <v/>
      </c>
      <c r="F472" s="430" t="str">
        <f t="array" ref="F472">IFERROR(IF(INDEX('Disaggregation Data'!$L$315:$L$616,MATCH(LEFT(X472,255),LEFT('Disaggregation Data'!$J$315:$J$616,255),0))=0,"",INDEX('Disaggregation Data'!$L$315:$L$616,MATCH(LEFT(X472,255),LEFT('Disaggregation Data'!J$315:$J$616,255),0))),"")</f>
        <v/>
      </c>
      <c r="G472" s="494" t="str">
        <f t="array" ref="G472">IFERROR(IF(INDEX('Disaggregation Data'!$M$315:$M$616,MATCH(LEFT(X472,255),LEFT('Disaggregation Data'!$J$315:$J$616,255),0))=0,(E472/F472)*100,INDEX('Disaggregation Data'!$M$315:$M$616,MATCH(LEFT(X472,255),LEFT('Disaggregation Data'!J$315:$J$616,255),0))),"")</f>
        <v/>
      </c>
      <c r="H472" s="433" t="str">
        <f t="array" ref="H472">IFERROR(IF(INDEX('Disaggregation Data'!$N$315:$N$616,MATCH(LEFT(X472,255),LEFT('Disaggregation Data'!$J$315:$J$616,255),0))=0,"",INDEX('Disaggregation Data'!$N$315:$N$616,MATCH(LEFT(X472,255),LEFT('Disaggregation Data'!J$315:$J$616,255),0))),"")</f>
        <v/>
      </c>
      <c r="I472" s="433" t="str">
        <f t="array" ref="I472">IFERROR(IF(INDEX('Disaggregation Data'!$Q$315:$Q$616,MATCH(LEFT(X472,255),LEFT('Disaggregation Data'!$J$315:$J$616,255),0))=0,"",INDEX('Disaggregation Data'!$Q$315:$Q$616,MATCH(LEFT(X472,255),LEFT('Disaggregation Data'!J$315:$J$616,255),0))),"")</f>
        <v/>
      </c>
      <c r="J472" s="447" t="str">
        <f t="array" ref="J472">IFERROR(IF(INDEX('Disaggregation Data'!$R$315:$R$616,MATCH(LEFT(X472,255),LEFT('Disaggregation Data'!$J$315:$J$616,255),0))=0,"",INDEX('Disaggregation Data'!$R$315:$R$616,MATCH(LEFT(X472,255),LEFT('Disaggregation Data'!J$315:$J$616,255),0))),"")</f>
        <v/>
      </c>
      <c r="K472" s="484"/>
      <c r="L472" s="484"/>
      <c r="M472" s="484"/>
      <c r="N472" s="484"/>
      <c r="O472" s="484"/>
      <c r="P472" s="429"/>
      <c r="Q472" s="429"/>
      <c r="R472" s="429"/>
      <c r="S472" s="429"/>
      <c r="T472" s="429"/>
      <c r="U472" s="433" t="str">
        <f t="array" ref="U472">IFERROR(IF(INDEX('Disaggregation Data'!$O$315:$O$616,MATCH(LEFT(X472,255),LEFT('Disaggregation Data'!$J$315:$J$616,255),0))=0,"",INDEX('Disaggregation Data'!$O$315:$O$616,MATCH(LEFT(X472,255),LEFT('Disaggregation Data'!J$315:$J$616,255),0))),"")</f>
        <v/>
      </c>
      <c r="V472" s="447" t="str">
        <f t="array" ref="V472">IFERROR(IF(INDEX('Disaggregation Data'!$P$315:$P$616,MATCH(LEFT(X472,255),LEFT('Disaggregation Data'!$J$315:$J$616,255),0))=0,"",INDEX('Disaggregation Data'!$P$315:$P$616,MATCH(LEFT(X472,255),LEFT('Disaggregation Data'!J$315:$J$616,255),0))),"")</f>
        <v/>
      </c>
      <c r="W472" s="527"/>
      <c r="X472" s="527" t="str">
        <f t="shared" si="32"/>
        <v/>
      </c>
      <c r="Y472" s="527">
        <f t="shared" si="33"/>
        <v>55</v>
      </c>
      <c r="Z472" s="527" t="str">
        <f t="shared" si="34"/>
        <v/>
      </c>
      <c r="AA472" s="527" t="b">
        <f t="shared" si="35"/>
        <v>0</v>
      </c>
      <c r="AB472" s="527" t="s">
        <v>2088</v>
      </c>
      <c r="AC472" s="527" t="str">
        <f t="array" ref="AC472">IFERROR(IF(INDEX('Disaggregation Records'!$G$95:$G$183,MATCH(LEFT(Z472,255),LEFT('Disaggregation Records'!$D$95:$D$183,255),0))=0,"",INDEX('Disaggregation Records'!$G$95:$G$183,MATCH(LEFT(Z472,255),LEFT('Disaggregation Records'!$D$95:$D$183,255),0))),"")</f>
        <v/>
      </c>
      <c r="AD472" s="527" t="s">
        <v>985</v>
      </c>
      <c r="AE472" s="392"/>
      <c r="AF472" s="133"/>
      <c r="AG472" s="133"/>
    </row>
    <row r="473" spans="1:33" ht="47.1" customHeight="1" x14ac:dyDescent="0.25">
      <c r="A473" s="409">
        <v>15</v>
      </c>
      <c r="B473" s="427" t="str">
        <f>IFERROR(VLOOKUP(A473,'Coverage Indicators - Section D'!$A$10:$Y$42,25,FALSE),"")</f>
        <v/>
      </c>
      <c r="C473" s="522" t="str">
        <f t="array" ref="C473">IFERROR(IF(INDEX('Disaggregation Records'!$E$95:$E$183,MATCH(RIGHT(Z473,255),RIGHT('Disaggregation Records'!$D$95:$D$183,255),0))=0,"",INDEX('Disaggregation Records'!$E$95:$E$183,MATCH(RIGHT(Z473,255),RIGHT('Disaggregation Records'!$D$95:$D$183,255),0))),"")</f>
        <v/>
      </c>
      <c r="D473" s="522" t="str">
        <f t="array" ref="D473">IFERROR(IF(INDEX('Disaggregation Records'!$F$95:$F$183,MATCH(RIGHT(Z473,255),RIGHT('Disaggregation Records'!$D$95:$D$183,255),0))=0,"",INDEX('Disaggregation Records'!$F$95:$F$183,MATCH(RIGHT(Z473,255),RIGHT('Disaggregation Records'!$D$95:$D$183,255),0))),"")</f>
        <v/>
      </c>
      <c r="E473" s="429" t="str">
        <f t="array" ref="E473">IFERROR(IF(INDEX('Disaggregation Data'!$K$315:$K$616,MATCH(LEFT(X473,255),LEFT('Disaggregation Data'!$J$315:$J$616,255),0))=0,"",INDEX('Disaggregation Data'!$K$315:$K$616,MATCH(LEFT(X473,255),LEFT('Disaggregation Data'!J$315:$J$616,255),0))),"")</f>
        <v/>
      </c>
      <c r="F473" s="430" t="str">
        <f t="array" ref="F473">IFERROR(IF(INDEX('Disaggregation Data'!$L$315:$L$616,MATCH(LEFT(X473,255),LEFT('Disaggregation Data'!$J$315:$J$616,255),0))=0,"",INDEX('Disaggregation Data'!$L$315:$L$616,MATCH(LEFT(X473,255),LEFT('Disaggregation Data'!J$315:$J$616,255),0))),"")</f>
        <v/>
      </c>
      <c r="G473" s="494" t="str">
        <f t="array" ref="G473">IFERROR(IF(INDEX('Disaggregation Data'!$M$315:$M$616,MATCH(LEFT(X473,255),LEFT('Disaggregation Data'!$J$315:$J$616,255),0))=0,(E473/F473)*100,INDEX('Disaggregation Data'!$M$315:$M$616,MATCH(LEFT(X473,255),LEFT('Disaggregation Data'!J$315:$J$616,255),0))),"")</f>
        <v/>
      </c>
      <c r="H473" s="433" t="str">
        <f t="array" ref="H473">IFERROR(IF(INDEX('Disaggregation Data'!$N$315:$N$616,MATCH(LEFT(X473,255),LEFT('Disaggregation Data'!$J$315:$J$616,255),0))=0,"",INDEX('Disaggregation Data'!$N$315:$N$616,MATCH(LEFT(X473,255),LEFT('Disaggregation Data'!J$315:$J$616,255),0))),"")</f>
        <v/>
      </c>
      <c r="I473" s="433" t="str">
        <f t="array" ref="I473">IFERROR(IF(INDEX('Disaggregation Data'!$Q$315:$Q$616,MATCH(LEFT(X473,255),LEFT('Disaggregation Data'!$J$315:$J$616,255),0))=0,"",INDEX('Disaggregation Data'!$Q$315:$Q$616,MATCH(LEFT(X473,255),LEFT('Disaggregation Data'!J$315:$J$616,255),0))),"")</f>
        <v/>
      </c>
      <c r="J473" s="447" t="str">
        <f t="array" ref="J473">IFERROR(IF(INDEX('Disaggregation Data'!$R$315:$R$616,MATCH(LEFT(X473,255),LEFT('Disaggregation Data'!$J$315:$J$616,255),0))=0,"",INDEX('Disaggregation Data'!$R$315:$R$616,MATCH(LEFT(X473,255),LEFT('Disaggregation Data'!J$315:$J$616,255),0))),"")</f>
        <v/>
      </c>
      <c r="K473" s="484"/>
      <c r="L473" s="484"/>
      <c r="M473" s="484"/>
      <c r="N473" s="484"/>
      <c r="O473" s="484"/>
      <c r="P473" s="429"/>
      <c r="Q473" s="429"/>
      <c r="R473" s="429"/>
      <c r="S473" s="429"/>
      <c r="T473" s="429"/>
      <c r="U473" s="433" t="str">
        <f t="array" ref="U473">IFERROR(IF(INDEX('Disaggregation Data'!$O$315:$O$616,MATCH(LEFT(X473,255),LEFT('Disaggregation Data'!$J$315:$J$616,255),0))=0,"",INDEX('Disaggregation Data'!$O$315:$O$616,MATCH(LEFT(X473,255),LEFT('Disaggregation Data'!J$315:$J$616,255),0))),"")</f>
        <v/>
      </c>
      <c r="V473" s="447" t="str">
        <f t="array" ref="V473">IFERROR(IF(INDEX('Disaggregation Data'!$P$315:$P$616,MATCH(LEFT(X473,255),LEFT('Disaggregation Data'!$J$315:$J$616,255),0))=0,"",INDEX('Disaggregation Data'!$P$315:$P$616,MATCH(LEFT(X473,255),LEFT('Disaggregation Data'!J$315:$J$616,255),0))),"")</f>
        <v/>
      </c>
      <c r="W473" s="527"/>
      <c r="X473" s="527" t="str">
        <f t="shared" si="32"/>
        <v/>
      </c>
      <c r="Y473" s="527">
        <f t="shared" si="33"/>
        <v>56</v>
      </c>
      <c r="Z473" s="527" t="str">
        <f t="shared" si="34"/>
        <v/>
      </c>
      <c r="AA473" s="527" t="b">
        <f t="shared" si="35"/>
        <v>0</v>
      </c>
      <c r="AB473" s="527" t="s">
        <v>2089</v>
      </c>
      <c r="AC473" s="527" t="str">
        <f t="array" ref="AC473">IFERROR(IF(INDEX('Disaggregation Records'!$G$95:$G$183,MATCH(LEFT(Z473,255),LEFT('Disaggregation Records'!$D$95:$D$183,255),0))=0,"",INDEX('Disaggregation Records'!$G$95:$G$183,MATCH(LEFT(Z473,255),LEFT('Disaggregation Records'!$D$95:$D$183,255),0))),"")</f>
        <v/>
      </c>
      <c r="AD473" s="527" t="s">
        <v>985</v>
      </c>
      <c r="AE473" s="392"/>
      <c r="AF473" s="133"/>
      <c r="AG473" s="133"/>
    </row>
    <row r="474" spans="1:33" ht="47.1" customHeight="1" x14ac:dyDescent="0.25">
      <c r="A474" s="409">
        <v>15</v>
      </c>
      <c r="B474" s="427" t="str">
        <f>IFERROR(VLOOKUP(A474,'Coverage Indicators - Section D'!$A$10:$Y$42,25,FALSE),"")</f>
        <v/>
      </c>
      <c r="C474" s="522" t="str">
        <f t="array" ref="C474">IFERROR(IF(INDEX('Disaggregation Records'!$E$95:$E$183,MATCH(RIGHT(Z474,255),RIGHT('Disaggregation Records'!$D$95:$D$183,255),0))=0,"",INDEX('Disaggregation Records'!$E$95:$E$183,MATCH(RIGHT(Z474,255),RIGHT('Disaggregation Records'!$D$95:$D$183,255),0))),"")</f>
        <v/>
      </c>
      <c r="D474" s="522" t="str">
        <f t="array" ref="D474">IFERROR(IF(INDEX('Disaggregation Records'!$F$95:$F$183,MATCH(RIGHT(Z474,255),RIGHT('Disaggregation Records'!$D$95:$D$183,255),0))=0,"",INDEX('Disaggregation Records'!$F$95:$F$183,MATCH(RIGHT(Z474,255),RIGHT('Disaggregation Records'!$D$95:$D$183,255),0))),"")</f>
        <v/>
      </c>
      <c r="E474" s="429" t="str">
        <f t="array" ref="E474">IFERROR(IF(INDEX('Disaggregation Data'!$K$315:$K$616,MATCH(LEFT(X474,255),LEFT('Disaggregation Data'!$J$315:$J$616,255),0))=0,"",INDEX('Disaggregation Data'!$K$315:$K$616,MATCH(LEFT(X474,255),LEFT('Disaggregation Data'!J$315:$J$616,255),0))),"")</f>
        <v/>
      </c>
      <c r="F474" s="430" t="str">
        <f t="array" ref="F474">IFERROR(IF(INDEX('Disaggregation Data'!$L$315:$L$616,MATCH(LEFT(X474,255),LEFT('Disaggregation Data'!$J$315:$J$616,255),0))=0,"",INDEX('Disaggregation Data'!$L$315:$L$616,MATCH(LEFT(X474,255),LEFT('Disaggregation Data'!J$315:$J$616,255),0))),"")</f>
        <v/>
      </c>
      <c r="G474" s="494" t="str">
        <f t="array" ref="G474">IFERROR(IF(INDEX('Disaggregation Data'!$M$315:$M$616,MATCH(LEFT(X474,255),LEFT('Disaggregation Data'!$J$315:$J$616,255),0))=0,(E474/F474)*100,INDEX('Disaggregation Data'!$M$315:$M$616,MATCH(LEFT(X474,255),LEFT('Disaggregation Data'!J$315:$J$616,255),0))),"")</f>
        <v/>
      </c>
      <c r="H474" s="433" t="str">
        <f t="array" ref="H474">IFERROR(IF(INDEX('Disaggregation Data'!$N$315:$N$616,MATCH(LEFT(X474,255),LEFT('Disaggregation Data'!$J$315:$J$616,255),0))=0,"",INDEX('Disaggregation Data'!$N$315:$N$616,MATCH(LEFT(X474,255),LEFT('Disaggregation Data'!J$315:$J$616,255),0))),"")</f>
        <v/>
      </c>
      <c r="I474" s="433" t="str">
        <f t="array" ref="I474">IFERROR(IF(INDEX('Disaggregation Data'!$Q$315:$Q$616,MATCH(LEFT(X474,255),LEFT('Disaggregation Data'!$J$315:$J$616,255),0))=0,"",INDEX('Disaggregation Data'!$Q$315:$Q$616,MATCH(LEFT(X474,255),LEFT('Disaggregation Data'!J$315:$J$616,255),0))),"")</f>
        <v/>
      </c>
      <c r="J474" s="447" t="str">
        <f t="array" ref="J474">IFERROR(IF(INDEX('Disaggregation Data'!$R$315:$R$616,MATCH(LEFT(X474,255),LEFT('Disaggregation Data'!$J$315:$J$616,255),0))=0,"",INDEX('Disaggregation Data'!$R$315:$R$616,MATCH(LEFT(X474,255),LEFT('Disaggregation Data'!J$315:$J$616,255),0))),"")</f>
        <v/>
      </c>
      <c r="K474" s="484"/>
      <c r="L474" s="484"/>
      <c r="M474" s="484"/>
      <c r="N474" s="484"/>
      <c r="O474" s="484"/>
      <c r="P474" s="429"/>
      <c r="Q474" s="429"/>
      <c r="R474" s="429"/>
      <c r="S474" s="429"/>
      <c r="T474" s="429"/>
      <c r="U474" s="433" t="str">
        <f t="array" ref="U474">IFERROR(IF(INDEX('Disaggregation Data'!$O$315:$O$616,MATCH(LEFT(X474,255),LEFT('Disaggregation Data'!$J$315:$J$616,255),0))=0,"",INDEX('Disaggregation Data'!$O$315:$O$616,MATCH(LEFT(X474,255),LEFT('Disaggregation Data'!J$315:$J$616,255),0))),"")</f>
        <v/>
      </c>
      <c r="V474" s="447" t="str">
        <f t="array" ref="V474">IFERROR(IF(INDEX('Disaggregation Data'!$P$315:$P$616,MATCH(LEFT(X474,255),LEFT('Disaggregation Data'!$J$315:$J$616,255),0))=0,"",INDEX('Disaggregation Data'!$P$315:$P$616,MATCH(LEFT(X474,255),LEFT('Disaggregation Data'!J$315:$J$616,255),0))),"")</f>
        <v/>
      </c>
      <c r="W474" s="527"/>
      <c r="X474" s="527" t="str">
        <f t="shared" si="32"/>
        <v/>
      </c>
      <c r="Y474" s="527">
        <f t="shared" si="33"/>
        <v>57</v>
      </c>
      <c r="Z474" s="527" t="str">
        <f t="shared" si="34"/>
        <v/>
      </c>
      <c r="AA474" s="527" t="b">
        <f t="shared" si="35"/>
        <v>0</v>
      </c>
      <c r="AB474" s="527" t="s">
        <v>2090</v>
      </c>
      <c r="AC474" s="527" t="str">
        <f t="array" ref="AC474">IFERROR(IF(INDEX('Disaggregation Records'!$G$95:$G$183,MATCH(LEFT(Z474,255),LEFT('Disaggregation Records'!$D$95:$D$183,255),0))=0,"",INDEX('Disaggregation Records'!$G$95:$G$183,MATCH(LEFT(Z474,255),LEFT('Disaggregation Records'!$D$95:$D$183,255),0))),"")</f>
        <v/>
      </c>
      <c r="AD474" s="527" t="s">
        <v>985</v>
      </c>
      <c r="AE474" s="392"/>
      <c r="AF474" s="133"/>
      <c r="AG474" s="133"/>
    </row>
    <row r="475" spans="1:33" ht="47.1" customHeight="1" x14ac:dyDescent="0.25">
      <c r="A475" s="409">
        <v>15</v>
      </c>
      <c r="B475" s="427" t="str">
        <f>IFERROR(VLOOKUP(A475,'Coverage Indicators - Section D'!$A$10:$Y$42,25,FALSE),"")</f>
        <v/>
      </c>
      <c r="C475" s="522" t="str">
        <f t="array" ref="C475">IFERROR(IF(INDEX('Disaggregation Records'!$E$95:$E$183,MATCH(RIGHT(Z475,255),RIGHT('Disaggregation Records'!$D$95:$D$183,255),0))=0,"",INDEX('Disaggregation Records'!$E$95:$E$183,MATCH(RIGHT(Z475,255),RIGHT('Disaggregation Records'!$D$95:$D$183,255),0))),"")</f>
        <v/>
      </c>
      <c r="D475" s="522" t="str">
        <f t="array" ref="D475">IFERROR(IF(INDEX('Disaggregation Records'!$F$95:$F$183,MATCH(RIGHT(Z475,255),RIGHT('Disaggregation Records'!$D$95:$D$183,255),0))=0,"",INDEX('Disaggregation Records'!$F$95:$F$183,MATCH(RIGHT(Z475,255),RIGHT('Disaggregation Records'!$D$95:$D$183,255),0))),"")</f>
        <v/>
      </c>
      <c r="E475" s="429" t="str">
        <f t="array" ref="E475">IFERROR(IF(INDEX('Disaggregation Data'!$K$315:$K$616,MATCH(LEFT(X475,255),LEFT('Disaggregation Data'!$J$315:$J$616,255),0))=0,"",INDEX('Disaggregation Data'!$K$315:$K$616,MATCH(LEFT(X475,255),LEFT('Disaggregation Data'!J$315:$J$616,255),0))),"")</f>
        <v/>
      </c>
      <c r="F475" s="430" t="str">
        <f t="array" ref="F475">IFERROR(IF(INDEX('Disaggregation Data'!$L$315:$L$616,MATCH(LEFT(X475,255),LEFT('Disaggregation Data'!$J$315:$J$616,255),0))=0,"",INDEX('Disaggregation Data'!$L$315:$L$616,MATCH(LEFT(X475,255),LEFT('Disaggregation Data'!J$315:$J$616,255),0))),"")</f>
        <v/>
      </c>
      <c r="G475" s="494" t="str">
        <f t="array" ref="G475">IFERROR(IF(INDEX('Disaggregation Data'!$M$315:$M$616,MATCH(LEFT(X475,255),LEFT('Disaggregation Data'!$J$315:$J$616,255),0))=0,(E475/F475)*100,INDEX('Disaggregation Data'!$M$315:$M$616,MATCH(LEFT(X475,255),LEFT('Disaggregation Data'!J$315:$J$616,255),0))),"")</f>
        <v/>
      </c>
      <c r="H475" s="433" t="str">
        <f t="array" ref="H475">IFERROR(IF(INDEX('Disaggregation Data'!$N$315:$N$616,MATCH(LEFT(X475,255),LEFT('Disaggregation Data'!$J$315:$J$616,255),0))=0,"",INDEX('Disaggregation Data'!$N$315:$N$616,MATCH(LEFT(X475,255),LEFT('Disaggregation Data'!J$315:$J$616,255),0))),"")</f>
        <v/>
      </c>
      <c r="I475" s="433" t="str">
        <f t="array" ref="I475">IFERROR(IF(INDEX('Disaggregation Data'!$Q$315:$Q$616,MATCH(LEFT(X475,255),LEFT('Disaggregation Data'!$J$315:$J$616,255),0))=0,"",INDEX('Disaggregation Data'!$Q$315:$Q$616,MATCH(LEFT(X475,255),LEFT('Disaggregation Data'!J$315:$J$616,255),0))),"")</f>
        <v/>
      </c>
      <c r="J475" s="447" t="str">
        <f t="array" ref="J475">IFERROR(IF(INDEX('Disaggregation Data'!$R$315:$R$616,MATCH(LEFT(X475,255),LEFT('Disaggregation Data'!$J$315:$J$616,255),0))=0,"",INDEX('Disaggregation Data'!$R$315:$R$616,MATCH(LEFT(X475,255),LEFT('Disaggregation Data'!J$315:$J$616,255),0))),"")</f>
        <v/>
      </c>
      <c r="K475" s="484"/>
      <c r="L475" s="484"/>
      <c r="M475" s="484"/>
      <c r="N475" s="484"/>
      <c r="O475" s="484"/>
      <c r="P475" s="429"/>
      <c r="Q475" s="429"/>
      <c r="R475" s="429"/>
      <c r="S475" s="429"/>
      <c r="T475" s="429"/>
      <c r="U475" s="433" t="str">
        <f t="array" ref="U475">IFERROR(IF(INDEX('Disaggregation Data'!$O$315:$O$616,MATCH(LEFT(X475,255),LEFT('Disaggregation Data'!$J$315:$J$616,255),0))=0,"",INDEX('Disaggregation Data'!$O$315:$O$616,MATCH(LEFT(X475,255),LEFT('Disaggregation Data'!J$315:$J$616,255),0))),"")</f>
        <v/>
      </c>
      <c r="V475" s="447" t="str">
        <f t="array" ref="V475">IFERROR(IF(INDEX('Disaggregation Data'!$P$315:$P$616,MATCH(LEFT(X475,255),LEFT('Disaggregation Data'!$J$315:$J$616,255),0))=0,"",INDEX('Disaggregation Data'!$P$315:$P$616,MATCH(LEFT(X475,255),LEFT('Disaggregation Data'!J$315:$J$616,255),0))),"")</f>
        <v/>
      </c>
      <c r="W475" s="527"/>
      <c r="X475" s="527" t="str">
        <f t="shared" si="32"/>
        <v/>
      </c>
      <c r="Y475" s="527">
        <f t="shared" si="33"/>
        <v>58</v>
      </c>
      <c r="Z475" s="527" t="str">
        <f t="shared" si="34"/>
        <v/>
      </c>
      <c r="AA475" s="527" t="b">
        <f t="shared" si="35"/>
        <v>0</v>
      </c>
      <c r="AB475" s="527" t="s">
        <v>2091</v>
      </c>
      <c r="AC475" s="527" t="str">
        <f t="array" ref="AC475">IFERROR(IF(INDEX('Disaggregation Records'!$G$95:$G$183,MATCH(LEFT(Z475,255),LEFT('Disaggregation Records'!$D$95:$D$183,255),0))=0,"",INDEX('Disaggregation Records'!$G$95:$G$183,MATCH(LEFT(Z475,255),LEFT('Disaggregation Records'!$D$95:$D$183,255),0))),"")</f>
        <v/>
      </c>
      <c r="AD475" s="527" t="s">
        <v>985</v>
      </c>
      <c r="AE475" s="392"/>
      <c r="AF475" s="133"/>
      <c r="AG475" s="133"/>
    </row>
    <row r="476" spans="1:33" ht="47.1" customHeight="1" x14ac:dyDescent="0.25">
      <c r="A476" s="409">
        <v>15</v>
      </c>
      <c r="B476" s="427" t="str">
        <f>IFERROR(VLOOKUP(A476,'Coverage Indicators - Section D'!$A$10:$Y$42,25,FALSE),"")</f>
        <v/>
      </c>
      <c r="C476" s="522" t="str">
        <f t="array" ref="C476">IFERROR(IF(INDEX('Disaggregation Records'!$E$95:$E$183,MATCH(RIGHT(Z476,255),RIGHT('Disaggregation Records'!$D$95:$D$183,255),0))=0,"",INDEX('Disaggregation Records'!$E$95:$E$183,MATCH(RIGHT(Z476,255),RIGHT('Disaggregation Records'!$D$95:$D$183,255),0))),"")</f>
        <v/>
      </c>
      <c r="D476" s="522" t="str">
        <f t="array" ref="D476">IFERROR(IF(INDEX('Disaggregation Records'!$F$95:$F$183,MATCH(RIGHT(Z476,255),RIGHT('Disaggregation Records'!$D$95:$D$183,255),0))=0,"",INDEX('Disaggregation Records'!$F$95:$F$183,MATCH(RIGHT(Z476,255),RIGHT('Disaggregation Records'!$D$95:$D$183,255),0))),"")</f>
        <v/>
      </c>
      <c r="E476" s="429" t="str">
        <f t="array" ref="E476">IFERROR(IF(INDEX('Disaggregation Data'!$K$315:$K$616,MATCH(LEFT(X476,255),LEFT('Disaggregation Data'!$J$315:$J$616,255),0))=0,"",INDEX('Disaggregation Data'!$K$315:$K$616,MATCH(LEFT(X476,255),LEFT('Disaggregation Data'!J$315:$J$616,255),0))),"")</f>
        <v/>
      </c>
      <c r="F476" s="430" t="str">
        <f t="array" ref="F476">IFERROR(IF(INDEX('Disaggregation Data'!$L$315:$L$616,MATCH(LEFT(X476,255),LEFT('Disaggregation Data'!$J$315:$J$616,255),0))=0,"",INDEX('Disaggregation Data'!$L$315:$L$616,MATCH(LEFT(X476,255),LEFT('Disaggregation Data'!J$315:$J$616,255),0))),"")</f>
        <v/>
      </c>
      <c r="G476" s="494" t="str">
        <f t="array" ref="G476">IFERROR(IF(INDEX('Disaggregation Data'!$M$315:$M$616,MATCH(LEFT(X476,255),LEFT('Disaggregation Data'!$J$315:$J$616,255),0))=0,(E476/F476)*100,INDEX('Disaggregation Data'!$M$315:$M$616,MATCH(LEFT(X476,255),LEFT('Disaggregation Data'!J$315:$J$616,255),0))),"")</f>
        <v/>
      </c>
      <c r="H476" s="433" t="str">
        <f t="array" ref="H476">IFERROR(IF(INDEX('Disaggregation Data'!$N$315:$N$616,MATCH(LEFT(X476,255),LEFT('Disaggregation Data'!$J$315:$J$616,255),0))=0,"",INDEX('Disaggregation Data'!$N$315:$N$616,MATCH(LEFT(X476,255),LEFT('Disaggregation Data'!J$315:$J$616,255),0))),"")</f>
        <v/>
      </c>
      <c r="I476" s="433" t="str">
        <f t="array" ref="I476">IFERROR(IF(INDEX('Disaggregation Data'!$Q$315:$Q$616,MATCH(LEFT(X476,255),LEFT('Disaggregation Data'!$J$315:$J$616,255),0))=0,"",INDEX('Disaggregation Data'!$Q$315:$Q$616,MATCH(LEFT(X476,255),LEFT('Disaggregation Data'!J$315:$J$616,255),0))),"")</f>
        <v/>
      </c>
      <c r="J476" s="447" t="str">
        <f t="array" ref="J476">IFERROR(IF(INDEX('Disaggregation Data'!$R$315:$R$616,MATCH(LEFT(X476,255),LEFT('Disaggregation Data'!$J$315:$J$616,255),0))=0,"",INDEX('Disaggregation Data'!$R$315:$R$616,MATCH(LEFT(X476,255),LEFT('Disaggregation Data'!J$315:$J$616,255),0))),"")</f>
        <v/>
      </c>
      <c r="K476" s="484"/>
      <c r="L476" s="484"/>
      <c r="M476" s="484"/>
      <c r="N476" s="484"/>
      <c r="O476" s="484"/>
      <c r="P476" s="429"/>
      <c r="Q476" s="429"/>
      <c r="R476" s="429"/>
      <c r="S476" s="429"/>
      <c r="T476" s="429"/>
      <c r="U476" s="433" t="str">
        <f t="array" ref="U476">IFERROR(IF(INDEX('Disaggregation Data'!$O$315:$O$616,MATCH(LEFT(X476,255),LEFT('Disaggregation Data'!$J$315:$J$616,255),0))=0,"",INDEX('Disaggregation Data'!$O$315:$O$616,MATCH(LEFT(X476,255),LEFT('Disaggregation Data'!J$315:$J$616,255),0))),"")</f>
        <v/>
      </c>
      <c r="V476" s="447" t="str">
        <f t="array" ref="V476">IFERROR(IF(INDEX('Disaggregation Data'!$P$315:$P$616,MATCH(LEFT(X476,255),LEFT('Disaggregation Data'!$J$315:$J$616,255),0))=0,"",INDEX('Disaggregation Data'!$P$315:$P$616,MATCH(LEFT(X476,255),LEFT('Disaggregation Data'!J$315:$J$616,255),0))),"")</f>
        <v/>
      </c>
      <c r="W476" s="527"/>
      <c r="X476" s="527" t="str">
        <f t="shared" si="32"/>
        <v/>
      </c>
      <c r="Y476" s="527">
        <f t="shared" si="33"/>
        <v>59</v>
      </c>
      <c r="Z476" s="527" t="str">
        <f t="shared" si="34"/>
        <v/>
      </c>
      <c r="AA476" s="527" t="b">
        <f t="shared" si="35"/>
        <v>0</v>
      </c>
      <c r="AB476" s="527" t="s">
        <v>2092</v>
      </c>
      <c r="AC476" s="527" t="str">
        <f t="array" ref="AC476">IFERROR(IF(INDEX('Disaggregation Records'!$G$95:$G$183,MATCH(LEFT(Z476,255),LEFT('Disaggregation Records'!$D$95:$D$183,255),0))=0,"",INDEX('Disaggregation Records'!$G$95:$G$183,MATCH(LEFT(Z476,255),LEFT('Disaggregation Records'!$D$95:$D$183,255),0))),"")</f>
        <v/>
      </c>
      <c r="AD476" s="527" t="s">
        <v>985</v>
      </c>
      <c r="AE476" s="392"/>
      <c r="AF476" s="133"/>
      <c r="AG476" s="133"/>
    </row>
    <row r="477" spans="1:33" ht="47.1" customHeight="1" x14ac:dyDescent="0.25">
      <c r="A477" s="409">
        <v>16</v>
      </c>
      <c r="B477" s="427" t="str">
        <f>IFERROR(VLOOKUP(A477,'Coverage Indicators - Section D'!$A$10:$Y$42,25,FALSE),"")</f>
        <v/>
      </c>
      <c r="C477" s="522" t="str">
        <f t="array" ref="C477">IFERROR(IF(INDEX('Disaggregation Records'!$E$95:$E$183,MATCH(RIGHT(Z477,255),RIGHT('Disaggregation Records'!$D$95:$D$183,255),0))=0,"",INDEX('Disaggregation Records'!$E$95:$E$183,MATCH(RIGHT(Z477,255),RIGHT('Disaggregation Records'!$D$95:$D$183,255),0))),"")</f>
        <v/>
      </c>
      <c r="D477" s="522" t="str">
        <f t="array" ref="D477">IFERROR(IF(INDEX('Disaggregation Records'!$F$95:$F$183,MATCH(RIGHT(Z477,255),RIGHT('Disaggregation Records'!$D$95:$D$183,255),0))=0,"",INDEX('Disaggregation Records'!$F$95:$F$183,MATCH(RIGHT(Z477,255),RIGHT('Disaggregation Records'!$D$95:$D$183,255),0))),"")</f>
        <v/>
      </c>
      <c r="E477" s="429" t="str">
        <f t="array" ref="E477">IFERROR(IF(INDEX('Disaggregation Data'!$K$315:$K$616,MATCH(LEFT(X477,255),LEFT('Disaggregation Data'!$J$315:$J$616,255),0))=0,"",INDEX('Disaggregation Data'!$K$315:$K$616,MATCH(LEFT(X477,255),LEFT('Disaggregation Data'!J$315:$J$616,255),0))),"")</f>
        <v/>
      </c>
      <c r="F477" s="430" t="str">
        <f t="array" ref="F477">IFERROR(IF(INDEX('Disaggregation Data'!$L$315:$L$616,MATCH(LEFT(X477,255),LEFT('Disaggregation Data'!$J$315:$J$616,255),0))=0,"",INDEX('Disaggregation Data'!$L$315:$L$616,MATCH(LEFT(X477,255),LEFT('Disaggregation Data'!J$315:$J$616,255),0))),"")</f>
        <v/>
      </c>
      <c r="G477" s="494" t="str">
        <f t="array" ref="G477">IFERROR(IF(INDEX('Disaggregation Data'!$M$315:$M$616,MATCH(LEFT(X477,255),LEFT('Disaggregation Data'!$J$315:$J$616,255),0))=0,(E477/F477)*100,INDEX('Disaggregation Data'!$M$315:$M$616,MATCH(LEFT(X477,255),LEFT('Disaggregation Data'!J$315:$J$616,255),0))),"")</f>
        <v/>
      </c>
      <c r="H477" s="433" t="str">
        <f t="array" ref="H477">IFERROR(IF(INDEX('Disaggregation Data'!$N$315:$N$616,MATCH(LEFT(X477,255),LEFT('Disaggregation Data'!$J$315:$J$616,255),0))=0,"",INDEX('Disaggregation Data'!$N$315:$N$616,MATCH(LEFT(X477,255),LEFT('Disaggregation Data'!J$315:$J$616,255),0))),"")</f>
        <v/>
      </c>
      <c r="I477" s="433" t="str">
        <f t="array" ref="I477">IFERROR(IF(INDEX('Disaggregation Data'!$Q$315:$Q$616,MATCH(LEFT(X477,255),LEFT('Disaggregation Data'!$J$315:$J$616,255),0))=0,"",INDEX('Disaggregation Data'!$Q$315:$Q$616,MATCH(LEFT(X477,255),LEFT('Disaggregation Data'!J$315:$J$616,255),0))),"")</f>
        <v/>
      </c>
      <c r="J477" s="447" t="str">
        <f t="array" ref="J477">IFERROR(IF(INDEX('Disaggregation Data'!$R$315:$R$616,MATCH(LEFT(X477,255),LEFT('Disaggregation Data'!$J$315:$J$616,255),0))=0,"",INDEX('Disaggregation Data'!$R$315:$R$616,MATCH(LEFT(X477,255),LEFT('Disaggregation Data'!J$315:$J$616,255),0))),"")</f>
        <v/>
      </c>
      <c r="K477" s="484"/>
      <c r="L477" s="484"/>
      <c r="M477" s="484"/>
      <c r="N477" s="484"/>
      <c r="O477" s="484"/>
      <c r="P477" s="429"/>
      <c r="Q477" s="429"/>
      <c r="R477" s="429"/>
      <c r="S477" s="429"/>
      <c r="T477" s="429"/>
      <c r="U477" s="433" t="str">
        <f t="array" ref="U477">IFERROR(IF(INDEX('Disaggregation Data'!$O$315:$O$616,MATCH(LEFT(X477,255),LEFT('Disaggregation Data'!$J$315:$J$616,255),0))=0,"",INDEX('Disaggregation Data'!$O$315:$O$616,MATCH(LEFT(X477,255),LEFT('Disaggregation Data'!J$315:$J$616,255),0))),"")</f>
        <v/>
      </c>
      <c r="V477" s="447" t="str">
        <f t="array" ref="V477">IFERROR(IF(INDEX('Disaggregation Data'!$P$315:$P$616,MATCH(LEFT(X477,255),LEFT('Disaggregation Data'!$J$315:$J$616,255),0))=0,"",INDEX('Disaggregation Data'!$P$315:$P$616,MATCH(LEFT(X477,255),LEFT('Disaggregation Data'!J$315:$J$616,255),0))),"")</f>
        <v/>
      </c>
      <c r="W477" s="527"/>
      <c r="X477" s="527" t="str">
        <f t="shared" si="32"/>
        <v/>
      </c>
      <c r="Y477" s="527">
        <f t="shared" si="33"/>
        <v>60</v>
      </c>
      <c r="Z477" s="527" t="str">
        <f t="shared" si="34"/>
        <v/>
      </c>
      <c r="AA477" s="527" t="b">
        <f t="shared" si="35"/>
        <v>0</v>
      </c>
      <c r="AB477" s="527" t="s">
        <v>2093</v>
      </c>
      <c r="AC477" s="527" t="str">
        <f t="array" ref="AC477">IFERROR(IF(INDEX('Disaggregation Records'!$G$95:$G$183,MATCH(LEFT(Z477,255),LEFT('Disaggregation Records'!$D$95:$D$183,255),0))=0,"",INDEX('Disaggregation Records'!$G$95:$G$183,MATCH(LEFT(Z477,255),LEFT('Disaggregation Records'!$D$95:$D$183,255),0))),"")</f>
        <v/>
      </c>
      <c r="AD477" s="527" t="s">
        <v>986</v>
      </c>
      <c r="AE477" s="392"/>
      <c r="AF477" s="133"/>
      <c r="AG477" s="133"/>
    </row>
    <row r="478" spans="1:33" ht="47.1" customHeight="1" x14ac:dyDescent="0.25">
      <c r="A478" s="409">
        <v>16</v>
      </c>
      <c r="B478" s="427" t="str">
        <f>IFERROR(VLOOKUP(A478,'Coverage Indicators - Section D'!$A$10:$Y$42,25,FALSE),"")</f>
        <v/>
      </c>
      <c r="C478" s="522" t="str">
        <f t="array" ref="C478">IFERROR(IF(INDEX('Disaggregation Records'!$E$95:$E$183,MATCH(RIGHT(Z478,255),RIGHT('Disaggregation Records'!$D$95:$D$183,255),0))=0,"",INDEX('Disaggregation Records'!$E$95:$E$183,MATCH(RIGHT(Z478,255),RIGHT('Disaggregation Records'!$D$95:$D$183,255),0))),"")</f>
        <v/>
      </c>
      <c r="D478" s="522" t="str">
        <f t="array" ref="D478">IFERROR(IF(INDEX('Disaggregation Records'!$F$95:$F$183,MATCH(RIGHT(Z478,255),RIGHT('Disaggregation Records'!$D$95:$D$183,255),0))=0,"",INDEX('Disaggregation Records'!$F$95:$F$183,MATCH(RIGHT(Z478,255),RIGHT('Disaggregation Records'!$D$95:$D$183,255),0))),"")</f>
        <v/>
      </c>
      <c r="E478" s="429" t="str">
        <f t="array" ref="E478">IFERROR(IF(INDEX('Disaggregation Data'!$K$315:$K$616,MATCH(LEFT(X478,255),LEFT('Disaggregation Data'!$J$315:$J$616,255),0))=0,"",INDEX('Disaggregation Data'!$K$315:$K$616,MATCH(LEFT(X478,255),LEFT('Disaggregation Data'!J$315:$J$616,255),0))),"")</f>
        <v/>
      </c>
      <c r="F478" s="430" t="str">
        <f t="array" ref="F478">IFERROR(IF(INDEX('Disaggregation Data'!$L$315:$L$616,MATCH(LEFT(X478,255),LEFT('Disaggregation Data'!$J$315:$J$616,255),0))=0,"",INDEX('Disaggregation Data'!$L$315:$L$616,MATCH(LEFT(X478,255),LEFT('Disaggregation Data'!J$315:$J$616,255),0))),"")</f>
        <v/>
      </c>
      <c r="G478" s="494" t="str">
        <f t="array" ref="G478">IFERROR(IF(INDEX('Disaggregation Data'!$M$315:$M$616,MATCH(LEFT(X478,255),LEFT('Disaggregation Data'!$J$315:$J$616,255),0))=0,(E478/F478)*100,INDEX('Disaggregation Data'!$M$315:$M$616,MATCH(LEFT(X478,255),LEFT('Disaggregation Data'!J$315:$J$616,255),0))),"")</f>
        <v/>
      </c>
      <c r="H478" s="433" t="str">
        <f t="array" ref="H478">IFERROR(IF(INDEX('Disaggregation Data'!$N$315:$N$616,MATCH(LEFT(X478,255),LEFT('Disaggregation Data'!$J$315:$J$616,255),0))=0,"",INDEX('Disaggregation Data'!$N$315:$N$616,MATCH(LEFT(X478,255),LEFT('Disaggregation Data'!J$315:$J$616,255),0))),"")</f>
        <v/>
      </c>
      <c r="I478" s="433" t="str">
        <f t="array" ref="I478">IFERROR(IF(INDEX('Disaggregation Data'!$Q$315:$Q$616,MATCH(LEFT(X478,255),LEFT('Disaggregation Data'!$J$315:$J$616,255),0))=0,"",INDEX('Disaggregation Data'!$Q$315:$Q$616,MATCH(LEFT(X478,255),LEFT('Disaggregation Data'!J$315:$J$616,255),0))),"")</f>
        <v/>
      </c>
      <c r="J478" s="447" t="str">
        <f t="array" ref="J478">IFERROR(IF(INDEX('Disaggregation Data'!$R$315:$R$616,MATCH(LEFT(X478,255),LEFT('Disaggregation Data'!$J$315:$J$616,255),0))=0,"",INDEX('Disaggregation Data'!$R$315:$R$616,MATCH(LEFT(X478,255),LEFT('Disaggregation Data'!J$315:$J$616,255),0))),"")</f>
        <v/>
      </c>
      <c r="K478" s="484"/>
      <c r="L478" s="484"/>
      <c r="M478" s="484"/>
      <c r="N478" s="484"/>
      <c r="O478" s="484"/>
      <c r="P478" s="429"/>
      <c r="Q478" s="429"/>
      <c r="R478" s="429"/>
      <c r="S478" s="429"/>
      <c r="T478" s="429"/>
      <c r="U478" s="433" t="str">
        <f t="array" ref="U478">IFERROR(IF(INDEX('Disaggregation Data'!$O$315:$O$616,MATCH(LEFT(X478,255),LEFT('Disaggregation Data'!$J$315:$J$616,255),0))=0,"",INDEX('Disaggregation Data'!$O$315:$O$616,MATCH(LEFT(X478,255),LEFT('Disaggregation Data'!J$315:$J$616,255),0))),"")</f>
        <v/>
      </c>
      <c r="V478" s="447" t="str">
        <f t="array" ref="V478">IFERROR(IF(INDEX('Disaggregation Data'!$P$315:$P$616,MATCH(LEFT(X478,255),LEFT('Disaggregation Data'!$J$315:$J$616,255),0))=0,"",INDEX('Disaggregation Data'!$P$315:$P$616,MATCH(LEFT(X478,255),LEFT('Disaggregation Data'!J$315:$J$616,255),0))),"")</f>
        <v/>
      </c>
      <c r="W478" s="527"/>
      <c r="X478" s="527" t="str">
        <f t="shared" si="32"/>
        <v/>
      </c>
      <c r="Y478" s="527">
        <f t="shared" si="33"/>
        <v>61</v>
      </c>
      <c r="Z478" s="527" t="str">
        <f t="shared" si="34"/>
        <v/>
      </c>
      <c r="AA478" s="527" t="b">
        <f t="shared" si="35"/>
        <v>0</v>
      </c>
      <c r="AB478" s="527" t="s">
        <v>2094</v>
      </c>
      <c r="AC478" s="527" t="str">
        <f t="array" ref="AC478">IFERROR(IF(INDEX('Disaggregation Records'!$G$95:$G$183,MATCH(LEFT(Z478,255),LEFT('Disaggregation Records'!$D$95:$D$183,255),0))=0,"",INDEX('Disaggregation Records'!$G$95:$G$183,MATCH(LEFT(Z478,255),LEFT('Disaggregation Records'!$D$95:$D$183,255),0))),"")</f>
        <v/>
      </c>
      <c r="AD478" s="527" t="s">
        <v>986</v>
      </c>
      <c r="AE478" s="392"/>
      <c r="AF478" s="133"/>
      <c r="AG478" s="133"/>
    </row>
    <row r="479" spans="1:33" ht="47.1" customHeight="1" x14ac:dyDescent="0.25">
      <c r="A479" s="409">
        <v>16</v>
      </c>
      <c r="B479" s="427" t="str">
        <f>IFERROR(VLOOKUP(A479,'Coverage Indicators - Section D'!$A$10:$Y$42,25,FALSE),"")</f>
        <v/>
      </c>
      <c r="C479" s="522" t="str">
        <f t="array" ref="C479">IFERROR(IF(INDEX('Disaggregation Records'!$E$95:$E$183,MATCH(RIGHT(Z479,255),RIGHT('Disaggregation Records'!$D$95:$D$183,255),0))=0,"",INDEX('Disaggregation Records'!$E$95:$E$183,MATCH(RIGHT(Z479,255),RIGHT('Disaggregation Records'!$D$95:$D$183,255),0))),"")</f>
        <v/>
      </c>
      <c r="D479" s="522" t="str">
        <f t="array" ref="D479">IFERROR(IF(INDEX('Disaggregation Records'!$F$95:$F$183,MATCH(RIGHT(Z479,255),RIGHT('Disaggregation Records'!$D$95:$D$183,255),0))=0,"",INDEX('Disaggregation Records'!$F$95:$F$183,MATCH(RIGHT(Z479,255),RIGHT('Disaggregation Records'!$D$95:$D$183,255),0))),"")</f>
        <v/>
      </c>
      <c r="E479" s="429" t="str">
        <f t="array" ref="E479">IFERROR(IF(INDEX('Disaggregation Data'!$K$315:$K$616,MATCH(LEFT(X479,255),LEFT('Disaggregation Data'!$J$315:$J$616,255),0))=0,"",INDEX('Disaggregation Data'!$K$315:$K$616,MATCH(LEFT(X479,255),LEFT('Disaggregation Data'!J$315:$J$616,255),0))),"")</f>
        <v/>
      </c>
      <c r="F479" s="430" t="str">
        <f t="array" ref="F479">IFERROR(IF(INDEX('Disaggregation Data'!$L$315:$L$616,MATCH(LEFT(X479,255),LEFT('Disaggregation Data'!$J$315:$J$616,255),0))=0,"",INDEX('Disaggregation Data'!$L$315:$L$616,MATCH(LEFT(X479,255),LEFT('Disaggregation Data'!J$315:$J$616,255),0))),"")</f>
        <v/>
      </c>
      <c r="G479" s="494" t="str">
        <f t="array" ref="G479">IFERROR(IF(INDEX('Disaggregation Data'!$M$315:$M$616,MATCH(LEFT(X479,255),LEFT('Disaggregation Data'!$J$315:$J$616,255),0))=0,(E479/F479)*100,INDEX('Disaggregation Data'!$M$315:$M$616,MATCH(LEFT(X479,255),LEFT('Disaggregation Data'!J$315:$J$616,255),0))),"")</f>
        <v/>
      </c>
      <c r="H479" s="433" t="str">
        <f t="array" ref="H479">IFERROR(IF(INDEX('Disaggregation Data'!$N$315:$N$616,MATCH(LEFT(X479,255),LEFT('Disaggregation Data'!$J$315:$J$616,255),0))=0,"",INDEX('Disaggregation Data'!$N$315:$N$616,MATCH(LEFT(X479,255),LEFT('Disaggregation Data'!J$315:$J$616,255),0))),"")</f>
        <v/>
      </c>
      <c r="I479" s="433" t="str">
        <f t="array" ref="I479">IFERROR(IF(INDEX('Disaggregation Data'!$Q$315:$Q$616,MATCH(LEFT(X479,255),LEFT('Disaggregation Data'!$J$315:$J$616,255),0))=0,"",INDEX('Disaggregation Data'!$Q$315:$Q$616,MATCH(LEFT(X479,255),LEFT('Disaggregation Data'!J$315:$J$616,255),0))),"")</f>
        <v/>
      </c>
      <c r="J479" s="447" t="str">
        <f t="array" ref="J479">IFERROR(IF(INDEX('Disaggregation Data'!$R$315:$R$616,MATCH(LEFT(X479,255),LEFT('Disaggregation Data'!$J$315:$J$616,255),0))=0,"",INDEX('Disaggregation Data'!$R$315:$R$616,MATCH(LEFT(X479,255),LEFT('Disaggregation Data'!J$315:$J$616,255),0))),"")</f>
        <v/>
      </c>
      <c r="K479" s="484"/>
      <c r="L479" s="484"/>
      <c r="M479" s="484"/>
      <c r="N479" s="484"/>
      <c r="O479" s="484"/>
      <c r="P479" s="429"/>
      <c r="Q479" s="429"/>
      <c r="R479" s="429"/>
      <c r="S479" s="429"/>
      <c r="T479" s="429"/>
      <c r="U479" s="433" t="str">
        <f t="array" ref="U479">IFERROR(IF(INDEX('Disaggregation Data'!$O$315:$O$616,MATCH(LEFT(X479,255),LEFT('Disaggregation Data'!$J$315:$J$616,255),0))=0,"",INDEX('Disaggregation Data'!$O$315:$O$616,MATCH(LEFT(X479,255),LEFT('Disaggregation Data'!J$315:$J$616,255),0))),"")</f>
        <v/>
      </c>
      <c r="V479" s="447" t="str">
        <f t="array" ref="V479">IFERROR(IF(INDEX('Disaggregation Data'!$P$315:$P$616,MATCH(LEFT(X479,255),LEFT('Disaggregation Data'!$J$315:$J$616,255),0))=0,"",INDEX('Disaggregation Data'!$P$315:$P$616,MATCH(LEFT(X479,255),LEFT('Disaggregation Data'!J$315:$J$616,255),0))),"")</f>
        <v/>
      </c>
      <c r="W479" s="527"/>
      <c r="X479" s="527" t="str">
        <f t="shared" si="32"/>
        <v/>
      </c>
      <c r="Y479" s="527">
        <f t="shared" si="33"/>
        <v>62</v>
      </c>
      <c r="Z479" s="527" t="str">
        <f t="shared" si="34"/>
        <v/>
      </c>
      <c r="AA479" s="527" t="b">
        <f t="shared" si="35"/>
        <v>0</v>
      </c>
      <c r="AB479" s="527" t="s">
        <v>2095</v>
      </c>
      <c r="AC479" s="527" t="str">
        <f t="array" ref="AC479">IFERROR(IF(INDEX('Disaggregation Records'!$G$95:$G$183,MATCH(LEFT(Z479,255),LEFT('Disaggregation Records'!$D$95:$D$183,255),0))=0,"",INDEX('Disaggregation Records'!$G$95:$G$183,MATCH(LEFT(Z479,255),LEFT('Disaggregation Records'!$D$95:$D$183,255),0))),"")</f>
        <v/>
      </c>
      <c r="AD479" s="527" t="s">
        <v>986</v>
      </c>
      <c r="AE479" s="392"/>
      <c r="AF479" s="133"/>
      <c r="AG479" s="133"/>
    </row>
    <row r="480" spans="1:33" ht="47.1" customHeight="1" x14ac:dyDescent="0.25">
      <c r="A480" s="409">
        <v>16</v>
      </c>
      <c r="B480" s="427" t="str">
        <f>IFERROR(VLOOKUP(A480,'Coverage Indicators - Section D'!$A$10:$Y$42,25,FALSE),"")</f>
        <v/>
      </c>
      <c r="C480" s="522" t="str">
        <f t="array" ref="C480">IFERROR(IF(INDEX('Disaggregation Records'!$E$95:$E$183,MATCH(RIGHT(Z480,255),RIGHT('Disaggregation Records'!$D$95:$D$183,255),0))=0,"",INDEX('Disaggregation Records'!$E$95:$E$183,MATCH(RIGHT(Z480,255),RIGHT('Disaggregation Records'!$D$95:$D$183,255),0))),"")</f>
        <v/>
      </c>
      <c r="D480" s="522" t="str">
        <f t="array" ref="D480">IFERROR(IF(INDEX('Disaggregation Records'!$F$95:$F$183,MATCH(RIGHT(Z480,255),RIGHT('Disaggregation Records'!$D$95:$D$183,255),0))=0,"",INDEX('Disaggregation Records'!$F$95:$F$183,MATCH(RIGHT(Z480,255),RIGHT('Disaggregation Records'!$D$95:$D$183,255),0))),"")</f>
        <v/>
      </c>
      <c r="E480" s="429" t="str">
        <f t="array" ref="E480">IFERROR(IF(INDEX('Disaggregation Data'!$K$315:$K$616,MATCH(LEFT(X480,255),LEFT('Disaggregation Data'!$J$315:$J$616,255),0))=0,"",INDEX('Disaggregation Data'!$K$315:$K$616,MATCH(LEFT(X480,255),LEFT('Disaggregation Data'!J$315:$J$616,255),0))),"")</f>
        <v/>
      </c>
      <c r="F480" s="430" t="str">
        <f t="array" ref="F480">IFERROR(IF(INDEX('Disaggregation Data'!$L$315:$L$616,MATCH(LEFT(X480,255),LEFT('Disaggregation Data'!$J$315:$J$616,255),0))=0,"",INDEX('Disaggregation Data'!$L$315:$L$616,MATCH(LEFT(X480,255),LEFT('Disaggregation Data'!J$315:$J$616,255),0))),"")</f>
        <v/>
      </c>
      <c r="G480" s="494" t="str">
        <f t="array" ref="G480">IFERROR(IF(INDEX('Disaggregation Data'!$M$315:$M$616,MATCH(LEFT(X480,255),LEFT('Disaggregation Data'!$J$315:$J$616,255),0))=0,(E480/F480)*100,INDEX('Disaggregation Data'!$M$315:$M$616,MATCH(LEFT(X480,255),LEFT('Disaggregation Data'!J$315:$J$616,255),0))),"")</f>
        <v/>
      </c>
      <c r="H480" s="433" t="str">
        <f t="array" ref="H480">IFERROR(IF(INDEX('Disaggregation Data'!$N$315:$N$616,MATCH(LEFT(X480,255),LEFT('Disaggregation Data'!$J$315:$J$616,255),0))=0,"",INDEX('Disaggregation Data'!$N$315:$N$616,MATCH(LEFT(X480,255),LEFT('Disaggregation Data'!J$315:$J$616,255),0))),"")</f>
        <v/>
      </c>
      <c r="I480" s="433" t="str">
        <f t="array" ref="I480">IFERROR(IF(INDEX('Disaggregation Data'!$Q$315:$Q$616,MATCH(LEFT(X480,255),LEFT('Disaggregation Data'!$J$315:$J$616,255),0))=0,"",INDEX('Disaggregation Data'!$Q$315:$Q$616,MATCH(LEFT(X480,255),LEFT('Disaggregation Data'!J$315:$J$616,255),0))),"")</f>
        <v/>
      </c>
      <c r="J480" s="447" t="str">
        <f t="array" ref="J480">IFERROR(IF(INDEX('Disaggregation Data'!$R$315:$R$616,MATCH(LEFT(X480,255),LEFT('Disaggregation Data'!$J$315:$J$616,255),0))=0,"",INDEX('Disaggregation Data'!$R$315:$R$616,MATCH(LEFT(X480,255),LEFT('Disaggregation Data'!J$315:$J$616,255),0))),"")</f>
        <v/>
      </c>
      <c r="K480" s="484"/>
      <c r="L480" s="484"/>
      <c r="M480" s="484"/>
      <c r="N480" s="484"/>
      <c r="O480" s="484"/>
      <c r="P480" s="429"/>
      <c r="Q480" s="429"/>
      <c r="R480" s="429"/>
      <c r="S480" s="429"/>
      <c r="T480" s="429"/>
      <c r="U480" s="433" t="str">
        <f t="array" ref="U480">IFERROR(IF(INDEX('Disaggregation Data'!$O$315:$O$616,MATCH(LEFT(X480,255),LEFT('Disaggregation Data'!$J$315:$J$616,255),0))=0,"",INDEX('Disaggregation Data'!$O$315:$O$616,MATCH(LEFT(X480,255),LEFT('Disaggregation Data'!J$315:$J$616,255),0))),"")</f>
        <v/>
      </c>
      <c r="V480" s="447" t="str">
        <f t="array" ref="V480">IFERROR(IF(INDEX('Disaggregation Data'!$P$315:$P$616,MATCH(LEFT(X480,255),LEFT('Disaggregation Data'!$J$315:$J$616,255),0))=0,"",INDEX('Disaggregation Data'!$P$315:$P$616,MATCH(LEFT(X480,255),LEFT('Disaggregation Data'!J$315:$J$616,255),0))),"")</f>
        <v/>
      </c>
      <c r="W480" s="527"/>
      <c r="X480" s="527" t="str">
        <f t="shared" si="32"/>
        <v/>
      </c>
      <c r="Y480" s="527">
        <f t="shared" si="33"/>
        <v>63</v>
      </c>
      <c r="Z480" s="527" t="str">
        <f t="shared" si="34"/>
        <v/>
      </c>
      <c r="AA480" s="527" t="b">
        <f t="shared" si="35"/>
        <v>0</v>
      </c>
      <c r="AB480" s="527" t="s">
        <v>2096</v>
      </c>
      <c r="AC480" s="527" t="str">
        <f t="array" ref="AC480">IFERROR(IF(INDEX('Disaggregation Records'!$G$95:$G$183,MATCH(LEFT(Z480,255),LEFT('Disaggregation Records'!$D$95:$D$183,255),0))=0,"",INDEX('Disaggregation Records'!$G$95:$G$183,MATCH(LEFT(Z480,255),LEFT('Disaggregation Records'!$D$95:$D$183,255),0))),"")</f>
        <v/>
      </c>
      <c r="AD480" s="527" t="s">
        <v>986</v>
      </c>
      <c r="AE480" s="392"/>
      <c r="AF480" s="133"/>
      <c r="AG480" s="133"/>
    </row>
    <row r="481" spans="1:33" ht="47.1" customHeight="1" x14ac:dyDescent="0.25">
      <c r="A481" s="409">
        <v>16</v>
      </c>
      <c r="B481" s="427" t="str">
        <f>IFERROR(VLOOKUP(A481,'Coverage Indicators - Section D'!$A$10:$Y$42,25,FALSE),"")</f>
        <v/>
      </c>
      <c r="C481" s="522" t="str">
        <f t="array" ref="C481">IFERROR(IF(INDEX('Disaggregation Records'!$E$95:$E$183,MATCH(RIGHT(Z481,255),RIGHT('Disaggregation Records'!$D$95:$D$183,255),0))=0,"",INDEX('Disaggregation Records'!$E$95:$E$183,MATCH(RIGHT(Z481,255),RIGHT('Disaggregation Records'!$D$95:$D$183,255),0))),"")</f>
        <v/>
      </c>
      <c r="D481" s="522" t="str">
        <f t="array" ref="D481">IFERROR(IF(INDEX('Disaggregation Records'!$F$95:$F$183,MATCH(RIGHT(Z481,255),RIGHT('Disaggregation Records'!$D$95:$D$183,255),0))=0,"",INDEX('Disaggregation Records'!$F$95:$F$183,MATCH(RIGHT(Z481,255),RIGHT('Disaggregation Records'!$D$95:$D$183,255),0))),"")</f>
        <v/>
      </c>
      <c r="E481" s="429" t="str">
        <f t="array" ref="E481">IFERROR(IF(INDEX('Disaggregation Data'!$K$315:$K$616,MATCH(LEFT(X481,255),LEFT('Disaggregation Data'!$J$315:$J$616,255),0))=0,"",INDEX('Disaggregation Data'!$K$315:$K$616,MATCH(LEFT(X481,255),LEFT('Disaggregation Data'!J$315:$J$616,255),0))),"")</f>
        <v/>
      </c>
      <c r="F481" s="430" t="str">
        <f t="array" ref="F481">IFERROR(IF(INDEX('Disaggregation Data'!$L$315:$L$616,MATCH(LEFT(X481,255),LEFT('Disaggregation Data'!$J$315:$J$616,255),0))=0,"",INDEX('Disaggregation Data'!$L$315:$L$616,MATCH(LEFT(X481,255),LEFT('Disaggregation Data'!J$315:$J$616,255),0))),"")</f>
        <v/>
      </c>
      <c r="G481" s="494" t="str">
        <f t="array" ref="G481">IFERROR(IF(INDEX('Disaggregation Data'!$M$315:$M$616,MATCH(LEFT(X481,255),LEFT('Disaggregation Data'!$J$315:$J$616,255),0))=0,(E481/F481)*100,INDEX('Disaggregation Data'!$M$315:$M$616,MATCH(LEFT(X481,255),LEFT('Disaggregation Data'!J$315:$J$616,255),0))),"")</f>
        <v/>
      </c>
      <c r="H481" s="433" t="str">
        <f t="array" ref="H481">IFERROR(IF(INDEX('Disaggregation Data'!$N$315:$N$616,MATCH(LEFT(X481,255),LEFT('Disaggregation Data'!$J$315:$J$616,255),0))=0,"",INDEX('Disaggregation Data'!$N$315:$N$616,MATCH(LEFT(X481,255),LEFT('Disaggregation Data'!J$315:$J$616,255),0))),"")</f>
        <v/>
      </c>
      <c r="I481" s="433" t="str">
        <f t="array" ref="I481">IFERROR(IF(INDEX('Disaggregation Data'!$Q$315:$Q$616,MATCH(LEFT(X481,255),LEFT('Disaggregation Data'!$J$315:$J$616,255),0))=0,"",INDEX('Disaggregation Data'!$Q$315:$Q$616,MATCH(LEFT(X481,255),LEFT('Disaggregation Data'!J$315:$J$616,255),0))),"")</f>
        <v/>
      </c>
      <c r="J481" s="447" t="str">
        <f t="array" ref="J481">IFERROR(IF(INDEX('Disaggregation Data'!$R$315:$R$616,MATCH(LEFT(X481,255),LEFT('Disaggregation Data'!$J$315:$J$616,255),0))=0,"",INDEX('Disaggregation Data'!$R$315:$R$616,MATCH(LEFT(X481,255),LEFT('Disaggregation Data'!J$315:$J$616,255),0))),"")</f>
        <v/>
      </c>
      <c r="K481" s="484"/>
      <c r="L481" s="484"/>
      <c r="M481" s="484"/>
      <c r="N481" s="484"/>
      <c r="O481" s="484"/>
      <c r="P481" s="429"/>
      <c r="Q481" s="429"/>
      <c r="R481" s="429"/>
      <c r="S481" s="429"/>
      <c r="T481" s="429"/>
      <c r="U481" s="433" t="str">
        <f t="array" ref="U481">IFERROR(IF(INDEX('Disaggregation Data'!$O$315:$O$616,MATCH(LEFT(X481,255),LEFT('Disaggregation Data'!$J$315:$J$616,255),0))=0,"",INDEX('Disaggregation Data'!$O$315:$O$616,MATCH(LEFT(X481,255),LEFT('Disaggregation Data'!J$315:$J$616,255),0))),"")</f>
        <v/>
      </c>
      <c r="V481" s="447" t="str">
        <f t="array" ref="V481">IFERROR(IF(INDEX('Disaggregation Data'!$P$315:$P$616,MATCH(LEFT(X481,255),LEFT('Disaggregation Data'!$J$315:$J$616,255),0))=0,"",INDEX('Disaggregation Data'!$P$315:$P$616,MATCH(LEFT(X481,255),LEFT('Disaggregation Data'!J$315:$J$616,255),0))),"")</f>
        <v/>
      </c>
      <c r="W481" s="527"/>
      <c r="X481" s="527" t="str">
        <f t="shared" si="32"/>
        <v/>
      </c>
      <c r="Y481" s="527">
        <f t="shared" si="33"/>
        <v>64</v>
      </c>
      <c r="Z481" s="527" t="str">
        <f t="shared" si="34"/>
        <v/>
      </c>
      <c r="AA481" s="527" t="b">
        <f t="shared" si="35"/>
        <v>0</v>
      </c>
      <c r="AB481" s="527" t="s">
        <v>2097</v>
      </c>
      <c r="AC481" s="527" t="str">
        <f t="array" ref="AC481">IFERROR(IF(INDEX('Disaggregation Records'!$G$95:$G$183,MATCH(LEFT(Z481,255),LEFT('Disaggregation Records'!$D$95:$D$183,255),0))=0,"",INDEX('Disaggregation Records'!$G$95:$G$183,MATCH(LEFT(Z481,255),LEFT('Disaggregation Records'!$D$95:$D$183,255),0))),"")</f>
        <v/>
      </c>
      <c r="AD481" s="527" t="s">
        <v>986</v>
      </c>
      <c r="AE481" s="392"/>
      <c r="AF481" s="133"/>
      <c r="AG481" s="133"/>
    </row>
    <row r="482" spans="1:33" ht="47.1" customHeight="1" x14ac:dyDescent="0.25">
      <c r="A482" s="409">
        <v>16</v>
      </c>
      <c r="B482" s="427" t="str">
        <f>IFERROR(VLOOKUP(A482,'Coverage Indicators - Section D'!$A$10:$Y$42,25,FALSE),"")</f>
        <v/>
      </c>
      <c r="C482" s="522" t="str">
        <f t="array" ref="C482">IFERROR(IF(INDEX('Disaggregation Records'!$E$95:$E$183,MATCH(RIGHT(Z482,255),RIGHT('Disaggregation Records'!$D$95:$D$183,255),0))=0,"",INDEX('Disaggregation Records'!$E$95:$E$183,MATCH(RIGHT(Z482,255),RIGHT('Disaggregation Records'!$D$95:$D$183,255),0))),"")</f>
        <v/>
      </c>
      <c r="D482" s="522" t="str">
        <f t="array" ref="D482">IFERROR(IF(INDEX('Disaggregation Records'!$F$95:$F$183,MATCH(RIGHT(Z482,255),RIGHT('Disaggregation Records'!$D$95:$D$183,255),0))=0,"",INDEX('Disaggregation Records'!$F$95:$F$183,MATCH(RIGHT(Z482,255),RIGHT('Disaggregation Records'!$D$95:$D$183,255),0))),"")</f>
        <v/>
      </c>
      <c r="E482" s="429" t="str">
        <f t="array" ref="E482">IFERROR(IF(INDEX('Disaggregation Data'!$K$315:$K$616,MATCH(LEFT(X482,255),LEFT('Disaggregation Data'!$J$315:$J$616,255),0))=0,"",INDEX('Disaggregation Data'!$K$315:$K$616,MATCH(LEFT(X482,255),LEFT('Disaggregation Data'!J$315:$J$616,255),0))),"")</f>
        <v/>
      </c>
      <c r="F482" s="430" t="str">
        <f t="array" ref="F482">IFERROR(IF(INDEX('Disaggregation Data'!$L$315:$L$616,MATCH(LEFT(X482,255),LEFT('Disaggregation Data'!$J$315:$J$616,255),0))=0,"",INDEX('Disaggregation Data'!$L$315:$L$616,MATCH(LEFT(X482,255),LEFT('Disaggregation Data'!J$315:$J$616,255),0))),"")</f>
        <v/>
      </c>
      <c r="G482" s="494" t="str">
        <f t="array" ref="G482">IFERROR(IF(INDEX('Disaggregation Data'!$M$315:$M$616,MATCH(LEFT(X482,255),LEFT('Disaggregation Data'!$J$315:$J$616,255),0))=0,(E482/F482)*100,INDEX('Disaggregation Data'!$M$315:$M$616,MATCH(LEFT(X482,255),LEFT('Disaggregation Data'!J$315:$J$616,255),0))),"")</f>
        <v/>
      </c>
      <c r="H482" s="433" t="str">
        <f t="array" ref="H482">IFERROR(IF(INDEX('Disaggregation Data'!$N$315:$N$616,MATCH(LEFT(X482,255),LEFT('Disaggregation Data'!$J$315:$J$616,255),0))=0,"",INDEX('Disaggregation Data'!$N$315:$N$616,MATCH(LEFT(X482,255),LEFT('Disaggregation Data'!J$315:$J$616,255),0))),"")</f>
        <v/>
      </c>
      <c r="I482" s="433" t="str">
        <f t="array" ref="I482">IFERROR(IF(INDEX('Disaggregation Data'!$Q$315:$Q$616,MATCH(LEFT(X482,255),LEFT('Disaggregation Data'!$J$315:$J$616,255),0))=0,"",INDEX('Disaggregation Data'!$Q$315:$Q$616,MATCH(LEFT(X482,255),LEFT('Disaggregation Data'!J$315:$J$616,255),0))),"")</f>
        <v/>
      </c>
      <c r="J482" s="447" t="str">
        <f t="array" ref="J482">IFERROR(IF(INDEX('Disaggregation Data'!$R$315:$R$616,MATCH(LEFT(X482,255),LEFT('Disaggregation Data'!$J$315:$J$616,255),0))=0,"",INDEX('Disaggregation Data'!$R$315:$R$616,MATCH(LEFT(X482,255),LEFT('Disaggregation Data'!J$315:$J$616,255),0))),"")</f>
        <v/>
      </c>
      <c r="K482" s="484"/>
      <c r="L482" s="484"/>
      <c r="M482" s="484"/>
      <c r="N482" s="484"/>
      <c r="O482" s="484"/>
      <c r="P482" s="429"/>
      <c r="Q482" s="429"/>
      <c r="R482" s="429"/>
      <c r="S482" s="429"/>
      <c r="T482" s="429"/>
      <c r="U482" s="433" t="str">
        <f t="array" ref="U482">IFERROR(IF(INDEX('Disaggregation Data'!$O$315:$O$616,MATCH(LEFT(X482,255),LEFT('Disaggregation Data'!$J$315:$J$616,255),0))=0,"",INDEX('Disaggregation Data'!$O$315:$O$616,MATCH(LEFT(X482,255),LEFT('Disaggregation Data'!J$315:$J$616,255),0))),"")</f>
        <v/>
      </c>
      <c r="V482" s="447" t="str">
        <f t="array" ref="V482">IFERROR(IF(INDEX('Disaggregation Data'!$P$315:$P$616,MATCH(LEFT(X482,255),LEFT('Disaggregation Data'!$J$315:$J$616,255),0))=0,"",INDEX('Disaggregation Data'!$P$315:$P$616,MATCH(LEFT(X482,255),LEFT('Disaggregation Data'!J$315:$J$616,255),0))),"")</f>
        <v/>
      </c>
      <c r="W482" s="527"/>
      <c r="X482" s="527" t="str">
        <f t="shared" si="32"/>
        <v/>
      </c>
      <c r="Y482" s="527">
        <f t="shared" si="33"/>
        <v>65</v>
      </c>
      <c r="Z482" s="527" t="str">
        <f t="shared" si="34"/>
        <v/>
      </c>
      <c r="AA482" s="527" t="b">
        <f t="shared" si="35"/>
        <v>0</v>
      </c>
      <c r="AB482" s="527" t="s">
        <v>2098</v>
      </c>
      <c r="AC482" s="527" t="str">
        <f t="array" ref="AC482">IFERROR(IF(INDEX('Disaggregation Records'!$G$95:$G$183,MATCH(LEFT(Z482,255),LEFT('Disaggregation Records'!$D$95:$D$183,255),0))=0,"",INDEX('Disaggregation Records'!$G$95:$G$183,MATCH(LEFT(Z482,255),LEFT('Disaggregation Records'!$D$95:$D$183,255),0))),"")</f>
        <v/>
      </c>
      <c r="AD482" s="527" t="s">
        <v>986</v>
      </c>
      <c r="AE482" s="392"/>
      <c r="AF482" s="133"/>
      <c r="AG482" s="133"/>
    </row>
    <row r="483" spans="1:33" ht="47.1" customHeight="1" x14ac:dyDescent="0.25">
      <c r="A483" s="409">
        <v>16</v>
      </c>
      <c r="B483" s="427" t="str">
        <f>IFERROR(VLOOKUP(A483,'Coverage Indicators - Section D'!$A$10:$Y$42,25,FALSE),"")</f>
        <v/>
      </c>
      <c r="C483" s="522" t="str">
        <f t="array" ref="C483">IFERROR(IF(INDEX('Disaggregation Records'!$E$95:$E$183,MATCH(RIGHT(Z483,255),RIGHT('Disaggregation Records'!$D$95:$D$183,255),0))=0,"",INDEX('Disaggregation Records'!$E$95:$E$183,MATCH(RIGHT(Z483,255),RIGHT('Disaggregation Records'!$D$95:$D$183,255),0))),"")</f>
        <v/>
      </c>
      <c r="D483" s="522" t="str">
        <f t="array" ref="D483">IFERROR(IF(INDEX('Disaggregation Records'!$F$95:$F$183,MATCH(RIGHT(Z483,255),RIGHT('Disaggregation Records'!$D$95:$D$183,255),0))=0,"",INDEX('Disaggregation Records'!$F$95:$F$183,MATCH(RIGHT(Z483,255),RIGHT('Disaggregation Records'!$D$95:$D$183,255),0))),"")</f>
        <v/>
      </c>
      <c r="E483" s="429" t="str">
        <f t="array" ref="E483">IFERROR(IF(INDEX('Disaggregation Data'!$K$315:$K$616,MATCH(LEFT(X483,255),LEFT('Disaggregation Data'!$J$315:$J$616,255),0))=0,"",INDEX('Disaggregation Data'!$K$315:$K$616,MATCH(LEFT(X483,255),LEFT('Disaggregation Data'!J$315:$J$616,255),0))),"")</f>
        <v/>
      </c>
      <c r="F483" s="430" t="str">
        <f t="array" ref="F483">IFERROR(IF(INDEX('Disaggregation Data'!$L$315:$L$616,MATCH(LEFT(X483,255),LEFT('Disaggregation Data'!$J$315:$J$616,255),0))=0,"",INDEX('Disaggregation Data'!$L$315:$L$616,MATCH(LEFT(X483,255),LEFT('Disaggregation Data'!J$315:$J$616,255),0))),"")</f>
        <v/>
      </c>
      <c r="G483" s="494" t="str">
        <f t="array" ref="G483">IFERROR(IF(INDEX('Disaggregation Data'!$M$315:$M$616,MATCH(LEFT(X483,255),LEFT('Disaggregation Data'!$J$315:$J$616,255),0))=0,(E483/F483)*100,INDEX('Disaggregation Data'!$M$315:$M$616,MATCH(LEFT(X483,255),LEFT('Disaggregation Data'!J$315:$J$616,255),0))),"")</f>
        <v/>
      </c>
      <c r="H483" s="433" t="str">
        <f t="array" ref="H483">IFERROR(IF(INDEX('Disaggregation Data'!$N$315:$N$616,MATCH(LEFT(X483,255),LEFT('Disaggregation Data'!$J$315:$J$616,255),0))=0,"",INDEX('Disaggregation Data'!$N$315:$N$616,MATCH(LEFT(X483,255),LEFT('Disaggregation Data'!J$315:$J$616,255),0))),"")</f>
        <v/>
      </c>
      <c r="I483" s="433" t="str">
        <f t="array" ref="I483">IFERROR(IF(INDEX('Disaggregation Data'!$Q$315:$Q$616,MATCH(LEFT(X483,255),LEFT('Disaggregation Data'!$J$315:$J$616,255),0))=0,"",INDEX('Disaggregation Data'!$Q$315:$Q$616,MATCH(LEFT(X483,255),LEFT('Disaggregation Data'!J$315:$J$616,255),0))),"")</f>
        <v/>
      </c>
      <c r="J483" s="447" t="str">
        <f t="array" ref="J483">IFERROR(IF(INDEX('Disaggregation Data'!$R$315:$R$616,MATCH(LEFT(X483,255),LEFT('Disaggregation Data'!$J$315:$J$616,255),0))=0,"",INDEX('Disaggregation Data'!$R$315:$R$616,MATCH(LEFT(X483,255),LEFT('Disaggregation Data'!J$315:$J$616,255),0))),"")</f>
        <v/>
      </c>
      <c r="K483" s="484"/>
      <c r="L483" s="484"/>
      <c r="M483" s="484"/>
      <c r="N483" s="484"/>
      <c r="O483" s="484"/>
      <c r="P483" s="429"/>
      <c r="Q483" s="429"/>
      <c r="R483" s="429"/>
      <c r="S483" s="429"/>
      <c r="T483" s="429"/>
      <c r="U483" s="433" t="str">
        <f t="array" ref="U483">IFERROR(IF(INDEX('Disaggregation Data'!$O$315:$O$616,MATCH(LEFT(X483,255),LEFT('Disaggregation Data'!$J$315:$J$616,255),0))=0,"",INDEX('Disaggregation Data'!$O$315:$O$616,MATCH(LEFT(X483,255),LEFT('Disaggregation Data'!J$315:$J$616,255),0))),"")</f>
        <v/>
      </c>
      <c r="V483" s="447" t="str">
        <f t="array" ref="V483">IFERROR(IF(INDEX('Disaggregation Data'!$P$315:$P$616,MATCH(LEFT(X483,255),LEFT('Disaggregation Data'!$J$315:$J$616,255),0))=0,"",INDEX('Disaggregation Data'!$P$315:$P$616,MATCH(LEFT(X483,255),LEFT('Disaggregation Data'!J$315:$J$616,255),0))),"")</f>
        <v/>
      </c>
      <c r="W483" s="527"/>
      <c r="X483" s="527" t="str">
        <f t="shared" si="32"/>
        <v/>
      </c>
      <c r="Y483" s="527">
        <f t="shared" si="33"/>
        <v>66</v>
      </c>
      <c r="Z483" s="527" t="str">
        <f t="shared" si="34"/>
        <v/>
      </c>
      <c r="AA483" s="527" t="b">
        <f t="shared" si="35"/>
        <v>0</v>
      </c>
      <c r="AB483" s="527" t="s">
        <v>2099</v>
      </c>
      <c r="AC483" s="527" t="str">
        <f t="array" ref="AC483">IFERROR(IF(INDEX('Disaggregation Records'!$G$95:$G$183,MATCH(LEFT(Z483,255),LEFT('Disaggregation Records'!$D$95:$D$183,255),0))=0,"",INDEX('Disaggregation Records'!$G$95:$G$183,MATCH(LEFT(Z483,255),LEFT('Disaggregation Records'!$D$95:$D$183,255),0))),"")</f>
        <v/>
      </c>
      <c r="AD483" s="527" t="s">
        <v>986</v>
      </c>
      <c r="AE483" s="392"/>
      <c r="AF483" s="133"/>
      <c r="AG483" s="133"/>
    </row>
    <row r="484" spans="1:33" ht="47.1" customHeight="1" x14ac:dyDescent="0.25">
      <c r="A484" s="409">
        <v>16</v>
      </c>
      <c r="B484" s="427" t="str">
        <f>IFERROR(VLOOKUP(A484,'Coverage Indicators - Section D'!$A$10:$Y$42,25,FALSE),"")</f>
        <v/>
      </c>
      <c r="C484" s="522" t="str">
        <f t="array" ref="C484">IFERROR(IF(INDEX('Disaggregation Records'!$E$95:$E$183,MATCH(RIGHT(Z484,255),RIGHT('Disaggregation Records'!$D$95:$D$183,255),0))=0,"",INDEX('Disaggregation Records'!$E$95:$E$183,MATCH(RIGHT(Z484,255),RIGHT('Disaggregation Records'!$D$95:$D$183,255),0))),"")</f>
        <v/>
      </c>
      <c r="D484" s="522" t="str">
        <f t="array" ref="D484">IFERROR(IF(INDEX('Disaggregation Records'!$F$95:$F$183,MATCH(RIGHT(Z484,255),RIGHT('Disaggregation Records'!$D$95:$D$183,255),0))=0,"",INDEX('Disaggregation Records'!$F$95:$F$183,MATCH(RIGHT(Z484,255),RIGHT('Disaggregation Records'!$D$95:$D$183,255),0))),"")</f>
        <v/>
      </c>
      <c r="E484" s="429" t="str">
        <f t="array" ref="E484">IFERROR(IF(INDEX('Disaggregation Data'!$K$315:$K$616,MATCH(LEFT(X484,255),LEFT('Disaggregation Data'!$J$315:$J$616,255),0))=0,"",INDEX('Disaggregation Data'!$K$315:$K$616,MATCH(LEFT(X484,255),LEFT('Disaggregation Data'!J$315:$J$616,255),0))),"")</f>
        <v/>
      </c>
      <c r="F484" s="430" t="str">
        <f t="array" ref="F484">IFERROR(IF(INDEX('Disaggregation Data'!$L$315:$L$616,MATCH(LEFT(X484,255),LEFT('Disaggregation Data'!$J$315:$J$616,255),0))=0,"",INDEX('Disaggregation Data'!$L$315:$L$616,MATCH(LEFT(X484,255),LEFT('Disaggregation Data'!J$315:$J$616,255),0))),"")</f>
        <v/>
      </c>
      <c r="G484" s="494" t="str">
        <f t="array" ref="G484">IFERROR(IF(INDEX('Disaggregation Data'!$M$315:$M$616,MATCH(LEFT(X484,255),LEFT('Disaggregation Data'!$J$315:$J$616,255),0))=0,(E484/F484)*100,INDEX('Disaggregation Data'!$M$315:$M$616,MATCH(LEFT(X484,255),LEFT('Disaggregation Data'!J$315:$J$616,255),0))),"")</f>
        <v/>
      </c>
      <c r="H484" s="433" t="str">
        <f t="array" ref="H484">IFERROR(IF(INDEX('Disaggregation Data'!$N$315:$N$616,MATCH(LEFT(X484,255),LEFT('Disaggregation Data'!$J$315:$J$616,255),0))=0,"",INDEX('Disaggregation Data'!$N$315:$N$616,MATCH(LEFT(X484,255),LEFT('Disaggregation Data'!J$315:$J$616,255),0))),"")</f>
        <v/>
      </c>
      <c r="I484" s="433" t="str">
        <f t="array" ref="I484">IFERROR(IF(INDEX('Disaggregation Data'!$Q$315:$Q$616,MATCH(LEFT(X484,255),LEFT('Disaggregation Data'!$J$315:$J$616,255),0))=0,"",INDEX('Disaggregation Data'!$Q$315:$Q$616,MATCH(LEFT(X484,255),LEFT('Disaggregation Data'!J$315:$J$616,255),0))),"")</f>
        <v/>
      </c>
      <c r="J484" s="447" t="str">
        <f t="array" ref="J484">IFERROR(IF(INDEX('Disaggregation Data'!$R$315:$R$616,MATCH(LEFT(X484,255),LEFT('Disaggregation Data'!$J$315:$J$616,255),0))=0,"",INDEX('Disaggregation Data'!$R$315:$R$616,MATCH(LEFT(X484,255),LEFT('Disaggregation Data'!J$315:$J$616,255),0))),"")</f>
        <v/>
      </c>
      <c r="K484" s="484"/>
      <c r="L484" s="484"/>
      <c r="M484" s="484"/>
      <c r="N484" s="484"/>
      <c r="O484" s="484"/>
      <c r="P484" s="429"/>
      <c r="Q484" s="429"/>
      <c r="R484" s="429"/>
      <c r="S484" s="429"/>
      <c r="T484" s="429"/>
      <c r="U484" s="433" t="str">
        <f t="array" ref="U484">IFERROR(IF(INDEX('Disaggregation Data'!$O$315:$O$616,MATCH(LEFT(X484,255),LEFT('Disaggregation Data'!$J$315:$J$616,255),0))=0,"",INDEX('Disaggregation Data'!$O$315:$O$616,MATCH(LEFT(X484,255),LEFT('Disaggregation Data'!J$315:$J$616,255),0))),"")</f>
        <v/>
      </c>
      <c r="V484" s="447" t="str">
        <f t="array" ref="V484">IFERROR(IF(INDEX('Disaggregation Data'!$P$315:$P$616,MATCH(LEFT(X484,255),LEFT('Disaggregation Data'!$J$315:$J$616,255),0))=0,"",INDEX('Disaggregation Data'!$P$315:$P$616,MATCH(LEFT(X484,255),LEFT('Disaggregation Data'!J$315:$J$616,255),0))),"")</f>
        <v/>
      </c>
      <c r="W484" s="527"/>
      <c r="X484" s="527" t="str">
        <f t="shared" si="32"/>
        <v/>
      </c>
      <c r="Y484" s="527">
        <f t="shared" si="33"/>
        <v>67</v>
      </c>
      <c r="Z484" s="527" t="str">
        <f t="shared" si="34"/>
        <v/>
      </c>
      <c r="AA484" s="527" t="b">
        <f t="shared" si="35"/>
        <v>0</v>
      </c>
      <c r="AB484" s="527" t="s">
        <v>2100</v>
      </c>
      <c r="AC484" s="527" t="str">
        <f t="array" ref="AC484">IFERROR(IF(INDEX('Disaggregation Records'!$G$95:$G$183,MATCH(LEFT(Z484,255),LEFT('Disaggregation Records'!$D$95:$D$183,255),0))=0,"",INDEX('Disaggregation Records'!$G$95:$G$183,MATCH(LEFT(Z484,255),LEFT('Disaggregation Records'!$D$95:$D$183,255),0))),"")</f>
        <v/>
      </c>
      <c r="AD484" s="527" t="s">
        <v>986</v>
      </c>
      <c r="AE484" s="392"/>
      <c r="AF484" s="133"/>
      <c r="AG484" s="133"/>
    </row>
    <row r="485" spans="1:33" ht="47.1" customHeight="1" x14ac:dyDescent="0.25">
      <c r="A485" s="409">
        <v>16</v>
      </c>
      <c r="B485" s="427" t="str">
        <f>IFERROR(VLOOKUP(A485,'Coverage Indicators - Section D'!$A$10:$Y$42,25,FALSE),"")</f>
        <v/>
      </c>
      <c r="C485" s="522" t="str">
        <f t="array" ref="C485">IFERROR(IF(INDEX('Disaggregation Records'!$E$95:$E$183,MATCH(RIGHT(Z485,255),RIGHT('Disaggregation Records'!$D$95:$D$183,255),0))=0,"",INDEX('Disaggregation Records'!$E$95:$E$183,MATCH(RIGHT(Z485,255),RIGHT('Disaggregation Records'!$D$95:$D$183,255),0))),"")</f>
        <v/>
      </c>
      <c r="D485" s="522" t="str">
        <f t="array" ref="D485">IFERROR(IF(INDEX('Disaggregation Records'!$F$95:$F$183,MATCH(RIGHT(Z485,255),RIGHT('Disaggregation Records'!$D$95:$D$183,255),0))=0,"",INDEX('Disaggregation Records'!$F$95:$F$183,MATCH(RIGHT(Z485,255),RIGHT('Disaggregation Records'!$D$95:$D$183,255),0))),"")</f>
        <v/>
      </c>
      <c r="E485" s="429" t="str">
        <f t="array" ref="E485">IFERROR(IF(INDEX('Disaggregation Data'!$K$315:$K$616,MATCH(LEFT(X485,255),LEFT('Disaggregation Data'!$J$315:$J$616,255),0))=0,"",INDEX('Disaggregation Data'!$K$315:$K$616,MATCH(LEFT(X485,255),LEFT('Disaggregation Data'!J$315:$J$616,255),0))),"")</f>
        <v/>
      </c>
      <c r="F485" s="430" t="str">
        <f t="array" ref="F485">IFERROR(IF(INDEX('Disaggregation Data'!$L$315:$L$616,MATCH(LEFT(X485,255),LEFT('Disaggregation Data'!$J$315:$J$616,255),0))=0,"",INDEX('Disaggregation Data'!$L$315:$L$616,MATCH(LEFT(X485,255),LEFT('Disaggregation Data'!J$315:$J$616,255),0))),"")</f>
        <v/>
      </c>
      <c r="G485" s="494" t="str">
        <f t="array" ref="G485">IFERROR(IF(INDEX('Disaggregation Data'!$M$315:$M$616,MATCH(LEFT(X485,255),LEFT('Disaggregation Data'!$J$315:$J$616,255),0))=0,(E485/F485)*100,INDEX('Disaggregation Data'!$M$315:$M$616,MATCH(LEFT(X485,255),LEFT('Disaggregation Data'!J$315:$J$616,255),0))),"")</f>
        <v/>
      </c>
      <c r="H485" s="433" t="str">
        <f t="array" ref="H485">IFERROR(IF(INDEX('Disaggregation Data'!$N$315:$N$616,MATCH(LEFT(X485,255),LEFT('Disaggregation Data'!$J$315:$J$616,255),0))=0,"",INDEX('Disaggregation Data'!$N$315:$N$616,MATCH(LEFT(X485,255),LEFT('Disaggregation Data'!J$315:$J$616,255),0))),"")</f>
        <v/>
      </c>
      <c r="I485" s="433" t="str">
        <f t="array" ref="I485">IFERROR(IF(INDEX('Disaggregation Data'!$Q$315:$Q$616,MATCH(LEFT(X485,255),LEFT('Disaggregation Data'!$J$315:$J$616,255),0))=0,"",INDEX('Disaggregation Data'!$Q$315:$Q$616,MATCH(LEFT(X485,255),LEFT('Disaggregation Data'!J$315:$J$616,255),0))),"")</f>
        <v/>
      </c>
      <c r="J485" s="447" t="str">
        <f t="array" ref="J485">IFERROR(IF(INDEX('Disaggregation Data'!$R$315:$R$616,MATCH(LEFT(X485,255),LEFT('Disaggregation Data'!$J$315:$J$616,255),0))=0,"",INDEX('Disaggregation Data'!$R$315:$R$616,MATCH(LEFT(X485,255),LEFT('Disaggregation Data'!J$315:$J$616,255),0))),"")</f>
        <v/>
      </c>
      <c r="K485" s="484"/>
      <c r="L485" s="484"/>
      <c r="M485" s="484"/>
      <c r="N485" s="484"/>
      <c r="O485" s="484"/>
      <c r="P485" s="429"/>
      <c r="Q485" s="429"/>
      <c r="R485" s="429"/>
      <c r="S485" s="429"/>
      <c r="T485" s="429"/>
      <c r="U485" s="433" t="str">
        <f t="array" ref="U485">IFERROR(IF(INDEX('Disaggregation Data'!$O$315:$O$616,MATCH(LEFT(X485,255),LEFT('Disaggregation Data'!$J$315:$J$616,255),0))=0,"",INDEX('Disaggregation Data'!$O$315:$O$616,MATCH(LEFT(X485,255),LEFT('Disaggregation Data'!J$315:$J$616,255),0))),"")</f>
        <v/>
      </c>
      <c r="V485" s="447" t="str">
        <f t="array" ref="V485">IFERROR(IF(INDEX('Disaggregation Data'!$P$315:$P$616,MATCH(LEFT(X485,255),LEFT('Disaggregation Data'!$J$315:$J$616,255),0))=0,"",INDEX('Disaggregation Data'!$P$315:$P$616,MATCH(LEFT(X485,255),LEFT('Disaggregation Data'!J$315:$J$616,255),0))),"")</f>
        <v/>
      </c>
      <c r="W485" s="527"/>
      <c r="X485" s="527" t="str">
        <f t="shared" si="32"/>
        <v/>
      </c>
      <c r="Y485" s="527">
        <f t="shared" si="33"/>
        <v>68</v>
      </c>
      <c r="Z485" s="527" t="str">
        <f t="shared" si="34"/>
        <v/>
      </c>
      <c r="AA485" s="527" t="b">
        <f t="shared" si="35"/>
        <v>0</v>
      </c>
      <c r="AB485" s="527" t="s">
        <v>2101</v>
      </c>
      <c r="AC485" s="527" t="str">
        <f t="array" ref="AC485">IFERROR(IF(INDEX('Disaggregation Records'!$G$95:$G$183,MATCH(LEFT(Z485,255),LEFT('Disaggregation Records'!$D$95:$D$183,255),0))=0,"",INDEX('Disaggregation Records'!$G$95:$G$183,MATCH(LEFT(Z485,255),LEFT('Disaggregation Records'!$D$95:$D$183,255),0))),"")</f>
        <v/>
      </c>
      <c r="AD485" s="527" t="s">
        <v>986</v>
      </c>
      <c r="AE485" s="392"/>
      <c r="AF485" s="133"/>
      <c r="AG485" s="133"/>
    </row>
    <row r="486" spans="1:33" ht="47.1" customHeight="1" x14ac:dyDescent="0.25">
      <c r="A486" s="409">
        <v>16</v>
      </c>
      <c r="B486" s="427" t="str">
        <f>IFERROR(VLOOKUP(A486,'Coverage Indicators - Section D'!$A$10:$Y$42,25,FALSE),"")</f>
        <v/>
      </c>
      <c r="C486" s="522" t="str">
        <f t="array" ref="C486">IFERROR(IF(INDEX('Disaggregation Records'!$E$95:$E$183,MATCH(RIGHT(Z486,255),RIGHT('Disaggregation Records'!$D$95:$D$183,255),0))=0,"",INDEX('Disaggregation Records'!$E$95:$E$183,MATCH(RIGHT(Z486,255),RIGHT('Disaggregation Records'!$D$95:$D$183,255),0))),"")</f>
        <v/>
      </c>
      <c r="D486" s="522" t="str">
        <f t="array" ref="D486">IFERROR(IF(INDEX('Disaggregation Records'!$F$95:$F$183,MATCH(RIGHT(Z486,255),RIGHT('Disaggregation Records'!$D$95:$D$183,255),0))=0,"",INDEX('Disaggregation Records'!$F$95:$F$183,MATCH(RIGHT(Z486,255),RIGHT('Disaggregation Records'!$D$95:$D$183,255),0))),"")</f>
        <v/>
      </c>
      <c r="E486" s="429" t="str">
        <f t="array" ref="E486">IFERROR(IF(INDEX('Disaggregation Data'!$K$315:$K$616,MATCH(LEFT(X486,255),LEFT('Disaggregation Data'!$J$315:$J$616,255),0))=0,"",INDEX('Disaggregation Data'!$K$315:$K$616,MATCH(LEFT(X486,255),LEFT('Disaggregation Data'!J$315:$J$616,255),0))),"")</f>
        <v/>
      </c>
      <c r="F486" s="430" t="str">
        <f t="array" ref="F486">IFERROR(IF(INDEX('Disaggregation Data'!$L$315:$L$616,MATCH(LEFT(X486,255),LEFT('Disaggregation Data'!$J$315:$J$616,255),0))=0,"",INDEX('Disaggregation Data'!$L$315:$L$616,MATCH(LEFT(X486,255),LEFT('Disaggregation Data'!J$315:$J$616,255),0))),"")</f>
        <v/>
      </c>
      <c r="G486" s="494" t="str">
        <f t="array" ref="G486">IFERROR(IF(INDEX('Disaggregation Data'!$M$315:$M$616,MATCH(LEFT(X486,255),LEFT('Disaggregation Data'!$J$315:$J$616,255),0))=0,(E486/F486)*100,INDEX('Disaggregation Data'!$M$315:$M$616,MATCH(LEFT(X486,255),LEFT('Disaggregation Data'!J$315:$J$616,255),0))),"")</f>
        <v/>
      </c>
      <c r="H486" s="433" t="str">
        <f t="array" ref="H486">IFERROR(IF(INDEX('Disaggregation Data'!$N$315:$N$616,MATCH(LEFT(X486,255),LEFT('Disaggregation Data'!$J$315:$J$616,255),0))=0,"",INDEX('Disaggregation Data'!$N$315:$N$616,MATCH(LEFT(X486,255),LEFT('Disaggregation Data'!J$315:$J$616,255),0))),"")</f>
        <v/>
      </c>
      <c r="I486" s="433" t="str">
        <f t="array" ref="I486">IFERROR(IF(INDEX('Disaggregation Data'!$Q$315:$Q$616,MATCH(LEFT(X486,255),LEFT('Disaggregation Data'!$J$315:$J$616,255),0))=0,"",INDEX('Disaggregation Data'!$Q$315:$Q$616,MATCH(LEFT(X486,255),LEFT('Disaggregation Data'!J$315:$J$616,255),0))),"")</f>
        <v/>
      </c>
      <c r="J486" s="447" t="str">
        <f t="array" ref="J486">IFERROR(IF(INDEX('Disaggregation Data'!$R$315:$R$616,MATCH(LEFT(X486,255),LEFT('Disaggregation Data'!$J$315:$J$616,255),0))=0,"",INDEX('Disaggregation Data'!$R$315:$R$616,MATCH(LEFT(X486,255),LEFT('Disaggregation Data'!J$315:$J$616,255),0))),"")</f>
        <v/>
      </c>
      <c r="K486" s="484"/>
      <c r="L486" s="484"/>
      <c r="M486" s="484"/>
      <c r="N486" s="484"/>
      <c r="O486" s="484"/>
      <c r="P486" s="429"/>
      <c r="Q486" s="429"/>
      <c r="R486" s="429"/>
      <c r="S486" s="429"/>
      <c r="T486" s="429"/>
      <c r="U486" s="433" t="str">
        <f t="array" ref="U486">IFERROR(IF(INDEX('Disaggregation Data'!$O$315:$O$616,MATCH(LEFT(X486,255),LEFT('Disaggregation Data'!$J$315:$J$616,255),0))=0,"",INDEX('Disaggregation Data'!$O$315:$O$616,MATCH(LEFT(X486,255),LEFT('Disaggregation Data'!J$315:$J$616,255),0))),"")</f>
        <v/>
      </c>
      <c r="V486" s="447" t="str">
        <f t="array" ref="V486">IFERROR(IF(INDEX('Disaggregation Data'!$P$315:$P$616,MATCH(LEFT(X486,255),LEFT('Disaggregation Data'!$J$315:$J$616,255),0))=0,"",INDEX('Disaggregation Data'!$P$315:$P$616,MATCH(LEFT(X486,255),LEFT('Disaggregation Data'!J$315:$J$616,255),0))),"")</f>
        <v/>
      </c>
      <c r="W486" s="527"/>
      <c r="X486" s="527" t="str">
        <f t="shared" si="32"/>
        <v/>
      </c>
      <c r="Y486" s="527">
        <f t="shared" si="33"/>
        <v>69</v>
      </c>
      <c r="Z486" s="527" t="str">
        <f t="shared" si="34"/>
        <v/>
      </c>
      <c r="AA486" s="527" t="b">
        <f t="shared" si="35"/>
        <v>0</v>
      </c>
      <c r="AB486" s="527" t="s">
        <v>2102</v>
      </c>
      <c r="AC486" s="527" t="str">
        <f t="array" ref="AC486">IFERROR(IF(INDEX('Disaggregation Records'!$G$95:$G$183,MATCH(LEFT(Z486,255),LEFT('Disaggregation Records'!$D$95:$D$183,255),0))=0,"",INDEX('Disaggregation Records'!$G$95:$G$183,MATCH(LEFT(Z486,255),LEFT('Disaggregation Records'!$D$95:$D$183,255),0))),"")</f>
        <v/>
      </c>
      <c r="AD486" s="527" t="s">
        <v>986</v>
      </c>
      <c r="AE486" s="392"/>
      <c r="AF486" s="133"/>
      <c r="AG486" s="133"/>
    </row>
    <row r="487" spans="1:33" ht="47.1" customHeight="1" x14ac:dyDescent="0.25">
      <c r="A487" s="409">
        <v>17</v>
      </c>
      <c r="B487" s="427" t="str">
        <f>IFERROR(VLOOKUP(A487,'Coverage Indicators - Section D'!$A$10:$Y$42,25,FALSE),"")</f>
        <v/>
      </c>
      <c r="C487" s="522" t="str">
        <f t="array" ref="C487">IFERROR(IF(INDEX('Disaggregation Records'!$E$95:$E$183,MATCH(RIGHT(Z487,255),RIGHT('Disaggregation Records'!$D$95:$D$183,255),0))=0,"",INDEX('Disaggregation Records'!$E$95:$E$183,MATCH(RIGHT(Z487,255),RIGHT('Disaggregation Records'!$D$95:$D$183,255),0))),"")</f>
        <v/>
      </c>
      <c r="D487" s="522" t="str">
        <f t="array" ref="D487">IFERROR(IF(INDEX('Disaggregation Records'!$F$95:$F$183,MATCH(RIGHT(Z487,255),RIGHT('Disaggregation Records'!$D$95:$D$183,255),0))=0,"",INDEX('Disaggregation Records'!$F$95:$F$183,MATCH(RIGHT(Z487,255),RIGHT('Disaggregation Records'!$D$95:$D$183,255),0))),"")</f>
        <v/>
      </c>
      <c r="E487" s="429" t="str">
        <f t="array" ref="E487">IFERROR(IF(INDEX('Disaggregation Data'!$K$315:$K$616,MATCH(LEFT(X487,255),LEFT('Disaggregation Data'!$J$315:$J$616,255),0))=0,"",INDEX('Disaggregation Data'!$K$315:$K$616,MATCH(LEFT(X487,255),LEFT('Disaggregation Data'!J$315:$J$616,255),0))),"")</f>
        <v/>
      </c>
      <c r="F487" s="430" t="str">
        <f t="array" ref="F487">IFERROR(IF(INDEX('Disaggregation Data'!$L$315:$L$616,MATCH(LEFT(X487,255),LEFT('Disaggregation Data'!$J$315:$J$616,255),0))=0,"",INDEX('Disaggregation Data'!$L$315:$L$616,MATCH(LEFT(X487,255),LEFT('Disaggregation Data'!J$315:$J$616,255),0))),"")</f>
        <v/>
      </c>
      <c r="G487" s="494" t="str">
        <f t="array" ref="G487">IFERROR(IF(INDEX('Disaggregation Data'!$M$315:$M$616,MATCH(LEFT(X487,255),LEFT('Disaggregation Data'!$J$315:$J$616,255),0))=0,(E487/F487)*100,INDEX('Disaggregation Data'!$M$315:$M$616,MATCH(LEFT(X487,255),LEFT('Disaggregation Data'!J$315:$J$616,255),0))),"")</f>
        <v/>
      </c>
      <c r="H487" s="433" t="str">
        <f t="array" ref="H487">IFERROR(IF(INDEX('Disaggregation Data'!$N$315:$N$616,MATCH(LEFT(X487,255),LEFT('Disaggregation Data'!$J$315:$J$616,255),0))=0,"",INDEX('Disaggregation Data'!$N$315:$N$616,MATCH(LEFT(X487,255),LEFT('Disaggregation Data'!J$315:$J$616,255),0))),"")</f>
        <v/>
      </c>
      <c r="I487" s="433" t="str">
        <f t="array" ref="I487">IFERROR(IF(INDEX('Disaggregation Data'!$Q$315:$Q$616,MATCH(LEFT(X487,255),LEFT('Disaggregation Data'!$J$315:$J$616,255),0))=0,"",INDEX('Disaggregation Data'!$Q$315:$Q$616,MATCH(LEFT(X487,255),LEFT('Disaggregation Data'!J$315:$J$616,255),0))),"")</f>
        <v/>
      </c>
      <c r="J487" s="447" t="str">
        <f t="array" ref="J487">IFERROR(IF(INDEX('Disaggregation Data'!$R$315:$R$616,MATCH(LEFT(X487,255),LEFT('Disaggregation Data'!$J$315:$J$616,255),0))=0,"",INDEX('Disaggregation Data'!$R$315:$R$616,MATCH(LEFT(X487,255),LEFT('Disaggregation Data'!J$315:$J$616,255),0))),"")</f>
        <v/>
      </c>
      <c r="K487" s="484"/>
      <c r="L487" s="484"/>
      <c r="M487" s="484"/>
      <c r="N487" s="484"/>
      <c r="O487" s="484"/>
      <c r="P487" s="429"/>
      <c r="Q487" s="429"/>
      <c r="R487" s="429"/>
      <c r="S487" s="429"/>
      <c r="T487" s="429"/>
      <c r="U487" s="433" t="str">
        <f t="array" ref="U487">IFERROR(IF(INDEX('Disaggregation Data'!$O$315:$O$616,MATCH(LEFT(X487,255),LEFT('Disaggregation Data'!$J$315:$J$616,255),0))=0,"",INDEX('Disaggregation Data'!$O$315:$O$616,MATCH(LEFT(X487,255),LEFT('Disaggregation Data'!J$315:$J$616,255),0))),"")</f>
        <v/>
      </c>
      <c r="V487" s="447" t="str">
        <f t="array" ref="V487">IFERROR(IF(INDEX('Disaggregation Data'!$P$315:$P$616,MATCH(LEFT(X487,255),LEFT('Disaggregation Data'!$J$315:$J$616,255),0))=0,"",INDEX('Disaggregation Data'!$P$315:$P$616,MATCH(LEFT(X487,255),LEFT('Disaggregation Data'!J$315:$J$616,255),0))),"")</f>
        <v/>
      </c>
      <c r="W487" s="527"/>
      <c r="X487" s="527" t="str">
        <f t="shared" si="32"/>
        <v/>
      </c>
      <c r="Y487" s="527">
        <f t="shared" si="33"/>
        <v>70</v>
      </c>
      <c r="Z487" s="527" t="str">
        <f t="shared" si="34"/>
        <v/>
      </c>
      <c r="AA487" s="527" t="b">
        <f t="shared" si="35"/>
        <v>0</v>
      </c>
      <c r="AB487" s="527" t="s">
        <v>2103</v>
      </c>
      <c r="AC487" s="527" t="str">
        <f t="array" ref="AC487">IFERROR(IF(INDEX('Disaggregation Records'!$G$95:$G$183,MATCH(LEFT(Z487,255),LEFT('Disaggregation Records'!$D$95:$D$183,255),0))=0,"",INDEX('Disaggregation Records'!$G$95:$G$183,MATCH(LEFT(Z487,255),LEFT('Disaggregation Records'!$D$95:$D$183,255),0))),"")</f>
        <v/>
      </c>
      <c r="AD487" s="527" t="s">
        <v>987</v>
      </c>
      <c r="AE487" s="392"/>
      <c r="AF487" s="133"/>
      <c r="AG487" s="133"/>
    </row>
    <row r="488" spans="1:33" ht="47.1" customHeight="1" x14ac:dyDescent="0.25">
      <c r="A488" s="409">
        <v>17</v>
      </c>
      <c r="B488" s="427" t="str">
        <f>IFERROR(VLOOKUP(A488,'Coverage Indicators - Section D'!$A$10:$Y$42,25,FALSE),"")</f>
        <v/>
      </c>
      <c r="C488" s="522" t="str">
        <f t="array" ref="C488">IFERROR(IF(INDEX('Disaggregation Records'!$E$95:$E$183,MATCH(RIGHT(Z488,255),RIGHT('Disaggregation Records'!$D$95:$D$183,255),0))=0,"",INDEX('Disaggregation Records'!$E$95:$E$183,MATCH(RIGHT(Z488,255),RIGHT('Disaggregation Records'!$D$95:$D$183,255),0))),"")</f>
        <v/>
      </c>
      <c r="D488" s="522" t="str">
        <f t="array" ref="D488">IFERROR(IF(INDEX('Disaggregation Records'!$F$95:$F$183,MATCH(RIGHT(Z488,255),RIGHT('Disaggregation Records'!$D$95:$D$183,255),0))=0,"",INDEX('Disaggregation Records'!$F$95:$F$183,MATCH(RIGHT(Z488,255),RIGHT('Disaggregation Records'!$D$95:$D$183,255),0))),"")</f>
        <v/>
      </c>
      <c r="E488" s="429" t="str">
        <f t="array" ref="E488">IFERROR(IF(INDEX('Disaggregation Data'!$K$315:$K$616,MATCH(LEFT(X488,255),LEFT('Disaggregation Data'!$J$315:$J$616,255),0))=0,"",INDEX('Disaggregation Data'!$K$315:$K$616,MATCH(LEFT(X488,255),LEFT('Disaggregation Data'!J$315:$J$616,255),0))),"")</f>
        <v/>
      </c>
      <c r="F488" s="430" t="str">
        <f t="array" ref="F488">IFERROR(IF(INDEX('Disaggregation Data'!$L$315:$L$616,MATCH(LEFT(X488,255),LEFT('Disaggregation Data'!$J$315:$J$616,255),0))=0,"",INDEX('Disaggregation Data'!$L$315:$L$616,MATCH(LEFT(X488,255),LEFT('Disaggregation Data'!J$315:$J$616,255),0))),"")</f>
        <v/>
      </c>
      <c r="G488" s="494" t="str">
        <f t="array" ref="G488">IFERROR(IF(INDEX('Disaggregation Data'!$M$315:$M$616,MATCH(LEFT(X488,255),LEFT('Disaggregation Data'!$J$315:$J$616,255),0))=0,(E488/F488)*100,INDEX('Disaggregation Data'!$M$315:$M$616,MATCH(LEFT(X488,255),LEFT('Disaggregation Data'!J$315:$J$616,255),0))),"")</f>
        <v/>
      </c>
      <c r="H488" s="433" t="str">
        <f t="array" ref="H488">IFERROR(IF(INDEX('Disaggregation Data'!$N$315:$N$616,MATCH(LEFT(X488,255),LEFT('Disaggregation Data'!$J$315:$J$616,255),0))=0,"",INDEX('Disaggregation Data'!$N$315:$N$616,MATCH(LEFT(X488,255),LEFT('Disaggregation Data'!J$315:$J$616,255),0))),"")</f>
        <v/>
      </c>
      <c r="I488" s="433" t="str">
        <f t="array" ref="I488">IFERROR(IF(INDEX('Disaggregation Data'!$Q$315:$Q$616,MATCH(LEFT(X488,255),LEFT('Disaggregation Data'!$J$315:$J$616,255),0))=0,"",INDEX('Disaggregation Data'!$Q$315:$Q$616,MATCH(LEFT(X488,255),LEFT('Disaggregation Data'!J$315:$J$616,255),0))),"")</f>
        <v/>
      </c>
      <c r="J488" s="447" t="str">
        <f t="array" ref="J488">IFERROR(IF(INDEX('Disaggregation Data'!$R$315:$R$616,MATCH(LEFT(X488,255),LEFT('Disaggregation Data'!$J$315:$J$616,255),0))=0,"",INDEX('Disaggregation Data'!$R$315:$R$616,MATCH(LEFT(X488,255),LEFT('Disaggregation Data'!J$315:$J$616,255),0))),"")</f>
        <v/>
      </c>
      <c r="K488" s="484"/>
      <c r="L488" s="484"/>
      <c r="M488" s="484"/>
      <c r="N488" s="484"/>
      <c r="O488" s="484"/>
      <c r="P488" s="429"/>
      <c r="Q488" s="429"/>
      <c r="R488" s="429"/>
      <c r="S488" s="429"/>
      <c r="T488" s="429"/>
      <c r="U488" s="433" t="str">
        <f t="array" ref="U488">IFERROR(IF(INDEX('Disaggregation Data'!$O$315:$O$616,MATCH(LEFT(X488,255),LEFT('Disaggregation Data'!$J$315:$J$616,255),0))=0,"",INDEX('Disaggregation Data'!$O$315:$O$616,MATCH(LEFT(X488,255),LEFT('Disaggregation Data'!J$315:$J$616,255),0))),"")</f>
        <v/>
      </c>
      <c r="V488" s="447" t="str">
        <f t="array" ref="V488">IFERROR(IF(INDEX('Disaggregation Data'!$P$315:$P$616,MATCH(LEFT(X488,255),LEFT('Disaggregation Data'!$J$315:$J$616,255),0))=0,"",INDEX('Disaggregation Data'!$P$315:$P$616,MATCH(LEFT(X488,255),LEFT('Disaggregation Data'!J$315:$J$616,255),0))),"")</f>
        <v/>
      </c>
      <c r="W488" s="527"/>
      <c r="X488" s="527" t="str">
        <f t="shared" si="32"/>
        <v/>
      </c>
      <c r="Y488" s="527">
        <f t="shared" si="33"/>
        <v>71</v>
      </c>
      <c r="Z488" s="527" t="str">
        <f t="shared" si="34"/>
        <v/>
      </c>
      <c r="AA488" s="527" t="b">
        <f t="shared" si="35"/>
        <v>0</v>
      </c>
      <c r="AB488" s="527" t="s">
        <v>2104</v>
      </c>
      <c r="AC488" s="527" t="str">
        <f t="array" ref="AC488">IFERROR(IF(INDEX('Disaggregation Records'!$G$95:$G$183,MATCH(LEFT(Z488,255),LEFT('Disaggregation Records'!$D$95:$D$183,255),0))=0,"",INDEX('Disaggregation Records'!$G$95:$G$183,MATCH(LEFT(Z488,255),LEFT('Disaggregation Records'!$D$95:$D$183,255),0))),"")</f>
        <v/>
      </c>
      <c r="AD488" s="527" t="s">
        <v>987</v>
      </c>
      <c r="AE488" s="392"/>
      <c r="AF488" s="133"/>
      <c r="AG488" s="133"/>
    </row>
    <row r="489" spans="1:33" ht="47.1" customHeight="1" x14ac:dyDescent="0.25">
      <c r="A489" s="409">
        <v>17</v>
      </c>
      <c r="B489" s="427" t="str">
        <f>IFERROR(VLOOKUP(A489,'Coverage Indicators - Section D'!$A$10:$Y$42,25,FALSE),"")</f>
        <v/>
      </c>
      <c r="C489" s="522" t="str">
        <f t="array" ref="C489">IFERROR(IF(INDEX('Disaggregation Records'!$E$95:$E$183,MATCH(RIGHT(Z489,255),RIGHT('Disaggregation Records'!$D$95:$D$183,255),0))=0,"",INDEX('Disaggregation Records'!$E$95:$E$183,MATCH(RIGHT(Z489,255),RIGHT('Disaggregation Records'!$D$95:$D$183,255),0))),"")</f>
        <v/>
      </c>
      <c r="D489" s="522" t="str">
        <f t="array" ref="D489">IFERROR(IF(INDEX('Disaggregation Records'!$F$95:$F$183,MATCH(RIGHT(Z489,255),RIGHT('Disaggregation Records'!$D$95:$D$183,255),0))=0,"",INDEX('Disaggregation Records'!$F$95:$F$183,MATCH(RIGHT(Z489,255),RIGHT('Disaggregation Records'!$D$95:$D$183,255),0))),"")</f>
        <v/>
      </c>
      <c r="E489" s="429" t="str">
        <f t="array" ref="E489">IFERROR(IF(INDEX('Disaggregation Data'!$K$315:$K$616,MATCH(LEFT(X489,255),LEFT('Disaggregation Data'!$J$315:$J$616,255),0))=0,"",INDEX('Disaggregation Data'!$K$315:$K$616,MATCH(LEFT(X489,255),LEFT('Disaggregation Data'!J$315:$J$616,255),0))),"")</f>
        <v/>
      </c>
      <c r="F489" s="430" t="str">
        <f t="array" ref="F489">IFERROR(IF(INDEX('Disaggregation Data'!$L$315:$L$616,MATCH(LEFT(X489,255),LEFT('Disaggregation Data'!$J$315:$J$616,255),0))=0,"",INDEX('Disaggregation Data'!$L$315:$L$616,MATCH(LEFT(X489,255),LEFT('Disaggregation Data'!J$315:$J$616,255),0))),"")</f>
        <v/>
      </c>
      <c r="G489" s="494" t="str">
        <f t="array" ref="G489">IFERROR(IF(INDEX('Disaggregation Data'!$M$315:$M$616,MATCH(LEFT(X489,255),LEFT('Disaggregation Data'!$J$315:$J$616,255),0))=0,(E489/F489)*100,INDEX('Disaggregation Data'!$M$315:$M$616,MATCH(LEFT(X489,255),LEFT('Disaggregation Data'!J$315:$J$616,255),0))),"")</f>
        <v/>
      </c>
      <c r="H489" s="433" t="str">
        <f t="array" ref="H489">IFERROR(IF(INDEX('Disaggregation Data'!$N$315:$N$616,MATCH(LEFT(X489,255),LEFT('Disaggregation Data'!$J$315:$J$616,255),0))=0,"",INDEX('Disaggregation Data'!$N$315:$N$616,MATCH(LEFT(X489,255),LEFT('Disaggregation Data'!J$315:$J$616,255),0))),"")</f>
        <v/>
      </c>
      <c r="I489" s="433" t="str">
        <f t="array" ref="I489">IFERROR(IF(INDEX('Disaggregation Data'!$Q$315:$Q$616,MATCH(LEFT(X489,255),LEFT('Disaggregation Data'!$J$315:$J$616,255),0))=0,"",INDEX('Disaggregation Data'!$Q$315:$Q$616,MATCH(LEFT(X489,255),LEFT('Disaggregation Data'!J$315:$J$616,255),0))),"")</f>
        <v/>
      </c>
      <c r="J489" s="447" t="str">
        <f t="array" ref="J489">IFERROR(IF(INDEX('Disaggregation Data'!$R$315:$R$616,MATCH(LEFT(X489,255),LEFT('Disaggregation Data'!$J$315:$J$616,255),0))=0,"",INDEX('Disaggregation Data'!$R$315:$R$616,MATCH(LEFT(X489,255),LEFT('Disaggregation Data'!J$315:$J$616,255),0))),"")</f>
        <v/>
      </c>
      <c r="K489" s="484"/>
      <c r="L489" s="484"/>
      <c r="M489" s="484"/>
      <c r="N489" s="484"/>
      <c r="O489" s="484"/>
      <c r="P489" s="429"/>
      <c r="Q489" s="429"/>
      <c r="R489" s="429"/>
      <c r="S489" s="429"/>
      <c r="T489" s="429"/>
      <c r="U489" s="433" t="str">
        <f t="array" ref="U489">IFERROR(IF(INDEX('Disaggregation Data'!$O$315:$O$616,MATCH(LEFT(X489,255),LEFT('Disaggregation Data'!$J$315:$J$616,255),0))=0,"",INDEX('Disaggregation Data'!$O$315:$O$616,MATCH(LEFT(X489,255),LEFT('Disaggregation Data'!J$315:$J$616,255),0))),"")</f>
        <v/>
      </c>
      <c r="V489" s="447" t="str">
        <f t="array" ref="V489">IFERROR(IF(INDEX('Disaggregation Data'!$P$315:$P$616,MATCH(LEFT(X489,255),LEFT('Disaggregation Data'!$J$315:$J$616,255),0))=0,"",INDEX('Disaggregation Data'!$P$315:$P$616,MATCH(LEFT(X489,255),LEFT('Disaggregation Data'!J$315:$J$616,255),0))),"")</f>
        <v/>
      </c>
      <c r="W489" s="527"/>
      <c r="X489" s="527" t="str">
        <f t="shared" si="32"/>
        <v/>
      </c>
      <c r="Y489" s="527">
        <f t="shared" si="33"/>
        <v>72</v>
      </c>
      <c r="Z489" s="527" t="str">
        <f t="shared" si="34"/>
        <v/>
      </c>
      <c r="AA489" s="527" t="b">
        <f t="shared" si="35"/>
        <v>0</v>
      </c>
      <c r="AB489" s="527" t="s">
        <v>2105</v>
      </c>
      <c r="AC489" s="527" t="str">
        <f t="array" ref="AC489">IFERROR(IF(INDEX('Disaggregation Records'!$G$95:$G$183,MATCH(LEFT(Z489,255),LEFT('Disaggregation Records'!$D$95:$D$183,255),0))=0,"",INDEX('Disaggregation Records'!$G$95:$G$183,MATCH(LEFT(Z489,255),LEFT('Disaggregation Records'!$D$95:$D$183,255),0))),"")</f>
        <v/>
      </c>
      <c r="AD489" s="527" t="s">
        <v>987</v>
      </c>
      <c r="AE489" s="392"/>
      <c r="AF489" s="133"/>
      <c r="AG489" s="133"/>
    </row>
    <row r="490" spans="1:33" ht="47.1" customHeight="1" x14ac:dyDescent="0.25">
      <c r="A490" s="409">
        <v>17</v>
      </c>
      <c r="B490" s="427" t="str">
        <f>IFERROR(VLOOKUP(A490,'Coverage Indicators - Section D'!$A$10:$Y$42,25,FALSE),"")</f>
        <v/>
      </c>
      <c r="C490" s="522" t="str">
        <f t="array" ref="C490">IFERROR(IF(INDEX('Disaggregation Records'!$E$95:$E$183,MATCH(RIGHT(Z490,255),RIGHT('Disaggregation Records'!$D$95:$D$183,255),0))=0,"",INDEX('Disaggregation Records'!$E$95:$E$183,MATCH(RIGHT(Z490,255),RIGHT('Disaggregation Records'!$D$95:$D$183,255),0))),"")</f>
        <v/>
      </c>
      <c r="D490" s="522" t="str">
        <f t="array" ref="D490">IFERROR(IF(INDEX('Disaggregation Records'!$F$95:$F$183,MATCH(RIGHT(Z490,255),RIGHT('Disaggregation Records'!$D$95:$D$183,255),0))=0,"",INDEX('Disaggregation Records'!$F$95:$F$183,MATCH(RIGHT(Z490,255),RIGHT('Disaggregation Records'!$D$95:$D$183,255),0))),"")</f>
        <v/>
      </c>
      <c r="E490" s="429" t="str">
        <f t="array" ref="E490">IFERROR(IF(INDEX('Disaggregation Data'!$K$315:$K$616,MATCH(LEFT(X490,255),LEFT('Disaggregation Data'!$J$315:$J$616,255),0))=0,"",INDEX('Disaggregation Data'!$K$315:$K$616,MATCH(LEFT(X490,255),LEFT('Disaggregation Data'!J$315:$J$616,255),0))),"")</f>
        <v/>
      </c>
      <c r="F490" s="430" t="str">
        <f t="array" ref="F490">IFERROR(IF(INDEX('Disaggregation Data'!$L$315:$L$616,MATCH(LEFT(X490,255),LEFT('Disaggregation Data'!$J$315:$J$616,255),0))=0,"",INDEX('Disaggregation Data'!$L$315:$L$616,MATCH(LEFT(X490,255),LEFT('Disaggregation Data'!J$315:$J$616,255),0))),"")</f>
        <v/>
      </c>
      <c r="G490" s="494" t="str">
        <f t="array" ref="G490">IFERROR(IF(INDEX('Disaggregation Data'!$M$315:$M$616,MATCH(LEFT(X490,255),LEFT('Disaggregation Data'!$J$315:$J$616,255),0))=0,(E490/F490)*100,INDEX('Disaggregation Data'!$M$315:$M$616,MATCH(LEFT(X490,255),LEFT('Disaggregation Data'!J$315:$J$616,255),0))),"")</f>
        <v/>
      </c>
      <c r="H490" s="433" t="str">
        <f t="array" ref="H490">IFERROR(IF(INDEX('Disaggregation Data'!$N$315:$N$616,MATCH(LEFT(X490,255),LEFT('Disaggregation Data'!$J$315:$J$616,255),0))=0,"",INDEX('Disaggregation Data'!$N$315:$N$616,MATCH(LEFT(X490,255),LEFT('Disaggregation Data'!J$315:$J$616,255),0))),"")</f>
        <v/>
      </c>
      <c r="I490" s="433" t="str">
        <f t="array" ref="I490">IFERROR(IF(INDEX('Disaggregation Data'!$Q$315:$Q$616,MATCH(LEFT(X490,255),LEFT('Disaggregation Data'!$J$315:$J$616,255),0))=0,"",INDEX('Disaggregation Data'!$Q$315:$Q$616,MATCH(LEFT(X490,255),LEFT('Disaggregation Data'!J$315:$J$616,255),0))),"")</f>
        <v/>
      </c>
      <c r="J490" s="447" t="str">
        <f t="array" ref="J490">IFERROR(IF(INDEX('Disaggregation Data'!$R$315:$R$616,MATCH(LEFT(X490,255),LEFT('Disaggregation Data'!$J$315:$J$616,255),0))=0,"",INDEX('Disaggregation Data'!$R$315:$R$616,MATCH(LEFT(X490,255),LEFT('Disaggregation Data'!J$315:$J$616,255),0))),"")</f>
        <v/>
      </c>
      <c r="K490" s="484"/>
      <c r="L490" s="484"/>
      <c r="M490" s="484"/>
      <c r="N490" s="484"/>
      <c r="O490" s="484"/>
      <c r="P490" s="429"/>
      <c r="Q490" s="429"/>
      <c r="R490" s="429"/>
      <c r="S490" s="429"/>
      <c r="T490" s="429"/>
      <c r="U490" s="433" t="str">
        <f t="array" ref="U490">IFERROR(IF(INDEX('Disaggregation Data'!$O$315:$O$616,MATCH(LEFT(X490,255),LEFT('Disaggregation Data'!$J$315:$J$616,255),0))=0,"",INDEX('Disaggregation Data'!$O$315:$O$616,MATCH(LEFT(X490,255),LEFT('Disaggregation Data'!J$315:$J$616,255),0))),"")</f>
        <v/>
      </c>
      <c r="V490" s="447" t="str">
        <f t="array" ref="V490">IFERROR(IF(INDEX('Disaggregation Data'!$P$315:$P$616,MATCH(LEFT(X490,255),LEFT('Disaggregation Data'!$J$315:$J$616,255),0))=0,"",INDEX('Disaggregation Data'!$P$315:$P$616,MATCH(LEFT(X490,255),LEFT('Disaggregation Data'!J$315:$J$616,255),0))),"")</f>
        <v/>
      </c>
      <c r="W490" s="527"/>
      <c r="X490" s="527" t="str">
        <f t="shared" si="32"/>
        <v/>
      </c>
      <c r="Y490" s="527">
        <f t="shared" si="33"/>
        <v>73</v>
      </c>
      <c r="Z490" s="527" t="str">
        <f t="shared" si="34"/>
        <v/>
      </c>
      <c r="AA490" s="527" t="b">
        <f t="shared" si="35"/>
        <v>0</v>
      </c>
      <c r="AB490" s="527" t="s">
        <v>2106</v>
      </c>
      <c r="AC490" s="527" t="str">
        <f t="array" ref="AC490">IFERROR(IF(INDEX('Disaggregation Records'!$G$95:$G$183,MATCH(LEFT(Z490,255),LEFT('Disaggregation Records'!$D$95:$D$183,255),0))=0,"",INDEX('Disaggregation Records'!$G$95:$G$183,MATCH(LEFT(Z490,255),LEFT('Disaggregation Records'!$D$95:$D$183,255),0))),"")</f>
        <v/>
      </c>
      <c r="AD490" s="527" t="s">
        <v>987</v>
      </c>
      <c r="AE490" s="392"/>
      <c r="AF490" s="133"/>
      <c r="AG490" s="133"/>
    </row>
    <row r="491" spans="1:33" ht="47.1" customHeight="1" x14ac:dyDescent="0.25">
      <c r="A491" s="409">
        <v>17</v>
      </c>
      <c r="B491" s="427" t="str">
        <f>IFERROR(VLOOKUP(A491,'Coverage Indicators - Section D'!$A$10:$Y$42,25,FALSE),"")</f>
        <v/>
      </c>
      <c r="C491" s="522" t="str">
        <f t="array" ref="C491">IFERROR(IF(INDEX('Disaggregation Records'!$E$95:$E$183,MATCH(RIGHT(Z491,255),RIGHT('Disaggregation Records'!$D$95:$D$183,255),0))=0,"",INDEX('Disaggregation Records'!$E$95:$E$183,MATCH(RIGHT(Z491,255),RIGHT('Disaggregation Records'!$D$95:$D$183,255),0))),"")</f>
        <v/>
      </c>
      <c r="D491" s="522" t="str">
        <f t="array" ref="D491">IFERROR(IF(INDEX('Disaggregation Records'!$F$95:$F$183,MATCH(RIGHT(Z491,255),RIGHT('Disaggregation Records'!$D$95:$D$183,255),0))=0,"",INDEX('Disaggregation Records'!$F$95:$F$183,MATCH(RIGHT(Z491,255),RIGHT('Disaggregation Records'!$D$95:$D$183,255),0))),"")</f>
        <v/>
      </c>
      <c r="E491" s="429" t="str">
        <f t="array" ref="E491">IFERROR(IF(INDEX('Disaggregation Data'!$K$315:$K$616,MATCH(LEFT(X491,255),LEFT('Disaggregation Data'!$J$315:$J$616,255),0))=0,"",INDEX('Disaggregation Data'!$K$315:$K$616,MATCH(LEFT(X491,255),LEFT('Disaggregation Data'!J$315:$J$616,255),0))),"")</f>
        <v/>
      </c>
      <c r="F491" s="430" t="str">
        <f t="array" ref="F491">IFERROR(IF(INDEX('Disaggregation Data'!$L$315:$L$616,MATCH(LEFT(X491,255),LEFT('Disaggregation Data'!$J$315:$J$616,255),0))=0,"",INDEX('Disaggregation Data'!$L$315:$L$616,MATCH(LEFT(X491,255),LEFT('Disaggregation Data'!J$315:$J$616,255),0))),"")</f>
        <v/>
      </c>
      <c r="G491" s="494" t="str">
        <f t="array" ref="G491">IFERROR(IF(INDEX('Disaggregation Data'!$M$315:$M$616,MATCH(LEFT(X491,255),LEFT('Disaggregation Data'!$J$315:$J$616,255),0))=0,(E491/F491)*100,INDEX('Disaggregation Data'!$M$315:$M$616,MATCH(LEFT(X491,255),LEFT('Disaggregation Data'!J$315:$J$616,255),0))),"")</f>
        <v/>
      </c>
      <c r="H491" s="433" t="str">
        <f t="array" ref="H491">IFERROR(IF(INDEX('Disaggregation Data'!$N$315:$N$616,MATCH(LEFT(X491,255),LEFT('Disaggregation Data'!$J$315:$J$616,255),0))=0,"",INDEX('Disaggregation Data'!$N$315:$N$616,MATCH(LEFT(X491,255),LEFT('Disaggregation Data'!J$315:$J$616,255),0))),"")</f>
        <v/>
      </c>
      <c r="I491" s="433" t="str">
        <f t="array" ref="I491">IFERROR(IF(INDEX('Disaggregation Data'!$Q$315:$Q$616,MATCH(LEFT(X491,255),LEFT('Disaggregation Data'!$J$315:$J$616,255),0))=0,"",INDEX('Disaggregation Data'!$Q$315:$Q$616,MATCH(LEFT(X491,255),LEFT('Disaggregation Data'!J$315:$J$616,255),0))),"")</f>
        <v/>
      </c>
      <c r="J491" s="447" t="str">
        <f t="array" ref="J491">IFERROR(IF(INDEX('Disaggregation Data'!$R$315:$R$616,MATCH(LEFT(X491,255),LEFT('Disaggregation Data'!$J$315:$J$616,255),0))=0,"",INDEX('Disaggregation Data'!$R$315:$R$616,MATCH(LEFT(X491,255),LEFT('Disaggregation Data'!J$315:$J$616,255),0))),"")</f>
        <v/>
      </c>
      <c r="K491" s="484"/>
      <c r="L491" s="484"/>
      <c r="M491" s="484"/>
      <c r="N491" s="484"/>
      <c r="O491" s="484"/>
      <c r="P491" s="429"/>
      <c r="Q491" s="429"/>
      <c r="R491" s="429"/>
      <c r="S491" s="429"/>
      <c r="T491" s="429"/>
      <c r="U491" s="433" t="str">
        <f t="array" ref="U491">IFERROR(IF(INDEX('Disaggregation Data'!$O$315:$O$616,MATCH(LEFT(X491,255),LEFT('Disaggregation Data'!$J$315:$J$616,255),0))=0,"",INDEX('Disaggregation Data'!$O$315:$O$616,MATCH(LEFT(X491,255),LEFT('Disaggregation Data'!J$315:$J$616,255),0))),"")</f>
        <v/>
      </c>
      <c r="V491" s="447" t="str">
        <f t="array" ref="V491">IFERROR(IF(INDEX('Disaggregation Data'!$P$315:$P$616,MATCH(LEFT(X491,255),LEFT('Disaggregation Data'!$J$315:$J$616,255),0))=0,"",INDEX('Disaggregation Data'!$P$315:$P$616,MATCH(LEFT(X491,255),LEFT('Disaggregation Data'!J$315:$J$616,255),0))),"")</f>
        <v/>
      </c>
      <c r="W491" s="527"/>
      <c r="X491" s="527" t="str">
        <f t="shared" si="32"/>
        <v/>
      </c>
      <c r="Y491" s="527">
        <f t="shared" si="33"/>
        <v>74</v>
      </c>
      <c r="Z491" s="527" t="str">
        <f t="shared" si="34"/>
        <v/>
      </c>
      <c r="AA491" s="527" t="b">
        <f t="shared" si="35"/>
        <v>0</v>
      </c>
      <c r="AB491" s="527" t="s">
        <v>2107</v>
      </c>
      <c r="AC491" s="527" t="str">
        <f t="array" ref="AC491">IFERROR(IF(INDEX('Disaggregation Records'!$G$95:$G$183,MATCH(LEFT(Z491,255),LEFT('Disaggregation Records'!$D$95:$D$183,255),0))=0,"",INDEX('Disaggregation Records'!$G$95:$G$183,MATCH(LEFT(Z491,255),LEFT('Disaggregation Records'!$D$95:$D$183,255),0))),"")</f>
        <v/>
      </c>
      <c r="AD491" s="527" t="s">
        <v>987</v>
      </c>
      <c r="AE491" s="392"/>
      <c r="AF491" s="133"/>
      <c r="AG491" s="133"/>
    </row>
    <row r="492" spans="1:33" ht="47.1" customHeight="1" x14ac:dyDescent="0.25">
      <c r="A492" s="409">
        <v>17</v>
      </c>
      <c r="B492" s="427" t="str">
        <f>IFERROR(VLOOKUP(A492,'Coverage Indicators - Section D'!$A$10:$Y$42,25,FALSE),"")</f>
        <v/>
      </c>
      <c r="C492" s="522" t="str">
        <f t="array" ref="C492">IFERROR(IF(INDEX('Disaggregation Records'!$E$95:$E$183,MATCH(RIGHT(Z492,255),RIGHT('Disaggregation Records'!$D$95:$D$183,255),0))=0,"",INDEX('Disaggregation Records'!$E$95:$E$183,MATCH(RIGHT(Z492,255),RIGHT('Disaggregation Records'!$D$95:$D$183,255),0))),"")</f>
        <v/>
      </c>
      <c r="D492" s="522" t="str">
        <f t="array" ref="D492">IFERROR(IF(INDEX('Disaggregation Records'!$F$95:$F$183,MATCH(RIGHT(Z492,255),RIGHT('Disaggregation Records'!$D$95:$D$183,255),0))=0,"",INDEX('Disaggregation Records'!$F$95:$F$183,MATCH(RIGHT(Z492,255),RIGHT('Disaggregation Records'!$D$95:$D$183,255),0))),"")</f>
        <v/>
      </c>
      <c r="E492" s="429" t="str">
        <f t="array" ref="E492">IFERROR(IF(INDEX('Disaggregation Data'!$K$315:$K$616,MATCH(LEFT(X492,255),LEFT('Disaggregation Data'!$J$315:$J$616,255),0))=0,"",INDEX('Disaggregation Data'!$K$315:$K$616,MATCH(LEFT(X492,255),LEFT('Disaggregation Data'!J$315:$J$616,255),0))),"")</f>
        <v/>
      </c>
      <c r="F492" s="430" t="str">
        <f t="array" ref="F492">IFERROR(IF(INDEX('Disaggregation Data'!$L$315:$L$616,MATCH(LEFT(X492,255),LEFT('Disaggregation Data'!$J$315:$J$616,255),0))=0,"",INDEX('Disaggregation Data'!$L$315:$L$616,MATCH(LEFT(X492,255),LEFT('Disaggregation Data'!J$315:$J$616,255),0))),"")</f>
        <v/>
      </c>
      <c r="G492" s="494" t="str">
        <f t="array" ref="G492">IFERROR(IF(INDEX('Disaggregation Data'!$M$315:$M$616,MATCH(LEFT(X492,255),LEFT('Disaggregation Data'!$J$315:$J$616,255),0))=0,(E492/F492)*100,INDEX('Disaggregation Data'!$M$315:$M$616,MATCH(LEFT(X492,255),LEFT('Disaggregation Data'!J$315:$J$616,255),0))),"")</f>
        <v/>
      </c>
      <c r="H492" s="433" t="str">
        <f t="array" ref="H492">IFERROR(IF(INDEX('Disaggregation Data'!$N$315:$N$616,MATCH(LEFT(X492,255),LEFT('Disaggregation Data'!$J$315:$J$616,255),0))=0,"",INDEX('Disaggregation Data'!$N$315:$N$616,MATCH(LEFT(X492,255),LEFT('Disaggregation Data'!J$315:$J$616,255),0))),"")</f>
        <v/>
      </c>
      <c r="I492" s="433" t="str">
        <f t="array" ref="I492">IFERROR(IF(INDEX('Disaggregation Data'!$Q$315:$Q$616,MATCH(LEFT(X492,255),LEFT('Disaggregation Data'!$J$315:$J$616,255),0))=0,"",INDEX('Disaggregation Data'!$Q$315:$Q$616,MATCH(LEFT(X492,255),LEFT('Disaggregation Data'!J$315:$J$616,255),0))),"")</f>
        <v/>
      </c>
      <c r="J492" s="447" t="str">
        <f t="array" ref="J492">IFERROR(IF(INDEX('Disaggregation Data'!$R$315:$R$616,MATCH(LEFT(X492,255),LEFT('Disaggregation Data'!$J$315:$J$616,255),0))=0,"",INDEX('Disaggregation Data'!$R$315:$R$616,MATCH(LEFT(X492,255),LEFT('Disaggregation Data'!J$315:$J$616,255),0))),"")</f>
        <v/>
      </c>
      <c r="K492" s="484"/>
      <c r="L492" s="484"/>
      <c r="M492" s="484"/>
      <c r="N492" s="484"/>
      <c r="O492" s="484"/>
      <c r="P492" s="429"/>
      <c r="Q492" s="429"/>
      <c r="R492" s="429"/>
      <c r="S492" s="429"/>
      <c r="T492" s="429"/>
      <c r="U492" s="433" t="str">
        <f t="array" ref="U492">IFERROR(IF(INDEX('Disaggregation Data'!$O$315:$O$616,MATCH(LEFT(X492,255),LEFT('Disaggregation Data'!$J$315:$J$616,255),0))=0,"",INDEX('Disaggregation Data'!$O$315:$O$616,MATCH(LEFT(X492,255),LEFT('Disaggregation Data'!J$315:$J$616,255),0))),"")</f>
        <v/>
      </c>
      <c r="V492" s="447" t="str">
        <f t="array" ref="V492">IFERROR(IF(INDEX('Disaggregation Data'!$P$315:$P$616,MATCH(LEFT(X492,255),LEFT('Disaggregation Data'!$J$315:$J$616,255),0))=0,"",INDEX('Disaggregation Data'!$P$315:$P$616,MATCH(LEFT(X492,255),LEFT('Disaggregation Data'!J$315:$J$616,255),0))),"")</f>
        <v/>
      </c>
      <c r="W492" s="527"/>
      <c r="X492" s="527" t="str">
        <f t="shared" si="32"/>
        <v/>
      </c>
      <c r="Y492" s="527">
        <f t="shared" si="33"/>
        <v>75</v>
      </c>
      <c r="Z492" s="527" t="str">
        <f t="shared" si="34"/>
        <v/>
      </c>
      <c r="AA492" s="527" t="b">
        <f t="shared" si="35"/>
        <v>0</v>
      </c>
      <c r="AB492" s="527" t="s">
        <v>2108</v>
      </c>
      <c r="AC492" s="527" t="str">
        <f t="array" ref="AC492">IFERROR(IF(INDEX('Disaggregation Records'!$G$95:$G$183,MATCH(LEFT(Z492,255),LEFT('Disaggregation Records'!$D$95:$D$183,255),0))=0,"",INDEX('Disaggregation Records'!$G$95:$G$183,MATCH(LEFT(Z492,255),LEFT('Disaggregation Records'!$D$95:$D$183,255),0))),"")</f>
        <v/>
      </c>
      <c r="AD492" s="527" t="s">
        <v>987</v>
      </c>
      <c r="AE492" s="392"/>
      <c r="AF492" s="133"/>
      <c r="AG492" s="133"/>
    </row>
    <row r="493" spans="1:33" ht="47.1" customHeight="1" x14ac:dyDescent="0.25">
      <c r="A493" s="409">
        <v>17</v>
      </c>
      <c r="B493" s="427" t="str">
        <f>IFERROR(VLOOKUP(A493,'Coverage Indicators - Section D'!$A$10:$Y$42,25,FALSE),"")</f>
        <v/>
      </c>
      <c r="C493" s="522" t="str">
        <f t="array" ref="C493">IFERROR(IF(INDEX('Disaggregation Records'!$E$95:$E$183,MATCH(RIGHT(Z493,255),RIGHT('Disaggregation Records'!$D$95:$D$183,255),0))=0,"",INDEX('Disaggregation Records'!$E$95:$E$183,MATCH(RIGHT(Z493,255),RIGHT('Disaggregation Records'!$D$95:$D$183,255),0))),"")</f>
        <v/>
      </c>
      <c r="D493" s="522" t="str">
        <f t="array" ref="D493">IFERROR(IF(INDEX('Disaggregation Records'!$F$95:$F$183,MATCH(RIGHT(Z493,255),RIGHT('Disaggregation Records'!$D$95:$D$183,255),0))=0,"",INDEX('Disaggregation Records'!$F$95:$F$183,MATCH(RIGHT(Z493,255),RIGHT('Disaggregation Records'!$D$95:$D$183,255),0))),"")</f>
        <v/>
      </c>
      <c r="E493" s="429" t="str">
        <f t="array" ref="E493">IFERROR(IF(INDEX('Disaggregation Data'!$K$315:$K$616,MATCH(LEFT(X493,255),LEFT('Disaggregation Data'!$J$315:$J$616,255),0))=0,"",INDEX('Disaggregation Data'!$K$315:$K$616,MATCH(LEFT(X493,255),LEFT('Disaggregation Data'!J$315:$J$616,255),0))),"")</f>
        <v/>
      </c>
      <c r="F493" s="430" t="str">
        <f t="array" ref="F493">IFERROR(IF(INDEX('Disaggregation Data'!$L$315:$L$616,MATCH(LEFT(X493,255),LEFT('Disaggregation Data'!$J$315:$J$616,255),0))=0,"",INDEX('Disaggregation Data'!$L$315:$L$616,MATCH(LEFT(X493,255),LEFT('Disaggregation Data'!J$315:$J$616,255),0))),"")</f>
        <v/>
      </c>
      <c r="G493" s="494" t="str">
        <f t="array" ref="G493">IFERROR(IF(INDEX('Disaggregation Data'!$M$315:$M$616,MATCH(LEFT(X493,255),LEFT('Disaggregation Data'!$J$315:$J$616,255),0))=0,(E493/F493)*100,INDEX('Disaggregation Data'!$M$315:$M$616,MATCH(LEFT(X493,255),LEFT('Disaggregation Data'!J$315:$J$616,255),0))),"")</f>
        <v/>
      </c>
      <c r="H493" s="433" t="str">
        <f t="array" ref="H493">IFERROR(IF(INDEX('Disaggregation Data'!$N$315:$N$616,MATCH(LEFT(X493,255),LEFT('Disaggregation Data'!$J$315:$J$616,255),0))=0,"",INDEX('Disaggregation Data'!$N$315:$N$616,MATCH(LEFT(X493,255),LEFT('Disaggregation Data'!J$315:$J$616,255),0))),"")</f>
        <v/>
      </c>
      <c r="I493" s="433" t="str">
        <f t="array" ref="I493">IFERROR(IF(INDEX('Disaggregation Data'!$Q$315:$Q$616,MATCH(LEFT(X493,255),LEFT('Disaggregation Data'!$J$315:$J$616,255),0))=0,"",INDEX('Disaggregation Data'!$Q$315:$Q$616,MATCH(LEFT(X493,255),LEFT('Disaggregation Data'!J$315:$J$616,255),0))),"")</f>
        <v/>
      </c>
      <c r="J493" s="447" t="str">
        <f t="array" ref="J493">IFERROR(IF(INDEX('Disaggregation Data'!$R$315:$R$616,MATCH(LEFT(X493,255),LEFT('Disaggregation Data'!$J$315:$J$616,255),0))=0,"",INDEX('Disaggregation Data'!$R$315:$R$616,MATCH(LEFT(X493,255),LEFT('Disaggregation Data'!J$315:$J$616,255),0))),"")</f>
        <v/>
      </c>
      <c r="K493" s="484"/>
      <c r="L493" s="484"/>
      <c r="M493" s="484"/>
      <c r="N493" s="484"/>
      <c r="O493" s="484"/>
      <c r="P493" s="429"/>
      <c r="Q493" s="429"/>
      <c r="R493" s="429"/>
      <c r="S493" s="429"/>
      <c r="T493" s="429"/>
      <c r="U493" s="433" t="str">
        <f t="array" ref="U493">IFERROR(IF(INDEX('Disaggregation Data'!$O$315:$O$616,MATCH(LEFT(X493,255),LEFT('Disaggregation Data'!$J$315:$J$616,255),0))=0,"",INDEX('Disaggregation Data'!$O$315:$O$616,MATCH(LEFT(X493,255),LEFT('Disaggregation Data'!J$315:$J$616,255),0))),"")</f>
        <v/>
      </c>
      <c r="V493" s="447" t="str">
        <f t="array" ref="V493">IFERROR(IF(INDEX('Disaggregation Data'!$P$315:$P$616,MATCH(LEFT(X493,255),LEFT('Disaggregation Data'!$J$315:$J$616,255),0))=0,"",INDEX('Disaggregation Data'!$P$315:$P$616,MATCH(LEFT(X493,255),LEFT('Disaggregation Data'!J$315:$J$616,255),0))),"")</f>
        <v/>
      </c>
      <c r="W493" s="527"/>
      <c r="X493" s="527" t="str">
        <f t="shared" si="32"/>
        <v/>
      </c>
      <c r="Y493" s="527">
        <f t="shared" si="33"/>
        <v>76</v>
      </c>
      <c r="Z493" s="527" t="str">
        <f t="shared" si="34"/>
        <v/>
      </c>
      <c r="AA493" s="527" t="b">
        <f t="shared" si="35"/>
        <v>0</v>
      </c>
      <c r="AB493" s="527" t="s">
        <v>2109</v>
      </c>
      <c r="AC493" s="527" t="str">
        <f t="array" ref="AC493">IFERROR(IF(INDEX('Disaggregation Records'!$G$95:$G$183,MATCH(LEFT(Z493,255),LEFT('Disaggregation Records'!$D$95:$D$183,255),0))=0,"",INDEX('Disaggregation Records'!$G$95:$G$183,MATCH(LEFT(Z493,255),LEFT('Disaggregation Records'!$D$95:$D$183,255),0))),"")</f>
        <v/>
      </c>
      <c r="AD493" s="527" t="s">
        <v>987</v>
      </c>
      <c r="AE493" s="392"/>
      <c r="AF493" s="133"/>
      <c r="AG493" s="133"/>
    </row>
    <row r="494" spans="1:33" ht="47.1" customHeight="1" x14ac:dyDescent="0.25">
      <c r="A494" s="409">
        <v>17</v>
      </c>
      <c r="B494" s="427" t="str">
        <f>IFERROR(VLOOKUP(A494,'Coverage Indicators - Section D'!$A$10:$Y$42,25,FALSE),"")</f>
        <v/>
      </c>
      <c r="C494" s="522" t="str">
        <f t="array" ref="C494">IFERROR(IF(INDEX('Disaggregation Records'!$E$95:$E$183,MATCH(RIGHT(Z494,255),RIGHT('Disaggregation Records'!$D$95:$D$183,255),0))=0,"",INDEX('Disaggregation Records'!$E$95:$E$183,MATCH(RIGHT(Z494,255),RIGHT('Disaggregation Records'!$D$95:$D$183,255),0))),"")</f>
        <v/>
      </c>
      <c r="D494" s="522" t="str">
        <f t="array" ref="D494">IFERROR(IF(INDEX('Disaggregation Records'!$F$95:$F$183,MATCH(RIGHT(Z494,255),RIGHT('Disaggregation Records'!$D$95:$D$183,255),0))=0,"",INDEX('Disaggregation Records'!$F$95:$F$183,MATCH(RIGHT(Z494,255),RIGHT('Disaggregation Records'!$D$95:$D$183,255),0))),"")</f>
        <v/>
      </c>
      <c r="E494" s="429" t="str">
        <f t="array" ref="E494">IFERROR(IF(INDEX('Disaggregation Data'!$K$315:$K$616,MATCH(LEFT(X494,255),LEFT('Disaggregation Data'!$J$315:$J$616,255),0))=0,"",INDEX('Disaggregation Data'!$K$315:$K$616,MATCH(LEFT(X494,255),LEFT('Disaggregation Data'!J$315:$J$616,255),0))),"")</f>
        <v/>
      </c>
      <c r="F494" s="430" t="str">
        <f t="array" ref="F494">IFERROR(IF(INDEX('Disaggregation Data'!$L$315:$L$616,MATCH(LEFT(X494,255),LEFT('Disaggregation Data'!$J$315:$J$616,255),0))=0,"",INDEX('Disaggregation Data'!$L$315:$L$616,MATCH(LEFT(X494,255),LEFT('Disaggregation Data'!J$315:$J$616,255),0))),"")</f>
        <v/>
      </c>
      <c r="G494" s="494" t="str">
        <f t="array" ref="G494">IFERROR(IF(INDEX('Disaggregation Data'!$M$315:$M$616,MATCH(LEFT(X494,255),LEFT('Disaggregation Data'!$J$315:$J$616,255),0))=0,(E494/F494)*100,INDEX('Disaggregation Data'!$M$315:$M$616,MATCH(LEFT(X494,255),LEFT('Disaggregation Data'!J$315:$J$616,255),0))),"")</f>
        <v/>
      </c>
      <c r="H494" s="433" t="str">
        <f t="array" ref="H494">IFERROR(IF(INDEX('Disaggregation Data'!$N$315:$N$616,MATCH(LEFT(X494,255),LEFT('Disaggregation Data'!$J$315:$J$616,255),0))=0,"",INDEX('Disaggregation Data'!$N$315:$N$616,MATCH(LEFT(X494,255),LEFT('Disaggregation Data'!J$315:$J$616,255),0))),"")</f>
        <v/>
      </c>
      <c r="I494" s="433" t="str">
        <f t="array" ref="I494">IFERROR(IF(INDEX('Disaggregation Data'!$Q$315:$Q$616,MATCH(LEFT(X494,255),LEFT('Disaggregation Data'!$J$315:$J$616,255),0))=0,"",INDEX('Disaggregation Data'!$Q$315:$Q$616,MATCH(LEFT(X494,255),LEFT('Disaggregation Data'!J$315:$J$616,255),0))),"")</f>
        <v/>
      </c>
      <c r="J494" s="447" t="str">
        <f t="array" ref="J494">IFERROR(IF(INDEX('Disaggregation Data'!$R$315:$R$616,MATCH(LEFT(X494,255),LEFT('Disaggregation Data'!$J$315:$J$616,255),0))=0,"",INDEX('Disaggregation Data'!$R$315:$R$616,MATCH(LEFT(X494,255),LEFT('Disaggregation Data'!J$315:$J$616,255),0))),"")</f>
        <v/>
      </c>
      <c r="K494" s="484"/>
      <c r="L494" s="484"/>
      <c r="M494" s="484"/>
      <c r="N494" s="484"/>
      <c r="O494" s="484"/>
      <c r="P494" s="429"/>
      <c r="Q494" s="429"/>
      <c r="R494" s="429"/>
      <c r="S494" s="429"/>
      <c r="T494" s="429"/>
      <c r="U494" s="433" t="str">
        <f t="array" ref="U494">IFERROR(IF(INDEX('Disaggregation Data'!$O$315:$O$616,MATCH(LEFT(X494,255),LEFT('Disaggregation Data'!$J$315:$J$616,255),0))=0,"",INDEX('Disaggregation Data'!$O$315:$O$616,MATCH(LEFT(X494,255),LEFT('Disaggregation Data'!J$315:$J$616,255),0))),"")</f>
        <v/>
      </c>
      <c r="V494" s="447" t="str">
        <f t="array" ref="V494">IFERROR(IF(INDEX('Disaggregation Data'!$P$315:$P$616,MATCH(LEFT(X494,255),LEFT('Disaggregation Data'!$J$315:$J$616,255),0))=0,"",INDEX('Disaggregation Data'!$P$315:$P$616,MATCH(LEFT(X494,255),LEFT('Disaggregation Data'!J$315:$J$616,255),0))),"")</f>
        <v/>
      </c>
      <c r="W494" s="527"/>
      <c r="X494" s="527" t="str">
        <f t="shared" si="32"/>
        <v/>
      </c>
      <c r="Y494" s="527">
        <f t="shared" si="33"/>
        <v>77</v>
      </c>
      <c r="Z494" s="527" t="str">
        <f t="shared" si="34"/>
        <v/>
      </c>
      <c r="AA494" s="527" t="b">
        <f t="shared" si="35"/>
        <v>0</v>
      </c>
      <c r="AB494" s="527" t="s">
        <v>2110</v>
      </c>
      <c r="AC494" s="527" t="str">
        <f t="array" ref="AC494">IFERROR(IF(INDEX('Disaggregation Records'!$G$95:$G$183,MATCH(LEFT(Z494,255),LEFT('Disaggregation Records'!$D$95:$D$183,255),0))=0,"",INDEX('Disaggregation Records'!$G$95:$G$183,MATCH(LEFT(Z494,255),LEFT('Disaggregation Records'!$D$95:$D$183,255),0))),"")</f>
        <v/>
      </c>
      <c r="AD494" s="527" t="s">
        <v>987</v>
      </c>
      <c r="AE494" s="392"/>
      <c r="AF494" s="133"/>
      <c r="AG494" s="133"/>
    </row>
    <row r="495" spans="1:33" ht="47.1" customHeight="1" x14ac:dyDescent="0.25">
      <c r="A495" s="409">
        <v>17</v>
      </c>
      <c r="B495" s="427" t="str">
        <f>IFERROR(VLOOKUP(A495,'Coverage Indicators - Section D'!$A$10:$Y$42,25,FALSE),"")</f>
        <v/>
      </c>
      <c r="C495" s="522" t="str">
        <f t="array" ref="C495">IFERROR(IF(INDEX('Disaggregation Records'!$E$95:$E$183,MATCH(RIGHT(Z495,255),RIGHT('Disaggregation Records'!$D$95:$D$183,255),0))=0,"",INDEX('Disaggregation Records'!$E$95:$E$183,MATCH(RIGHT(Z495,255),RIGHT('Disaggregation Records'!$D$95:$D$183,255),0))),"")</f>
        <v/>
      </c>
      <c r="D495" s="522" t="str">
        <f t="array" ref="D495">IFERROR(IF(INDEX('Disaggregation Records'!$F$95:$F$183,MATCH(RIGHT(Z495,255),RIGHT('Disaggregation Records'!$D$95:$D$183,255),0))=0,"",INDEX('Disaggregation Records'!$F$95:$F$183,MATCH(RIGHT(Z495,255),RIGHT('Disaggregation Records'!$D$95:$D$183,255),0))),"")</f>
        <v/>
      </c>
      <c r="E495" s="429" t="str">
        <f t="array" ref="E495">IFERROR(IF(INDEX('Disaggregation Data'!$K$315:$K$616,MATCH(LEFT(X495,255),LEFT('Disaggregation Data'!$J$315:$J$616,255),0))=0,"",INDEX('Disaggregation Data'!$K$315:$K$616,MATCH(LEFT(X495,255),LEFT('Disaggregation Data'!J$315:$J$616,255),0))),"")</f>
        <v/>
      </c>
      <c r="F495" s="430" t="str">
        <f t="array" ref="F495">IFERROR(IF(INDEX('Disaggregation Data'!$L$315:$L$616,MATCH(LEFT(X495,255),LEFT('Disaggregation Data'!$J$315:$J$616,255),0))=0,"",INDEX('Disaggregation Data'!$L$315:$L$616,MATCH(LEFT(X495,255),LEFT('Disaggregation Data'!J$315:$J$616,255),0))),"")</f>
        <v/>
      </c>
      <c r="G495" s="494" t="str">
        <f t="array" ref="G495">IFERROR(IF(INDEX('Disaggregation Data'!$M$315:$M$616,MATCH(LEFT(X495,255),LEFT('Disaggregation Data'!$J$315:$J$616,255),0))=0,(E495/F495)*100,INDEX('Disaggregation Data'!$M$315:$M$616,MATCH(LEFT(X495,255),LEFT('Disaggregation Data'!J$315:$J$616,255),0))),"")</f>
        <v/>
      </c>
      <c r="H495" s="433" t="str">
        <f t="array" ref="H495">IFERROR(IF(INDEX('Disaggregation Data'!$N$315:$N$616,MATCH(LEFT(X495,255),LEFT('Disaggregation Data'!$J$315:$J$616,255),0))=0,"",INDEX('Disaggregation Data'!$N$315:$N$616,MATCH(LEFT(X495,255),LEFT('Disaggregation Data'!J$315:$J$616,255),0))),"")</f>
        <v/>
      </c>
      <c r="I495" s="433" t="str">
        <f t="array" ref="I495">IFERROR(IF(INDEX('Disaggregation Data'!$Q$315:$Q$616,MATCH(LEFT(X495,255),LEFT('Disaggregation Data'!$J$315:$J$616,255),0))=0,"",INDEX('Disaggregation Data'!$Q$315:$Q$616,MATCH(LEFT(X495,255),LEFT('Disaggregation Data'!J$315:$J$616,255),0))),"")</f>
        <v/>
      </c>
      <c r="J495" s="447" t="str">
        <f t="array" ref="J495">IFERROR(IF(INDEX('Disaggregation Data'!$R$315:$R$616,MATCH(LEFT(X495,255),LEFT('Disaggregation Data'!$J$315:$J$616,255),0))=0,"",INDEX('Disaggregation Data'!$R$315:$R$616,MATCH(LEFT(X495,255),LEFT('Disaggregation Data'!J$315:$J$616,255),0))),"")</f>
        <v/>
      </c>
      <c r="K495" s="484"/>
      <c r="L495" s="484"/>
      <c r="M495" s="484"/>
      <c r="N495" s="484"/>
      <c r="O495" s="484"/>
      <c r="P495" s="429"/>
      <c r="Q495" s="429"/>
      <c r="R495" s="429"/>
      <c r="S495" s="429"/>
      <c r="T495" s="429"/>
      <c r="U495" s="433" t="str">
        <f t="array" ref="U495">IFERROR(IF(INDEX('Disaggregation Data'!$O$315:$O$616,MATCH(LEFT(X495,255),LEFT('Disaggregation Data'!$J$315:$J$616,255),0))=0,"",INDEX('Disaggregation Data'!$O$315:$O$616,MATCH(LEFT(X495,255),LEFT('Disaggregation Data'!J$315:$J$616,255),0))),"")</f>
        <v/>
      </c>
      <c r="V495" s="447" t="str">
        <f t="array" ref="V495">IFERROR(IF(INDEX('Disaggregation Data'!$P$315:$P$616,MATCH(LEFT(X495,255),LEFT('Disaggregation Data'!$J$315:$J$616,255),0))=0,"",INDEX('Disaggregation Data'!$P$315:$P$616,MATCH(LEFT(X495,255),LEFT('Disaggregation Data'!J$315:$J$616,255),0))),"")</f>
        <v/>
      </c>
      <c r="W495" s="527"/>
      <c r="X495" s="527" t="str">
        <f t="shared" si="32"/>
        <v/>
      </c>
      <c r="Y495" s="527">
        <f t="shared" si="33"/>
        <v>78</v>
      </c>
      <c r="Z495" s="527" t="str">
        <f t="shared" si="34"/>
        <v/>
      </c>
      <c r="AA495" s="527" t="b">
        <f t="shared" si="35"/>
        <v>0</v>
      </c>
      <c r="AB495" s="527" t="s">
        <v>2111</v>
      </c>
      <c r="AC495" s="527" t="str">
        <f t="array" ref="AC495">IFERROR(IF(INDEX('Disaggregation Records'!$G$95:$G$183,MATCH(LEFT(Z495,255),LEFT('Disaggregation Records'!$D$95:$D$183,255),0))=0,"",INDEX('Disaggregation Records'!$G$95:$G$183,MATCH(LEFT(Z495,255),LEFT('Disaggregation Records'!$D$95:$D$183,255),0))),"")</f>
        <v/>
      </c>
      <c r="AD495" s="527" t="s">
        <v>987</v>
      </c>
      <c r="AE495" s="392"/>
      <c r="AF495" s="133"/>
      <c r="AG495" s="133"/>
    </row>
    <row r="496" spans="1:33" ht="47.1" customHeight="1" x14ac:dyDescent="0.25">
      <c r="A496" s="409">
        <v>17</v>
      </c>
      <c r="B496" s="427" t="str">
        <f>IFERROR(VLOOKUP(A496,'Coverage Indicators - Section D'!$A$10:$Y$42,25,FALSE),"")</f>
        <v/>
      </c>
      <c r="C496" s="522" t="str">
        <f t="array" ref="C496">IFERROR(IF(INDEX('Disaggregation Records'!$E$95:$E$183,MATCH(RIGHT(Z496,255),RIGHT('Disaggregation Records'!$D$95:$D$183,255),0))=0,"",INDEX('Disaggregation Records'!$E$95:$E$183,MATCH(RIGHT(Z496,255),RIGHT('Disaggregation Records'!$D$95:$D$183,255),0))),"")</f>
        <v/>
      </c>
      <c r="D496" s="522" t="str">
        <f t="array" ref="D496">IFERROR(IF(INDEX('Disaggregation Records'!$F$95:$F$183,MATCH(RIGHT(Z496,255),RIGHT('Disaggregation Records'!$D$95:$D$183,255),0))=0,"",INDEX('Disaggregation Records'!$F$95:$F$183,MATCH(RIGHT(Z496,255),RIGHT('Disaggregation Records'!$D$95:$D$183,255),0))),"")</f>
        <v/>
      </c>
      <c r="E496" s="429" t="str">
        <f t="array" ref="E496">IFERROR(IF(INDEX('Disaggregation Data'!$K$315:$K$616,MATCH(LEFT(X496,255),LEFT('Disaggregation Data'!$J$315:$J$616,255),0))=0,"",INDEX('Disaggregation Data'!$K$315:$K$616,MATCH(LEFT(X496,255),LEFT('Disaggregation Data'!J$315:$J$616,255),0))),"")</f>
        <v/>
      </c>
      <c r="F496" s="430" t="str">
        <f t="array" ref="F496">IFERROR(IF(INDEX('Disaggregation Data'!$L$315:$L$616,MATCH(LEFT(X496,255),LEFT('Disaggregation Data'!$J$315:$J$616,255),0))=0,"",INDEX('Disaggregation Data'!$L$315:$L$616,MATCH(LEFT(X496,255),LEFT('Disaggregation Data'!J$315:$J$616,255),0))),"")</f>
        <v/>
      </c>
      <c r="G496" s="494" t="str">
        <f t="array" ref="G496">IFERROR(IF(INDEX('Disaggregation Data'!$M$315:$M$616,MATCH(LEFT(X496,255),LEFT('Disaggregation Data'!$J$315:$J$616,255),0))=0,(E496/F496)*100,INDEX('Disaggregation Data'!$M$315:$M$616,MATCH(LEFT(X496,255),LEFT('Disaggregation Data'!J$315:$J$616,255),0))),"")</f>
        <v/>
      </c>
      <c r="H496" s="433" t="str">
        <f t="array" ref="H496">IFERROR(IF(INDEX('Disaggregation Data'!$N$315:$N$616,MATCH(LEFT(X496,255),LEFT('Disaggregation Data'!$J$315:$J$616,255),0))=0,"",INDEX('Disaggregation Data'!$N$315:$N$616,MATCH(LEFT(X496,255),LEFT('Disaggregation Data'!J$315:$J$616,255),0))),"")</f>
        <v/>
      </c>
      <c r="I496" s="433" t="str">
        <f t="array" ref="I496">IFERROR(IF(INDEX('Disaggregation Data'!$Q$315:$Q$616,MATCH(LEFT(X496,255),LEFT('Disaggregation Data'!$J$315:$J$616,255),0))=0,"",INDEX('Disaggregation Data'!$Q$315:$Q$616,MATCH(LEFT(X496,255),LEFT('Disaggregation Data'!J$315:$J$616,255),0))),"")</f>
        <v/>
      </c>
      <c r="J496" s="447" t="str">
        <f t="array" ref="J496">IFERROR(IF(INDEX('Disaggregation Data'!$R$315:$R$616,MATCH(LEFT(X496,255),LEFT('Disaggregation Data'!$J$315:$J$616,255),0))=0,"",INDEX('Disaggregation Data'!$R$315:$R$616,MATCH(LEFT(X496,255),LEFT('Disaggregation Data'!J$315:$J$616,255),0))),"")</f>
        <v/>
      </c>
      <c r="K496" s="484"/>
      <c r="L496" s="484"/>
      <c r="M496" s="484"/>
      <c r="N496" s="484"/>
      <c r="O496" s="484"/>
      <c r="P496" s="429"/>
      <c r="Q496" s="429"/>
      <c r="R496" s="429"/>
      <c r="S496" s="429"/>
      <c r="T496" s="429"/>
      <c r="U496" s="433" t="str">
        <f t="array" ref="U496">IFERROR(IF(INDEX('Disaggregation Data'!$O$315:$O$616,MATCH(LEFT(X496,255),LEFT('Disaggregation Data'!$J$315:$J$616,255),0))=0,"",INDEX('Disaggregation Data'!$O$315:$O$616,MATCH(LEFT(X496,255),LEFT('Disaggregation Data'!J$315:$J$616,255),0))),"")</f>
        <v/>
      </c>
      <c r="V496" s="447" t="str">
        <f t="array" ref="V496">IFERROR(IF(INDEX('Disaggregation Data'!$P$315:$P$616,MATCH(LEFT(X496,255),LEFT('Disaggregation Data'!$J$315:$J$616,255),0))=0,"",INDEX('Disaggregation Data'!$P$315:$P$616,MATCH(LEFT(X496,255),LEFT('Disaggregation Data'!J$315:$J$616,255),0))),"")</f>
        <v/>
      </c>
      <c r="W496" s="527"/>
      <c r="X496" s="527" t="str">
        <f t="shared" si="32"/>
        <v/>
      </c>
      <c r="Y496" s="527">
        <f t="shared" si="33"/>
        <v>79</v>
      </c>
      <c r="Z496" s="527" t="str">
        <f t="shared" si="34"/>
        <v/>
      </c>
      <c r="AA496" s="527" t="b">
        <f t="shared" si="35"/>
        <v>0</v>
      </c>
      <c r="AB496" s="527" t="s">
        <v>2112</v>
      </c>
      <c r="AC496" s="527" t="str">
        <f t="array" ref="AC496">IFERROR(IF(INDEX('Disaggregation Records'!$G$95:$G$183,MATCH(LEFT(Z496,255),LEFT('Disaggregation Records'!$D$95:$D$183,255),0))=0,"",INDEX('Disaggregation Records'!$G$95:$G$183,MATCH(LEFT(Z496,255),LEFT('Disaggregation Records'!$D$95:$D$183,255),0))),"")</f>
        <v/>
      </c>
      <c r="AD496" s="527" t="s">
        <v>987</v>
      </c>
      <c r="AE496" s="392"/>
      <c r="AF496" s="133"/>
      <c r="AG496" s="133"/>
    </row>
    <row r="497" spans="1:33" ht="47.1" customHeight="1" x14ac:dyDescent="0.25">
      <c r="A497" s="409">
        <v>18</v>
      </c>
      <c r="B497" s="427" t="str">
        <f>IFERROR(VLOOKUP(A497,'Coverage Indicators - Section D'!$A$10:$Y$42,25,FALSE),"")</f>
        <v/>
      </c>
      <c r="C497" s="522" t="str">
        <f t="array" ref="C497">IFERROR(IF(INDEX('Disaggregation Records'!$E$95:$E$183,MATCH(RIGHT(Z497,255),RIGHT('Disaggregation Records'!$D$95:$D$183,255),0))=0,"",INDEX('Disaggregation Records'!$E$95:$E$183,MATCH(RIGHT(Z497,255),RIGHT('Disaggregation Records'!$D$95:$D$183,255),0))),"")</f>
        <v/>
      </c>
      <c r="D497" s="522" t="str">
        <f t="array" ref="D497">IFERROR(IF(INDEX('Disaggregation Records'!$F$95:$F$183,MATCH(RIGHT(Z497,255),RIGHT('Disaggregation Records'!$D$95:$D$183,255),0))=0,"",INDEX('Disaggregation Records'!$F$95:$F$183,MATCH(RIGHT(Z497,255),RIGHT('Disaggregation Records'!$D$95:$D$183,255),0))),"")</f>
        <v/>
      </c>
      <c r="E497" s="429" t="str">
        <f t="array" ref="E497">IFERROR(IF(INDEX('Disaggregation Data'!$K$315:$K$616,MATCH(LEFT(X497,255),LEFT('Disaggregation Data'!$J$315:$J$616,255),0))=0,"",INDEX('Disaggregation Data'!$K$315:$K$616,MATCH(LEFT(X497,255),LEFT('Disaggregation Data'!J$315:$J$616,255),0))),"")</f>
        <v/>
      </c>
      <c r="F497" s="430" t="str">
        <f t="array" ref="F497">IFERROR(IF(INDEX('Disaggregation Data'!$L$315:$L$616,MATCH(LEFT(X497,255),LEFT('Disaggregation Data'!$J$315:$J$616,255),0))=0,"",INDEX('Disaggregation Data'!$L$315:$L$616,MATCH(LEFT(X497,255),LEFT('Disaggregation Data'!J$315:$J$616,255),0))),"")</f>
        <v/>
      </c>
      <c r="G497" s="494" t="str">
        <f t="array" ref="G497">IFERROR(IF(INDEX('Disaggregation Data'!$M$315:$M$616,MATCH(LEFT(X497,255),LEFT('Disaggregation Data'!$J$315:$J$616,255),0))=0,(E497/F497)*100,INDEX('Disaggregation Data'!$M$315:$M$616,MATCH(LEFT(X497,255),LEFT('Disaggregation Data'!J$315:$J$616,255),0))),"")</f>
        <v/>
      </c>
      <c r="H497" s="433" t="str">
        <f t="array" ref="H497">IFERROR(IF(INDEX('Disaggregation Data'!$N$315:$N$616,MATCH(LEFT(X497,255),LEFT('Disaggregation Data'!$J$315:$J$616,255),0))=0,"",INDEX('Disaggregation Data'!$N$315:$N$616,MATCH(LEFT(X497,255),LEFT('Disaggregation Data'!J$315:$J$616,255),0))),"")</f>
        <v/>
      </c>
      <c r="I497" s="433" t="str">
        <f t="array" ref="I497">IFERROR(IF(INDEX('Disaggregation Data'!$Q$315:$Q$616,MATCH(LEFT(X497,255),LEFT('Disaggregation Data'!$J$315:$J$616,255),0))=0,"",INDEX('Disaggregation Data'!$Q$315:$Q$616,MATCH(LEFT(X497,255),LEFT('Disaggregation Data'!J$315:$J$616,255),0))),"")</f>
        <v/>
      </c>
      <c r="J497" s="447" t="str">
        <f t="array" ref="J497">IFERROR(IF(INDEX('Disaggregation Data'!$R$315:$R$616,MATCH(LEFT(X497,255),LEFT('Disaggregation Data'!$J$315:$J$616,255),0))=0,"",INDEX('Disaggregation Data'!$R$315:$R$616,MATCH(LEFT(X497,255),LEFT('Disaggregation Data'!J$315:$J$616,255),0))),"")</f>
        <v/>
      </c>
      <c r="K497" s="484"/>
      <c r="L497" s="484"/>
      <c r="M497" s="484"/>
      <c r="N497" s="484"/>
      <c r="O497" s="484"/>
      <c r="P497" s="429"/>
      <c r="Q497" s="429"/>
      <c r="R497" s="429"/>
      <c r="S497" s="429"/>
      <c r="T497" s="429"/>
      <c r="U497" s="433" t="str">
        <f t="array" ref="U497">IFERROR(IF(INDEX('Disaggregation Data'!$O$315:$O$616,MATCH(LEFT(X497,255),LEFT('Disaggregation Data'!$J$315:$J$616,255),0))=0,"",INDEX('Disaggregation Data'!$O$315:$O$616,MATCH(LEFT(X497,255),LEFT('Disaggregation Data'!J$315:$J$616,255),0))),"")</f>
        <v/>
      </c>
      <c r="V497" s="447" t="str">
        <f t="array" ref="V497">IFERROR(IF(INDEX('Disaggregation Data'!$P$315:$P$616,MATCH(LEFT(X497,255),LEFT('Disaggregation Data'!$J$315:$J$616,255),0))=0,"",INDEX('Disaggregation Data'!$P$315:$P$616,MATCH(LEFT(X497,255),LEFT('Disaggregation Data'!J$315:$J$616,255),0))),"")</f>
        <v/>
      </c>
      <c r="W497" s="527"/>
      <c r="X497" s="527" t="str">
        <f t="shared" si="32"/>
        <v/>
      </c>
      <c r="Y497" s="527">
        <f t="shared" si="33"/>
        <v>80</v>
      </c>
      <c r="Z497" s="527" t="str">
        <f t="shared" si="34"/>
        <v/>
      </c>
      <c r="AA497" s="527" t="b">
        <f t="shared" si="35"/>
        <v>0</v>
      </c>
      <c r="AB497" s="527" t="s">
        <v>2113</v>
      </c>
      <c r="AC497" s="527" t="str">
        <f t="array" ref="AC497">IFERROR(IF(INDEX('Disaggregation Records'!$G$95:$G$183,MATCH(LEFT(Z497,255),LEFT('Disaggregation Records'!$D$95:$D$183,255),0))=0,"",INDEX('Disaggregation Records'!$G$95:$G$183,MATCH(LEFT(Z497,255),LEFT('Disaggregation Records'!$D$95:$D$183,255),0))),"")</f>
        <v/>
      </c>
      <c r="AD497" s="527" t="s">
        <v>988</v>
      </c>
      <c r="AE497" s="392"/>
      <c r="AF497" s="133"/>
      <c r="AG497" s="133"/>
    </row>
    <row r="498" spans="1:33" ht="47.1" customHeight="1" x14ac:dyDescent="0.25">
      <c r="A498" s="409">
        <v>18</v>
      </c>
      <c r="B498" s="427" t="str">
        <f>IFERROR(VLOOKUP(A498,'Coverage Indicators - Section D'!$A$10:$Y$42,25,FALSE),"")</f>
        <v/>
      </c>
      <c r="C498" s="522" t="str">
        <f t="array" ref="C498">IFERROR(IF(INDEX('Disaggregation Records'!$E$95:$E$183,MATCH(RIGHT(Z498,255),RIGHT('Disaggregation Records'!$D$95:$D$183,255),0))=0,"",INDEX('Disaggregation Records'!$E$95:$E$183,MATCH(RIGHT(Z498,255),RIGHT('Disaggregation Records'!$D$95:$D$183,255),0))),"")</f>
        <v/>
      </c>
      <c r="D498" s="522" t="str">
        <f t="array" ref="D498">IFERROR(IF(INDEX('Disaggregation Records'!$F$95:$F$183,MATCH(RIGHT(Z498,255),RIGHT('Disaggregation Records'!$D$95:$D$183,255),0))=0,"",INDEX('Disaggregation Records'!$F$95:$F$183,MATCH(RIGHT(Z498,255),RIGHT('Disaggregation Records'!$D$95:$D$183,255),0))),"")</f>
        <v/>
      </c>
      <c r="E498" s="429" t="str">
        <f t="array" ref="E498">IFERROR(IF(INDEX('Disaggregation Data'!$K$315:$K$616,MATCH(LEFT(X498,255),LEFT('Disaggregation Data'!$J$315:$J$616,255),0))=0,"",INDEX('Disaggregation Data'!$K$315:$K$616,MATCH(LEFT(X498,255),LEFT('Disaggregation Data'!J$315:$J$616,255),0))),"")</f>
        <v/>
      </c>
      <c r="F498" s="430" t="str">
        <f t="array" ref="F498">IFERROR(IF(INDEX('Disaggregation Data'!$L$315:$L$616,MATCH(LEFT(X498,255),LEFT('Disaggregation Data'!$J$315:$J$616,255),0))=0,"",INDEX('Disaggregation Data'!$L$315:$L$616,MATCH(LEFT(X498,255),LEFT('Disaggregation Data'!J$315:$J$616,255),0))),"")</f>
        <v/>
      </c>
      <c r="G498" s="494" t="str">
        <f t="array" ref="G498">IFERROR(IF(INDEX('Disaggregation Data'!$M$315:$M$616,MATCH(LEFT(X498,255),LEFT('Disaggregation Data'!$J$315:$J$616,255),0))=0,(E498/F498)*100,INDEX('Disaggregation Data'!$M$315:$M$616,MATCH(LEFT(X498,255),LEFT('Disaggregation Data'!J$315:$J$616,255),0))),"")</f>
        <v/>
      </c>
      <c r="H498" s="433" t="str">
        <f t="array" ref="H498">IFERROR(IF(INDEX('Disaggregation Data'!$N$315:$N$616,MATCH(LEFT(X498,255),LEFT('Disaggregation Data'!$J$315:$J$616,255),0))=0,"",INDEX('Disaggregation Data'!$N$315:$N$616,MATCH(LEFT(X498,255),LEFT('Disaggregation Data'!J$315:$J$616,255),0))),"")</f>
        <v/>
      </c>
      <c r="I498" s="433" t="str">
        <f t="array" ref="I498">IFERROR(IF(INDEX('Disaggregation Data'!$Q$315:$Q$616,MATCH(LEFT(X498,255),LEFT('Disaggregation Data'!$J$315:$J$616,255),0))=0,"",INDEX('Disaggregation Data'!$Q$315:$Q$616,MATCH(LEFT(X498,255),LEFT('Disaggregation Data'!J$315:$J$616,255),0))),"")</f>
        <v/>
      </c>
      <c r="J498" s="447" t="str">
        <f t="array" ref="J498">IFERROR(IF(INDEX('Disaggregation Data'!$R$315:$R$616,MATCH(LEFT(X498,255),LEFT('Disaggregation Data'!$J$315:$J$616,255),0))=0,"",INDEX('Disaggregation Data'!$R$315:$R$616,MATCH(LEFT(X498,255),LEFT('Disaggregation Data'!J$315:$J$616,255),0))),"")</f>
        <v/>
      </c>
      <c r="K498" s="484"/>
      <c r="L498" s="484"/>
      <c r="M498" s="484"/>
      <c r="N498" s="484"/>
      <c r="O498" s="484"/>
      <c r="P498" s="429"/>
      <c r="Q498" s="429"/>
      <c r="R498" s="429"/>
      <c r="S498" s="429"/>
      <c r="T498" s="429"/>
      <c r="U498" s="433" t="str">
        <f t="array" ref="U498">IFERROR(IF(INDEX('Disaggregation Data'!$O$315:$O$616,MATCH(LEFT(X498,255),LEFT('Disaggregation Data'!$J$315:$J$616,255),0))=0,"",INDEX('Disaggregation Data'!$O$315:$O$616,MATCH(LEFT(X498,255),LEFT('Disaggregation Data'!J$315:$J$616,255),0))),"")</f>
        <v/>
      </c>
      <c r="V498" s="447" t="str">
        <f t="array" ref="V498">IFERROR(IF(INDEX('Disaggregation Data'!$P$315:$P$616,MATCH(LEFT(X498,255),LEFT('Disaggregation Data'!$J$315:$J$616,255),0))=0,"",INDEX('Disaggregation Data'!$P$315:$P$616,MATCH(LEFT(X498,255),LEFT('Disaggregation Data'!J$315:$J$616,255),0))),"")</f>
        <v/>
      </c>
      <c r="W498" s="527"/>
      <c r="X498" s="527" t="str">
        <f t="shared" si="32"/>
        <v/>
      </c>
      <c r="Y498" s="527">
        <f t="shared" si="33"/>
        <v>81</v>
      </c>
      <c r="Z498" s="527" t="str">
        <f t="shared" si="34"/>
        <v/>
      </c>
      <c r="AA498" s="527" t="b">
        <f t="shared" si="35"/>
        <v>0</v>
      </c>
      <c r="AB498" s="527" t="s">
        <v>2114</v>
      </c>
      <c r="AC498" s="527" t="str">
        <f t="array" ref="AC498">IFERROR(IF(INDEX('Disaggregation Records'!$G$95:$G$183,MATCH(LEFT(Z498,255),LEFT('Disaggregation Records'!$D$95:$D$183,255),0))=0,"",INDEX('Disaggregation Records'!$G$95:$G$183,MATCH(LEFT(Z498,255),LEFT('Disaggregation Records'!$D$95:$D$183,255),0))),"")</f>
        <v/>
      </c>
      <c r="AD498" s="527" t="s">
        <v>988</v>
      </c>
      <c r="AE498" s="392"/>
      <c r="AF498" s="133"/>
      <c r="AG498" s="133"/>
    </row>
    <row r="499" spans="1:33" ht="47.1" customHeight="1" x14ac:dyDescent="0.25">
      <c r="A499" s="409">
        <v>18</v>
      </c>
      <c r="B499" s="427" t="str">
        <f>IFERROR(VLOOKUP(A499,'Coverage Indicators - Section D'!$A$10:$Y$42,25,FALSE),"")</f>
        <v/>
      </c>
      <c r="C499" s="522" t="str">
        <f t="array" ref="C499">IFERROR(IF(INDEX('Disaggregation Records'!$E$95:$E$183,MATCH(RIGHT(Z499,255),RIGHT('Disaggregation Records'!$D$95:$D$183,255),0))=0,"",INDEX('Disaggregation Records'!$E$95:$E$183,MATCH(RIGHT(Z499,255),RIGHT('Disaggregation Records'!$D$95:$D$183,255),0))),"")</f>
        <v/>
      </c>
      <c r="D499" s="522" t="str">
        <f t="array" ref="D499">IFERROR(IF(INDEX('Disaggregation Records'!$F$95:$F$183,MATCH(RIGHT(Z499,255),RIGHT('Disaggregation Records'!$D$95:$D$183,255),0))=0,"",INDEX('Disaggregation Records'!$F$95:$F$183,MATCH(RIGHT(Z499,255),RIGHT('Disaggregation Records'!$D$95:$D$183,255),0))),"")</f>
        <v/>
      </c>
      <c r="E499" s="429" t="str">
        <f t="array" ref="E499">IFERROR(IF(INDEX('Disaggregation Data'!$K$315:$K$616,MATCH(LEFT(X499,255),LEFT('Disaggregation Data'!$J$315:$J$616,255),0))=0,"",INDEX('Disaggregation Data'!$K$315:$K$616,MATCH(LEFT(X499,255),LEFT('Disaggregation Data'!J$315:$J$616,255),0))),"")</f>
        <v/>
      </c>
      <c r="F499" s="430" t="str">
        <f t="array" ref="F499">IFERROR(IF(INDEX('Disaggregation Data'!$L$315:$L$616,MATCH(LEFT(X499,255),LEFT('Disaggregation Data'!$J$315:$J$616,255),0))=0,"",INDEX('Disaggregation Data'!$L$315:$L$616,MATCH(LEFT(X499,255),LEFT('Disaggregation Data'!J$315:$J$616,255),0))),"")</f>
        <v/>
      </c>
      <c r="G499" s="494" t="str">
        <f t="array" ref="G499">IFERROR(IF(INDEX('Disaggregation Data'!$M$315:$M$616,MATCH(LEFT(X499,255),LEFT('Disaggregation Data'!$J$315:$J$616,255),0))=0,(E499/F499)*100,INDEX('Disaggregation Data'!$M$315:$M$616,MATCH(LEFT(X499,255),LEFT('Disaggregation Data'!J$315:$J$616,255),0))),"")</f>
        <v/>
      </c>
      <c r="H499" s="433" t="str">
        <f t="array" ref="H499">IFERROR(IF(INDEX('Disaggregation Data'!$N$315:$N$616,MATCH(LEFT(X499,255),LEFT('Disaggregation Data'!$J$315:$J$616,255),0))=0,"",INDEX('Disaggregation Data'!$N$315:$N$616,MATCH(LEFT(X499,255),LEFT('Disaggregation Data'!J$315:$J$616,255),0))),"")</f>
        <v/>
      </c>
      <c r="I499" s="433" t="str">
        <f t="array" ref="I499">IFERROR(IF(INDEX('Disaggregation Data'!$Q$315:$Q$616,MATCH(LEFT(X499,255),LEFT('Disaggregation Data'!$J$315:$J$616,255),0))=0,"",INDEX('Disaggregation Data'!$Q$315:$Q$616,MATCH(LEFT(X499,255),LEFT('Disaggregation Data'!J$315:$J$616,255),0))),"")</f>
        <v/>
      </c>
      <c r="J499" s="447" t="str">
        <f t="array" ref="J499">IFERROR(IF(INDEX('Disaggregation Data'!$R$315:$R$616,MATCH(LEFT(X499,255),LEFT('Disaggregation Data'!$J$315:$J$616,255),0))=0,"",INDEX('Disaggregation Data'!$R$315:$R$616,MATCH(LEFT(X499,255),LEFT('Disaggregation Data'!J$315:$J$616,255),0))),"")</f>
        <v/>
      </c>
      <c r="K499" s="484"/>
      <c r="L499" s="484"/>
      <c r="M499" s="484"/>
      <c r="N499" s="484"/>
      <c r="O499" s="484"/>
      <c r="P499" s="429"/>
      <c r="Q499" s="429"/>
      <c r="R499" s="429"/>
      <c r="S499" s="429"/>
      <c r="T499" s="429"/>
      <c r="U499" s="433" t="str">
        <f t="array" ref="U499">IFERROR(IF(INDEX('Disaggregation Data'!$O$315:$O$616,MATCH(LEFT(X499,255),LEFT('Disaggregation Data'!$J$315:$J$616,255),0))=0,"",INDEX('Disaggregation Data'!$O$315:$O$616,MATCH(LEFT(X499,255),LEFT('Disaggregation Data'!J$315:$J$616,255),0))),"")</f>
        <v/>
      </c>
      <c r="V499" s="447" t="str">
        <f t="array" ref="V499">IFERROR(IF(INDEX('Disaggregation Data'!$P$315:$P$616,MATCH(LEFT(X499,255),LEFT('Disaggregation Data'!$J$315:$J$616,255),0))=0,"",INDEX('Disaggregation Data'!$P$315:$P$616,MATCH(LEFT(X499,255),LEFT('Disaggregation Data'!J$315:$J$616,255),0))),"")</f>
        <v/>
      </c>
      <c r="W499" s="527"/>
      <c r="X499" s="527" t="str">
        <f t="shared" si="32"/>
        <v/>
      </c>
      <c r="Y499" s="527">
        <f t="shared" si="33"/>
        <v>82</v>
      </c>
      <c r="Z499" s="527" t="str">
        <f t="shared" si="34"/>
        <v/>
      </c>
      <c r="AA499" s="527" t="b">
        <f t="shared" si="35"/>
        <v>0</v>
      </c>
      <c r="AB499" s="527" t="s">
        <v>2115</v>
      </c>
      <c r="AC499" s="527" t="str">
        <f t="array" ref="AC499">IFERROR(IF(INDEX('Disaggregation Records'!$G$95:$G$183,MATCH(LEFT(Z499,255),LEFT('Disaggregation Records'!$D$95:$D$183,255),0))=0,"",INDEX('Disaggregation Records'!$G$95:$G$183,MATCH(LEFT(Z499,255),LEFT('Disaggregation Records'!$D$95:$D$183,255),0))),"")</f>
        <v/>
      </c>
      <c r="AD499" s="527" t="s">
        <v>988</v>
      </c>
      <c r="AE499" s="392"/>
      <c r="AF499" s="133"/>
      <c r="AG499" s="133"/>
    </row>
    <row r="500" spans="1:33" ht="47.1" customHeight="1" x14ac:dyDescent="0.25">
      <c r="A500" s="409">
        <v>18</v>
      </c>
      <c r="B500" s="427" t="str">
        <f>IFERROR(VLOOKUP(A500,'Coverage Indicators - Section D'!$A$10:$Y$42,25,FALSE),"")</f>
        <v/>
      </c>
      <c r="C500" s="522" t="str">
        <f t="array" ref="C500">IFERROR(IF(INDEX('Disaggregation Records'!$E$95:$E$183,MATCH(RIGHT(Z500,255),RIGHT('Disaggregation Records'!$D$95:$D$183,255),0))=0,"",INDEX('Disaggregation Records'!$E$95:$E$183,MATCH(RIGHT(Z500,255),RIGHT('Disaggregation Records'!$D$95:$D$183,255),0))),"")</f>
        <v/>
      </c>
      <c r="D500" s="522" t="str">
        <f t="array" ref="D500">IFERROR(IF(INDEX('Disaggregation Records'!$F$95:$F$183,MATCH(RIGHT(Z500,255),RIGHT('Disaggregation Records'!$D$95:$D$183,255),0))=0,"",INDEX('Disaggregation Records'!$F$95:$F$183,MATCH(RIGHT(Z500,255),RIGHT('Disaggregation Records'!$D$95:$D$183,255),0))),"")</f>
        <v/>
      </c>
      <c r="E500" s="429" t="str">
        <f t="array" ref="E500">IFERROR(IF(INDEX('Disaggregation Data'!$K$315:$K$616,MATCH(LEFT(X500,255),LEFT('Disaggregation Data'!$J$315:$J$616,255),0))=0,"",INDEX('Disaggregation Data'!$K$315:$K$616,MATCH(LEFT(X500,255),LEFT('Disaggregation Data'!J$315:$J$616,255),0))),"")</f>
        <v/>
      </c>
      <c r="F500" s="430" t="str">
        <f t="array" ref="F500">IFERROR(IF(INDEX('Disaggregation Data'!$L$315:$L$616,MATCH(LEFT(X500,255),LEFT('Disaggregation Data'!$J$315:$J$616,255),0))=0,"",INDEX('Disaggregation Data'!$L$315:$L$616,MATCH(LEFT(X500,255),LEFT('Disaggregation Data'!J$315:$J$616,255),0))),"")</f>
        <v/>
      </c>
      <c r="G500" s="494" t="str">
        <f t="array" ref="G500">IFERROR(IF(INDEX('Disaggregation Data'!$M$315:$M$616,MATCH(LEFT(X500,255),LEFT('Disaggregation Data'!$J$315:$J$616,255),0))=0,(E500/F500)*100,INDEX('Disaggregation Data'!$M$315:$M$616,MATCH(LEFT(X500,255),LEFT('Disaggregation Data'!J$315:$J$616,255),0))),"")</f>
        <v/>
      </c>
      <c r="H500" s="433" t="str">
        <f t="array" ref="H500">IFERROR(IF(INDEX('Disaggregation Data'!$N$315:$N$616,MATCH(LEFT(X500,255),LEFT('Disaggregation Data'!$J$315:$J$616,255),0))=0,"",INDEX('Disaggregation Data'!$N$315:$N$616,MATCH(LEFT(X500,255),LEFT('Disaggregation Data'!J$315:$J$616,255),0))),"")</f>
        <v/>
      </c>
      <c r="I500" s="433" t="str">
        <f t="array" ref="I500">IFERROR(IF(INDEX('Disaggregation Data'!$Q$315:$Q$616,MATCH(LEFT(X500,255),LEFT('Disaggregation Data'!$J$315:$J$616,255),0))=0,"",INDEX('Disaggregation Data'!$Q$315:$Q$616,MATCH(LEFT(X500,255),LEFT('Disaggregation Data'!J$315:$J$616,255),0))),"")</f>
        <v/>
      </c>
      <c r="J500" s="447" t="str">
        <f t="array" ref="J500">IFERROR(IF(INDEX('Disaggregation Data'!$R$315:$R$616,MATCH(LEFT(X500,255),LEFT('Disaggregation Data'!$J$315:$J$616,255),0))=0,"",INDEX('Disaggregation Data'!$R$315:$R$616,MATCH(LEFT(X500,255),LEFT('Disaggregation Data'!J$315:$J$616,255),0))),"")</f>
        <v/>
      </c>
      <c r="K500" s="484"/>
      <c r="L500" s="484"/>
      <c r="M500" s="484"/>
      <c r="N500" s="484"/>
      <c r="O500" s="484"/>
      <c r="P500" s="429"/>
      <c r="Q500" s="429"/>
      <c r="R500" s="429"/>
      <c r="S500" s="429"/>
      <c r="T500" s="429"/>
      <c r="U500" s="433" t="str">
        <f t="array" ref="U500">IFERROR(IF(INDEX('Disaggregation Data'!$O$315:$O$616,MATCH(LEFT(X500,255),LEFT('Disaggregation Data'!$J$315:$J$616,255),0))=0,"",INDEX('Disaggregation Data'!$O$315:$O$616,MATCH(LEFT(X500,255),LEFT('Disaggregation Data'!J$315:$J$616,255),0))),"")</f>
        <v/>
      </c>
      <c r="V500" s="447" t="str">
        <f t="array" ref="V500">IFERROR(IF(INDEX('Disaggregation Data'!$P$315:$P$616,MATCH(LEFT(X500,255),LEFT('Disaggregation Data'!$J$315:$J$616,255),0))=0,"",INDEX('Disaggregation Data'!$P$315:$P$616,MATCH(LEFT(X500,255),LEFT('Disaggregation Data'!J$315:$J$616,255),0))),"")</f>
        <v/>
      </c>
      <c r="W500" s="527"/>
      <c r="X500" s="527" t="str">
        <f t="shared" si="32"/>
        <v/>
      </c>
      <c r="Y500" s="527">
        <f t="shared" si="33"/>
        <v>83</v>
      </c>
      <c r="Z500" s="527" t="str">
        <f t="shared" si="34"/>
        <v/>
      </c>
      <c r="AA500" s="527" t="b">
        <f t="shared" si="35"/>
        <v>0</v>
      </c>
      <c r="AB500" s="527" t="s">
        <v>2116</v>
      </c>
      <c r="AC500" s="527" t="str">
        <f t="array" ref="AC500">IFERROR(IF(INDEX('Disaggregation Records'!$G$95:$G$183,MATCH(LEFT(Z500,255),LEFT('Disaggregation Records'!$D$95:$D$183,255),0))=0,"",INDEX('Disaggregation Records'!$G$95:$G$183,MATCH(LEFT(Z500,255),LEFT('Disaggregation Records'!$D$95:$D$183,255),0))),"")</f>
        <v/>
      </c>
      <c r="AD500" s="527" t="s">
        <v>988</v>
      </c>
      <c r="AE500" s="392"/>
      <c r="AF500" s="133"/>
      <c r="AG500" s="133"/>
    </row>
    <row r="501" spans="1:33" ht="47.1" customHeight="1" x14ac:dyDescent="0.25">
      <c r="A501" s="409">
        <v>18</v>
      </c>
      <c r="B501" s="427" t="str">
        <f>IFERROR(VLOOKUP(A501,'Coverage Indicators - Section D'!$A$10:$Y$42,25,FALSE),"")</f>
        <v/>
      </c>
      <c r="C501" s="522" t="str">
        <f t="array" ref="C501">IFERROR(IF(INDEX('Disaggregation Records'!$E$95:$E$183,MATCH(RIGHT(Z501,255),RIGHT('Disaggregation Records'!$D$95:$D$183,255),0))=0,"",INDEX('Disaggregation Records'!$E$95:$E$183,MATCH(RIGHT(Z501,255),RIGHT('Disaggregation Records'!$D$95:$D$183,255),0))),"")</f>
        <v/>
      </c>
      <c r="D501" s="522" t="str">
        <f t="array" ref="D501">IFERROR(IF(INDEX('Disaggregation Records'!$F$95:$F$183,MATCH(RIGHT(Z501,255),RIGHT('Disaggregation Records'!$D$95:$D$183,255),0))=0,"",INDEX('Disaggregation Records'!$F$95:$F$183,MATCH(RIGHT(Z501,255),RIGHT('Disaggregation Records'!$D$95:$D$183,255),0))),"")</f>
        <v/>
      </c>
      <c r="E501" s="429" t="str">
        <f t="array" ref="E501">IFERROR(IF(INDEX('Disaggregation Data'!$K$315:$K$616,MATCH(LEFT(X501,255),LEFT('Disaggregation Data'!$J$315:$J$616,255),0))=0,"",INDEX('Disaggregation Data'!$K$315:$K$616,MATCH(LEFT(X501,255),LEFT('Disaggregation Data'!J$315:$J$616,255),0))),"")</f>
        <v/>
      </c>
      <c r="F501" s="430" t="str">
        <f t="array" ref="F501">IFERROR(IF(INDEX('Disaggregation Data'!$L$315:$L$616,MATCH(LEFT(X501,255),LEFT('Disaggregation Data'!$J$315:$J$616,255),0))=0,"",INDEX('Disaggregation Data'!$L$315:$L$616,MATCH(LEFT(X501,255),LEFT('Disaggregation Data'!J$315:$J$616,255),0))),"")</f>
        <v/>
      </c>
      <c r="G501" s="494" t="str">
        <f t="array" ref="G501">IFERROR(IF(INDEX('Disaggregation Data'!$M$315:$M$616,MATCH(LEFT(X501,255),LEFT('Disaggregation Data'!$J$315:$J$616,255),0))=0,(E501/F501)*100,INDEX('Disaggregation Data'!$M$315:$M$616,MATCH(LEFT(X501,255),LEFT('Disaggregation Data'!J$315:$J$616,255),0))),"")</f>
        <v/>
      </c>
      <c r="H501" s="433" t="str">
        <f t="array" ref="H501">IFERROR(IF(INDEX('Disaggregation Data'!$N$315:$N$616,MATCH(LEFT(X501,255),LEFT('Disaggregation Data'!$J$315:$J$616,255),0))=0,"",INDEX('Disaggregation Data'!$N$315:$N$616,MATCH(LEFT(X501,255),LEFT('Disaggregation Data'!J$315:$J$616,255),0))),"")</f>
        <v/>
      </c>
      <c r="I501" s="433" t="str">
        <f t="array" ref="I501">IFERROR(IF(INDEX('Disaggregation Data'!$Q$315:$Q$616,MATCH(LEFT(X501,255),LEFT('Disaggregation Data'!$J$315:$J$616,255),0))=0,"",INDEX('Disaggregation Data'!$Q$315:$Q$616,MATCH(LEFT(X501,255),LEFT('Disaggregation Data'!J$315:$J$616,255),0))),"")</f>
        <v/>
      </c>
      <c r="J501" s="447" t="str">
        <f t="array" ref="J501">IFERROR(IF(INDEX('Disaggregation Data'!$R$315:$R$616,MATCH(LEFT(X501,255),LEFT('Disaggregation Data'!$J$315:$J$616,255),0))=0,"",INDEX('Disaggregation Data'!$R$315:$R$616,MATCH(LEFT(X501,255),LEFT('Disaggregation Data'!J$315:$J$616,255),0))),"")</f>
        <v/>
      </c>
      <c r="K501" s="484"/>
      <c r="L501" s="484"/>
      <c r="M501" s="484"/>
      <c r="N501" s="484"/>
      <c r="O501" s="484"/>
      <c r="P501" s="429"/>
      <c r="Q501" s="429"/>
      <c r="R501" s="429"/>
      <c r="S501" s="429"/>
      <c r="T501" s="429"/>
      <c r="U501" s="433" t="str">
        <f t="array" ref="U501">IFERROR(IF(INDEX('Disaggregation Data'!$O$315:$O$616,MATCH(LEFT(X501,255),LEFT('Disaggregation Data'!$J$315:$J$616,255),0))=0,"",INDEX('Disaggregation Data'!$O$315:$O$616,MATCH(LEFT(X501,255),LEFT('Disaggregation Data'!J$315:$J$616,255),0))),"")</f>
        <v/>
      </c>
      <c r="V501" s="447" t="str">
        <f t="array" ref="V501">IFERROR(IF(INDEX('Disaggregation Data'!$P$315:$P$616,MATCH(LEFT(X501,255),LEFT('Disaggregation Data'!$J$315:$J$616,255),0))=0,"",INDEX('Disaggregation Data'!$P$315:$P$616,MATCH(LEFT(X501,255),LEFT('Disaggregation Data'!J$315:$J$616,255),0))),"")</f>
        <v/>
      </c>
      <c r="W501" s="527"/>
      <c r="X501" s="527" t="str">
        <f t="shared" si="32"/>
        <v/>
      </c>
      <c r="Y501" s="527">
        <f t="shared" si="33"/>
        <v>84</v>
      </c>
      <c r="Z501" s="527" t="str">
        <f t="shared" si="34"/>
        <v/>
      </c>
      <c r="AA501" s="527" t="b">
        <f t="shared" si="35"/>
        <v>0</v>
      </c>
      <c r="AB501" s="527" t="s">
        <v>2117</v>
      </c>
      <c r="AC501" s="527" t="str">
        <f t="array" ref="AC501">IFERROR(IF(INDEX('Disaggregation Records'!$G$95:$G$183,MATCH(LEFT(Z501,255),LEFT('Disaggregation Records'!$D$95:$D$183,255),0))=0,"",INDEX('Disaggregation Records'!$G$95:$G$183,MATCH(LEFT(Z501,255),LEFT('Disaggregation Records'!$D$95:$D$183,255),0))),"")</f>
        <v/>
      </c>
      <c r="AD501" s="527" t="s">
        <v>988</v>
      </c>
      <c r="AE501" s="392"/>
      <c r="AF501" s="133"/>
      <c r="AG501" s="133"/>
    </row>
    <row r="502" spans="1:33" ht="47.1" customHeight="1" x14ac:dyDescent="0.25">
      <c r="A502" s="409">
        <v>18</v>
      </c>
      <c r="B502" s="427" t="str">
        <f>IFERROR(VLOOKUP(A502,'Coverage Indicators - Section D'!$A$10:$Y$42,25,FALSE),"")</f>
        <v/>
      </c>
      <c r="C502" s="522" t="str">
        <f t="array" ref="C502">IFERROR(IF(INDEX('Disaggregation Records'!$E$95:$E$183,MATCH(RIGHT(Z502,255),RIGHT('Disaggregation Records'!$D$95:$D$183,255),0))=0,"",INDEX('Disaggregation Records'!$E$95:$E$183,MATCH(RIGHT(Z502,255),RIGHT('Disaggregation Records'!$D$95:$D$183,255),0))),"")</f>
        <v/>
      </c>
      <c r="D502" s="522" t="str">
        <f t="array" ref="D502">IFERROR(IF(INDEX('Disaggregation Records'!$F$95:$F$183,MATCH(RIGHT(Z502,255),RIGHT('Disaggregation Records'!$D$95:$D$183,255),0))=0,"",INDEX('Disaggregation Records'!$F$95:$F$183,MATCH(RIGHT(Z502,255),RIGHT('Disaggregation Records'!$D$95:$D$183,255),0))),"")</f>
        <v/>
      </c>
      <c r="E502" s="429" t="str">
        <f t="array" ref="E502">IFERROR(IF(INDEX('Disaggregation Data'!$K$315:$K$616,MATCH(LEFT(X502,255),LEFT('Disaggregation Data'!$J$315:$J$616,255),0))=0,"",INDEX('Disaggregation Data'!$K$315:$K$616,MATCH(LEFT(X502,255),LEFT('Disaggregation Data'!J$315:$J$616,255),0))),"")</f>
        <v/>
      </c>
      <c r="F502" s="430" t="str">
        <f t="array" ref="F502">IFERROR(IF(INDEX('Disaggregation Data'!$L$315:$L$616,MATCH(LEFT(X502,255),LEFT('Disaggregation Data'!$J$315:$J$616,255),0))=0,"",INDEX('Disaggregation Data'!$L$315:$L$616,MATCH(LEFT(X502,255),LEFT('Disaggregation Data'!J$315:$J$616,255),0))),"")</f>
        <v/>
      </c>
      <c r="G502" s="494" t="str">
        <f t="array" ref="G502">IFERROR(IF(INDEX('Disaggregation Data'!$M$315:$M$616,MATCH(LEFT(X502,255),LEFT('Disaggregation Data'!$J$315:$J$616,255),0))=0,(E502/F502)*100,INDEX('Disaggregation Data'!$M$315:$M$616,MATCH(LEFT(X502,255),LEFT('Disaggregation Data'!J$315:$J$616,255),0))),"")</f>
        <v/>
      </c>
      <c r="H502" s="433" t="str">
        <f t="array" ref="H502">IFERROR(IF(INDEX('Disaggregation Data'!$N$315:$N$616,MATCH(LEFT(X502,255),LEFT('Disaggregation Data'!$J$315:$J$616,255),0))=0,"",INDEX('Disaggregation Data'!$N$315:$N$616,MATCH(LEFT(X502,255),LEFT('Disaggregation Data'!J$315:$J$616,255),0))),"")</f>
        <v/>
      </c>
      <c r="I502" s="433" t="str">
        <f t="array" ref="I502">IFERROR(IF(INDEX('Disaggregation Data'!$Q$315:$Q$616,MATCH(LEFT(X502,255),LEFT('Disaggregation Data'!$J$315:$J$616,255),0))=0,"",INDEX('Disaggregation Data'!$Q$315:$Q$616,MATCH(LEFT(X502,255),LEFT('Disaggregation Data'!J$315:$J$616,255),0))),"")</f>
        <v/>
      </c>
      <c r="J502" s="447" t="str">
        <f t="array" ref="J502">IFERROR(IF(INDEX('Disaggregation Data'!$R$315:$R$616,MATCH(LEFT(X502,255),LEFT('Disaggregation Data'!$J$315:$J$616,255),0))=0,"",INDEX('Disaggregation Data'!$R$315:$R$616,MATCH(LEFT(X502,255),LEFT('Disaggregation Data'!J$315:$J$616,255),0))),"")</f>
        <v/>
      </c>
      <c r="K502" s="484"/>
      <c r="L502" s="484"/>
      <c r="M502" s="484"/>
      <c r="N502" s="484"/>
      <c r="O502" s="484"/>
      <c r="P502" s="429"/>
      <c r="Q502" s="429"/>
      <c r="R502" s="429"/>
      <c r="S502" s="429"/>
      <c r="T502" s="429"/>
      <c r="U502" s="433" t="str">
        <f t="array" ref="U502">IFERROR(IF(INDEX('Disaggregation Data'!$O$315:$O$616,MATCH(LEFT(X502,255),LEFT('Disaggregation Data'!$J$315:$J$616,255),0))=0,"",INDEX('Disaggregation Data'!$O$315:$O$616,MATCH(LEFT(X502,255),LEFT('Disaggregation Data'!J$315:$J$616,255),0))),"")</f>
        <v/>
      </c>
      <c r="V502" s="447" t="str">
        <f t="array" ref="V502">IFERROR(IF(INDEX('Disaggregation Data'!$P$315:$P$616,MATCH(LEFT(X502,255),LEFT('Disaggregation Data'!$J$315:$J$616,255),0))=0,"",INDEX('Disaggregation Data'!$P$315:$P$616,MATCH(LEFT(X502,255),LEFT('Disaggregation Data'!J$315:$J$616,255),0))),"")</f>
        <v/>
      </c>
      <c r="W502" s="527"/>
      <c r="X502" s="527" t="str">
        <f t="shared" si="32"/>
        <v/>
      </c>
      <c r="Y502" s="527">
        <f t="shared" si="33"/>
        <v>85</v>
      </c>
      <c r="Z502" s="527" t="str">
        <f t="shared" si="34"/>
        <v/>
      </c>
      <c r="AA502" s="527" t="b">
        <f t="shared" si="35"/>
        <v>0</v>
      </c>
      <c r="AB502" s="527" t="s">
        <v>2118</v>
      </c>
      <c r="AC502" s="527" t="str">
        <f t="array" ref="AC502">IFERROR(IF(INDEX('Disaggregation Records'!$G$95:$G$183,MATCH(LEFT(Z502,255),LEFT('Disaggregation Records'!$D$95:$D$183,255),0))=0,"",INDEX('Disaggregation Records'!$G$95:$G$183,MATCH(LEFT(Z502,255),LEFT('Disaggregation Records'!$D$95:$D$183,255),0))),"")</f>
        <v/>
      </c>
      <c r="AD502" s="527" t="s">
        <v>988</v>
      </c>
      <c r="AE502" s="392"/>
      <c r="AF502" s="133"/>
      <c r="AG502" s="133"/>
    </row>
    <row r="503" spans="1:33" ht="47.1" customHeight="1" x14ac:dyDescent="0.25">
      <c r="A503" s="409">
        <v>18</v>
      </c>
      <c r="B503" s="427" t="str">
        <f>IFERROR(VLOOKUP(A503,'Coverage Indicators - Section D'!$A$10:$Y$42,25,FALSE),"")</f>
        <v/>
      </c>
      <c r="C503" s="522" t="str">
        <f t="array" ref="C503">IFERROR(IF(INDEX('Disaggregation Records'!$E$95:$E$183,MATCH(RIGHT(Z503,255),RIGHT('Disaggregation Records'!$D$95:$D$183,255),0))=0,"",INDEX('Disaggregation Records'!$E$95:$E$183,MATCH(RIGHT(Z503,255),RIGHT('Disaggregation Records'!$D$95:$D$183,255),0))),"")</f>
        <v/>
      </c>
      <c r="D503" s="522" t="str">
        <f t="array" ref="D503">IFERROR(IF(INDEX('Disaggregation Records'!$F$95:$F$183,MATCH(RIGHT(Z503,255),RIGHT('Disaggregation Records'!$D$95:$D$183,255),0))=0,"",INDEX('Disaggregation Records'!$F$95:$F$183,MATCH(RIGHT(Z503,255),RIGHT('Disaggregation Records'!$D$95:$D$183,255),0))),"")</f>
        <v/>
      </c>
      <c r="E503" s="429" t="str">
        <f t="array" ref="E503">IFERROR(IF(INDEX('Disaggregation Data'!$K$315:$K$616,MATCH(LEFT(X503,255),LEFT('Disaggregation Data'!$J$315:$J$616,255),0))=0,"",INDEX('Disaggregation Data'!$K$315:$K$616,MATCH(LEFT(X503,255),LEFT('Disaggregation Data'!J$315:$J$616,255),0))),"")</f>
        <v/>
      </c>
      <c r="F503" s="430" t="str">
        <f t="array" ref="F503">IFERROR(IF(INDEX('Disaggregation Data'!$L$315:$L$616,MATCH(LEFT(X503,255),LEFT('Disaggregation Data'!$J$315:$J$616,255),0))=0,"",INDEX('Disaggregation Data'!$L$315:$L$616,MATCH(LEFT(X503,255),LEFT('Disaggregation Data'!J$315:$J$616,255),0))),"")</f>
        <v/>
      </c>
      <c r="G503" s="494" t="str">
        <f t="array" ref="G503">IFERROR(IF(INDEX('Disaggregation Data'!$M$315:$M$616,MATCH(LEFT(X503,255),LEFT('Disaggregation Data'!$J$315:$J$616,255),0))=0,(E503/F503)*100,INDEX('Disaggregation Data'!$M$315:$M$616,MATCH(LEFT(X503,255),LEFT('Disaggregation Data'!J$315:$J$616,255),0))),"")</f>
        <v/>
      </c>
      <c r="H503" s="433" t="str">
        <f t="array" ref="H503">IFERROR(IF(INDEX('Disaggregation Data'!$N$315:$N$616,MATCH(LEFT(X503,255),LEFT('Disaggregation Data'!$J$315:$J$616,255),0))=0,"",INDEX('Disaggregation Data'!$N$315:$N$616,MATCH(LEFT(X503,255),LEFT('Disaggregation Data'!J$315:$J$616,255),0))),"")</f>
        <v/>
      </c>
      <c r="I503" s="433" t="str">
        <f t="array" ref="I503">IFERROR(IF(INDEX('Disaggregation Data'!$Q$315:$Q$616,MATCH(LEFT(X503,255),LEFT('Disaggregation Data'!$J$315:$J$616,255),0))=0,"",INDEX('Disaggregation Data'!$Q$315:$Q$616,MATCH(LEFT(X503,255),LEFT('Disaggregation Data'!J$315:$J$616,255),0))),"")</f>
        <v/>
      </c>
      <c r="J503" s="447" t="str">
        <f t="array" ref="J503">IFERROR(IF(INDEX('Disaggregation Data'!$R$315:$R$616,MATCH(LEFT(X503,255),LEFT('Disaggregation Data'!$J$315:$J$616,255),0))=0,"",INDEX('Disaggregation Data'!$R$315:$R$616,MATCH(LEFT(X503,255),LEFT('Disaggregation Data'!J$315:$J$616,255),0))),"")</f>
        <v/>
      </c>
      <c r="K503" s="484"/>
      <c r="L503" s="484"/>
      <c r="M503" s="484"/>
      <c r="N503" s="484"/>
      <c r="O503" s="484"/>
      <c r="P503" s="429"/>
      <c r="Q503" s="429"/>
      <c r="R503" s="429"/>
      <c r="S503" s="429"/>
      <c r="T503" s="429"/>
      <c r="U503" s="433" t="str">
        <f t="array" ref="U503">IFERROR(IF(INDEX('Disaggregation Data'!$O$315:$O$616,MATCH(LEFT(X503,255),LEFT('Disaggregation Data'!$J$315:$J$616,255),0))=0,"",INDEX('Disaggregation Data'!$O$315:$O$616,MATCH(LEFT(X503,255),LEFT('Disaggregation Data'!J$315:$J$616,255),0))),"")</f>
        <v/>
      </c>
      <c r="V503" s="447" t="str">
        <f t="array" ref="V503">IFERROR(IF(INDEX('Disaggregation Data'!$P$315:$P$616,MATCH(LEFT(X503,255),LEFT('Disaggregation Data'!$J$315:$J$616,255),0))=0,"",INDEX('Disaggregation Data'!$P$315:$P$616,MATCH(LEFT(X503,255),LEFT('Disaggregation Data'!J$315:$J$616,255),0))),"")</f>
        <v/>
      </c>
      <c r="W503" s="527"/>
      <c r="X503" s="527" t="str">
        <f t="shared" si="32"/>
        <v/>
      </c>
      <c r="Y503" s="527">
        <f t="shared" si="33"/>
        <v>86</v>
      </c>
      <c r="Z503" s="527" t="str">
        <f t="shared" si="34"/>
        <v/>
      </c>
      <c r="AA503" s="527" t="b">
        <f t="shared" si="35"/>
        <v>0</v>
      </c>
      <c r="AB503" s="527" t="s">
        <v>2119</v>
      </c>
      <c r="AC503" s="527" t="str">
        <f t="array" ref="AC503">IFERROR(IF(INDEX('Disaggregation Records'!$G$95:$G$183,MATCH(LEFT(Z503,255),LEFT('Disaggregation Records'!$D$95:$D$183,255),0))=0,"",INDEX('Disaggregation Records'!$G$95:$G$183,MATCH(LEFT(Z503,255),LEFT('Disaggregation Records'!$D$95:$D$183,255),0))),"")</f>
        <v/>
      </c>
      <c r="AD503" s="527" t="s">
        <v>988</v>
      </c>
      <c r="AE503" s="392"/>
      <c r="AF503" s="133"/>
      <c r="AG503" s="133"/>
    </row>
    <row r="504" spans="1:33" ht="47.1" customHeight="1" x14ac:dyDescent="0.25">
      <c r="A504" s="409">
        <v>18</v>
      </c>
      <c r="B504" s="427" t="str">
        <f>IFERROR(VLOOKUP(A504,'Coverage Indicators - Section D'!$A$10:$Y$42,25,FALSE),"")</f>
        <v/>
      </c>
      <c r="C504" s="522" t="str">
        <f t="array" ref="C504">IFERROR(IF(INDEX('Disaggregation Records'!$E$95:$E$183,MATCH(RIGHT(Z504,255),RIGHT('Disaggregation Records'!$D$95:$D$183,255),0))=0,"",INDEX('Disaggregation Records'!$E$95:$E$183,MATCH(RIGHT(Z504,255),RIGHT('Disaggregation Records'!$D$95:$D$183,255),0))),"")</f>
        <v/>
      </c>
      <c r="D504" s="522" t="str">
        <f t="array" ref="D504">IFERROR(IF(INDEX('Disaggregation Records'!$F$95:$F$183,MATCH(RIGHT(Z504,255),RIGHT('Disaggregation Records'!$D$95:$D$183,255),0))=0,"",INDEX('Disaggregation Records'!$F$95:$F$183,MATCH(RIGHT(Z504,255),RIGHT('Disaggregation Records'!$D$95:$D$183,255),0))),"")</f>
        <v/>
      </c>
      <c r="E504" s="429" t="str">
        <f t="array" ref="E504">IFERROR(IF(INDEX('Disaggregation Data'!$K$315:$K$616,MATCH(LEFT(X504,255),LEFT('Disaggregation Data'!$J$315:$J$616,255),0))=0,"",INDEX('Disaggregation Data'!$K$315:$K$616,MATCH(LEFT(X504,255),LEFT('Disaggregation Data'!J$315:$J$616,255),0))),"")</f>
        <v/>
      </c>
      <c r="F504" s="430" t="str">
        <f t="array" ref="F504">IFERROR(IF(INDEX('Disaggregation Data'!$L$315:$L$616,MATCH(LEFT(X504,255),LEFT('Disaggregation Data'!$J$315:$J$616,255),0))=0,"",INDEX('Disaggregation Data'!$L$315:$L$616,MATCH(LEFT(X504,255),LEFT('Disaggregation Data'!J$315:$J$616,255),0))),"")</f>
        <v/>
      </c>
      <c r="G504" s="494" t="str">
        <f t="array" ref="G504">IFERROR(IF(INDEX('Disaggregation Data'!$M$315:$M$616,MATCH(LEFT(X504,255),LEFT('Disaggregation Data'!$J$315:$J$616,255),0))=0,(E504/F504)*100,INDEX('Disaggregation Data'!$M$315:$M$616,MATCH(LEFT(X504,255),LEFT('Disaggregation Data'!J$315:$J$616,255),0))),"")</f>
        <v/>
      </c>
      <c r="H504" s="433" t="str">
        <f t="array" ref="H504">IFERROR(IF(INDEX('Disaggregation Data'!$N$315:$N$616,MATCH(LEFT(X504,255),LEFT('Disaggregation Data'!$J$315:$J$616,255),0))=0,"",INDEX('Disaggregation Data'!$N$315:$N$616,MATCH(LEFT(X504,255),LEFT('Disaggregation Data'!J$315:$J$616,255),0))),"")</f>
        <v/>
      </c>
      <c r="I504" s="433" t="str">
        <f t="array" ref="I504">IFERROR(IF(INDEX('Disaggregation Data'!$Q$315:$Q$616,MATCH(LEFT(X504,255),LEFT('Disaggregation Data'!$J$315:$J$616,255),0))=0,"",INDEX('Disaggregation Data'!$Q$315:$Q$616,MATCH(LEFT(X504,255),LEFT('Disaggregation Data'!J$315:$J$616,255),0))),"")</f>
        <v/>
      </c>
      <c r="J504" s="447" t="str">
        <f t="array" ref="J504">IFERROR(IF(INDEX('Disaggregation Data'!$R$315:$R$616,MATCH(LEFT(X504,255),LEFT('Disaggregation Data'!$J$315:$J$616,255),0))=0,"",INDEX('Disaggregation Data'!$R$315:$R$616,MATCH(LEFT(X504,255),LEFT('Disaggregation Data'!J$315:$J$616,255),0))),"")</f>
        <v/>
      </c>
      <c r="K504" s="484"/>
      <c r="L504" s="484"/>
      <c r="M504" s="484"/>
      <c r="N504" s="484"/>
      <c r="O504" s="484"/>
      <c r="P504" s="429"/>
      <c r="Q504" s="429"/>
      <c r="R504" s="429"/>
      <c r="S504" s="429"/>
      <c r="T504" s="429"/>
      <c r="U504" s="433" t="str">
        <f t="array" ref="U504">IFERROR(IF(INDEX('Disaggregation Data'!$O$315:$O$616,MATCH(LEFT(X504,255),LEFT('Disaggregation Data'!$J$315:$J$616,255),0))=0,"",INDEX('Disaggregation Data'!$O$315:$O$616,MATCH(LEFT(X504,255),LEFT('Disaggregation Data'!J$315:$J$616,255),0))),"")</f>
        <v/>
      </c>
      <c r="V504" s="447" t="str">
        <f t="array" ref="V504">IFERROR(IF(INDEX('Disaggregation Data'!$P$315:$P$616,MATCH(LEFT(X504,255),LEFT('Disaggregation Data'!$J$315:$J$616,255),0))=0,"",INDEX('Disaggregation Data'!$P$315:$P$616,MATCH(LEFT(X504,255),LEFT('Disaggregation Data'!J$315:$J$616,255),0))),"")</f>
        <v/>
      </c>
      <c r="W504" s="527"/>
      <c r="X504" s="527" t="str">
        <f t="shared" si="32"/>
        <v/>
      </c>
      <c r="Y504" s="527">
        <f t="shared" si="33"/>
        <v>87</v>
      </c>
      <c r="Z504" s="527" t="str">
        <f t="shared" si="34"/>
        <v/>
      </c>
      <c r="AA504" s="527" t="b">
        <f t="shared" si="35"/>
        <v>0</v>
      </c>
      <c r="AB504" s="527" t="s">
        <v>2120</v>
      </c>
      <c r="AC504" s="527" t="str">
        <f t="array" ref="AC504">IFERROR(IF(INDEX('Disaggregation Records'!$G$95:$G$183,MATCH(LEFT(Z504,255),LEFT('Disaggregation Records'!$D$95:$D$183,255),0))=0,"",INDEX('Disaggregation Records'!$G$95:$G$183,MATCH(LEFT(Z504,255),LEFT('Disaggregation Records'!$D$95:$D$183,255),0))),"")</f>
        <v/>
      </c>
      <c r="AD504" s="527" t="s">
        <v>988</v>
      </c>
      <c r="AE504" s="392"/>
      <c r="AF504" s="133"/>
      <c r="AG504" s="133"/>
    </row>
    <row r="505" spans="1:33" ht="47.1" customHeight="1" x14ac:dyDescent="0.25">
      <c r="A505" s="409">
        <v>18</v>
      </c>
      <c r="B505" s="427" t="str">
        <f>IFERROR(VLOOKUP(A505,'Coverage Indicators - Section D'!$A$10:$Y$42,25,FALSE),"")</f>
        <v/>
      </c>
      <c r="C505" s="522" t="str">
        <f t="array" ref="C505">IFERROR(IF(INDEX('Disaggregation Records'!$E$95:$E$183,MATCH(RIGHT(Z505,255),RIGHT('Disaggregation Records'!$D$95:$D$183,255),0))=0,"",INDEX('Disaggregation Records'!$E$95:$E$183,MATCH(RIGHT(Z505,255),RIGHT('Disaggregation Records'!$D$95:$D$183,255),0))),"")</f>
        <v/>
      </c>
      <c r="D505" s="522" t="str">
        <f t="array" ref="D505">IFERROR(IF(INDEX('Disaggregation Records'!$F$95:$F$183,MATCH(RIGHT(Z505,255),RIGHT('Disaggregation Records'!$D$95:$D$183,255),0))=0,"",INDEX('Disaggregation Records'!$F$95:$F$183,MATCH(RIGHT(Z505,255),RIGHT('Disaggregation Records'!$D$95:$D$183,255),0))),"")</f>
        <v/>
      </c>
      <c r="E505" s="429" t="str">
        <f t="array" ref="E505">IFERROR(IF(INDEX('Disaggregation Data'!$K$315:$K$616,MATCH(LEFT(X505,255),LEFT('Disaggregation Data'!$J$315:$J$616,255),0))=0,"",INDEX('Disaggregation Data'!$K$315:$K$616,MATCH(LEFT(X505,255),LEFT('Disaggregation Data'!J$315:$J$616,255),0))),"")</f>
        <v/>
      </c>
      <c r="F505" s="430" t="str">
        <f t="array" ref="F505">IFERROR(IF(INDEX('Disaggregation Data'!$L$315:$L$616,MATCH(LEFT(X505,255),LEFT('Disaggregation Data'!$J$315:$J$616,255),0))=0,"",INDEX('Disaggregation Data'!$L$315:$L$616,MATCH(LEFT(X505,255),LEFT('Disaggregation Data'!J$315:$J$616,255),0))),"")</f>
        <v/>
      </c>
      <c r="G505" s="494" t="str">
        <f t="array" ref="G505">IFERROR(IF(INDEX('Disaggregation Data'!$M$315:$M$616,MATCH(LEFT(X505,255),LEFT('Disaggregation Data'!$J$315:$J$616,255),0))=0,(E505/F505)*100,INDEX('Disaggregation Data'!$M$315:$M$616,MATCH(LEFT(X505,255),LEFT('Disaggregation Data'!J$315:$J$616,255),0))),"")</f>
        <v/>
      </c>
      <c r="H505" s="433" t="str">
        <f t="array" ref="H505">IFERROR(IF(INDEX('Disaggregation Data'!$N$315:$N$616,MATCH(LEFT(X505,255),LEFT('Disaggregation Data'!$J$315:$J$616,255),0))=0,"",INDEX('Disaggregation Data'!$N$315:$N$616,MATCH(LEFT(X505,255),LEFT('Disaggregation Data'!J$315:$J$616,255),0))),"")</f>
        <v/>
      </c>
      <c r="I505" s="433" t="str">
        <f t="array" ref="I505">IFERROR(IF(INDEX('Disaggregation Data'!$Q$315:$Q$616,MATCH(LEFT(X505,255),LEFT('Disaggregation Data'!$J$315:$J$616,255),0))=0,"",INDEX('Disaggregation Data'!$Q$315:$Q$616,MATCH(LEFT(X505,255),LEFT('Disaggregation Data'!J$315:$J$616,255),0))),"")</f>
        <v/>
      </c>
      <c r="J505" s="447" t="str">
        <f t="array" ref="J505">IFERROR(IF(INDEX('Disaggregation Data'!$R$315:$R$616,MATCH(LEFT(X505,255),LEFT('Disaggregation Data'!$J$315:$J$616,255),0))=0,"",INDEX('Disaggregation Data'!$R$315:$R$616,MATCH(LEFT(X505,255),LEFT('Disaggregation Data'!J$315:$J$616,255),0))),"")</f>
        <v/>
      </c>
      <c r="K505" s="484"/>
      <c r="L505" s="484"/>
      <c r="M505" s="484"/>
      <c r="N505" s="484"/>
      <c r="O505" s="484"/>
      <c r="P505" s="429"/>
      <c r="Q505" s="429"/>
      <c r="R505" s="429"/>
      <c r="S505" s="429"/>
      <c r="T505" s="429"/>
      <c r="U505" s="433" t="str">
        <f t="array" ref="U505">IFERROR(IF(INDEX('Disaggregation Data'!$O$315:$O$616,MATCH(LEFT(X505,255),LEFT('Disaggregation Data'!$J$315:$J$616,255),0))=0,"",INDEX('Disaggregation Data'!$O$315:$O$616,MATCH(LEFT(X505,255),LEFT('Disaggregation Data'!J$315:$J$616,255),0))),"")</f>
        <v/>
      </c>
      <c r="V505" s="447" t="str">
        <f t="array" ref="V505">IFERROR(IF(INDEX('Disaggregation Data'!$P$315:$P$616,MATCH(LEFT(X505,255),LEFT('Disaggregation Data'!$J$315:$J$616,255),0))=0,"",INDEX('Disaggregation Data'!$P$315:$P$616,MATCH(LEFT(X505,255),LEFT('Disaggregation Data'!J$315:$J$616,255),0))),"")</f>
        <v/>
      </c>
      <c r="W505" s="527"/>
      <c r="X505" s="527" t="str">
        <f t="shared" si="32"/>
        <v/>
      </c>
      <c r="Y505" s="527">
        <f t="shared" si="33"/>
        <v>88</v>
      </c>
      <c r="Z505" s="527" t="str">
        <f t="shared" si="34"/>
        <v/>
      </c>
      <c r="AA505" s="527" t="b">
        <f t="shared" si="35"/>
        <v>0</v>
      </c>
      <c r="AB505" s="527" t="s">
        <v>2121</v>
      </c>
      <c r="AC505" s="527" t="str">
        <f t="array" ref="AC505">IFERROR(IF(INDEX('Disaggregation Records'!$G$95:$G$183,MATCH(LEFT(Z505,255),LEFT('Disaggregation Records'!$D$95:$D$183,255),0))=0,"",INDEX('Disaggregation Records'!$G$95:$G$183,MATCH(LEFT(Z505,255),LEFT('Disaggregation Records'!$D$95:$D$183,255),0))),"")</f>
        <v/>
      </c>
      <c r="AD505" s="527" t="s">
        <v>988</v>
      </c>
      <c r="AE505" s="392"/>
      <c r="AF505" s="133"/>
      <c r="AG505" s="133"/>
    </row>
    <row r="506" spans="1:33" ht="47.1" customHeight="1" x14ac:dyDescent="0.25">
      <c r="A506" s="409">
        <v>18</v>
      </c>
      <c r="B506" s="427" t="str">
        <f>IFERROR(VLOOKUP(A506,'Coverage Indicators - Section D'!$A$10:$Y$42,25,FALSE),"")</f>
        <v/>
      </c>
      <c r="C506" s="522" t="str">
        <f t="array" ref="C506">IFERROR(IF(INDEX('Disaggregation Records'!$E$95:$E$183,MATCH(RIGHT(Z506,255),RIGHT('Disaggregation Records'!$D$95:$D$183,255),0))=0,"",INDEX('Disaggregation Records'!$E$95:$E$183,MATCH(RIGHT(Z506,255),RIGHT('Disaggregation Records'!$D$95:$D$183,255),0))),"")</f>
        <v/>
      </c>
      <c r="D506" s="522" t="str">
        <f t="array" ref="D506">IFERROR(IF(INDEX('Disaggregation Records'!$F$95:$F$183,MATCH(RIGHT(Z506,255),RIGHT('Disaggregation Records'!$D$95:$D$183,255),0))=0,"",INDEX('Disaggregation Records'!$F$95:$F$183,MATCH(RIGHT(Z506,255),RIGHT('Disaggregation Records'!$D$95:$D$183,255),0))),"")</f>
        <v/>
      </c>
      <c r="E506" s="429" t="str">
        <f t="array" ref="E506">IFERROR(IF(INDEX('Disaggregation Data'!$K$315:$K$616,MATCH(LEFT(X506,255),LEFT('Disaggregation Data'!$J$315:$J$616,255),0))=0,"",INDEX('Disaggregation Data'!$K$315:$K$616,MATCH(LEFT(X506,255),LEFT('Disaggregation Data'!J$315:$J$616,255),0))),"")</f>
        <v/>
      </c>
      <c r="F506" s="430" t="str">
        <f t="array" ref="F506">IFERROR(IF(INDEX('Disaggregation Data'!$L$315:$L$616,MATCH(LEFT(X506,255),LEFT('Disaggregation Data'!$J$315:$J$616,255),0))=0,"",INDEX('Disaggregation Data'!$L$315:$L$616,MATCH(LEFT(X506,255),LEFT('Disaggregation Data'!J$315:$J$616,255),0))),"")</f>
        <v/>
      </c>
      <c r="G506" s="494" t="str">
        <f t="array" ref="G506">IFERROR(IF(INDEX('Disaggregation Data'!$M$315:$M$616,MATCH(LEFT(X506,255),LEFT('Disaggregation Data'!$J$315:$J$616,255),0))=0,(E506/F506)*100,INDEX('Disaggregation Data'!$M$315:$M$616,MATCH(LEFT(X506,255),LEFT('Disaggregation Data'!J$315:$J$616,255),0))),"")</f>
        <v/>
      </c>
      <c r="H506" s="433" t="str">
        <f t="array" ref="H506">IFERROR(IF(INDEX('Disaggregation Data'!$N$315:$N$616,MATCH(LEFT(X506,255),LEFT('Disaggregation Data'!$J$315:$J$616,255),0))=0,"",INDEX('Disaggregation Data'!$N$315:$N$616,MATCH(LEFT(X506,255),LEFT('Disaggregation Data'!J$315:$J$616,255),0))),"")</f>
        <v/>
      </c>
      <c r="I506" s="433" t="str">
        <f t="array" ref="I506">IFERROR(IF(INDEX('Disaggregation Data'!$Q$315:$Q$616,MATCH(LEFT(X506,255),LEFT('Disaggregation Data'!$J$315:$J$616,255),0))=0,"",INDEX('Disaggregation Data'!$Q$315:$Q$616,MATCH(LEFT(X506,255),LEFT('Disaggregation Data'!J$315:$J$616,255),0))),"")</f>
        <v/>
      </c>
      <c r="J506" s="447" t="str">
        <f t="array" ref="J506">IFERROR(IF(INDEX('Disaggregation Data'!$R$315:$R$616,MATCH(LEFT(X506,255),LEFT('Disaggregation Data'!$J$315:$J$616,255),0))=0,"",INDEX('Disaggregation Data'!$R$315:$R$616,MATCH(LEFT(X506,255),LEFT('Disaggregation Data'!J$315:$J$616,255),0))),"")</f>
        <v/>
      </c>
      <c r="K506" s="484"/>
      <c r="L506" s="484"/>
      <c r="M506" s="484"/>
      <c r="N506" s="484"/>
      <c r="O506" s="484"/>
      <c r="P506" s="429"/>
      <c r="Q506" s="429"/>
      <c r="R506" s="429"/>
      <c r="S506" s="429"/>
      <c r="T506" s="429"/>
      <c r="U506" s="433" t="str">
        <f t="array" ref="U506">IFERROR(IF(INDEX('Disaggregation Data'!$O$315:$O$616,MATCH(LEFT(X506,255),LEFT('Disaggregation Data'!$J$315:$J$616,255),0))=0,"",INDEX('Disaggregation Data'!$O$315:$O$616,MATCH(LEFT(X506,255),LEFT('Disaggregation Data'!J$315:$J$616,255),0))),"")</f>
        <v/>
      </c>
      <c r="V506" s="447" t="str">
        <f t="array" ref="V506">IFERROR(IF(INDEX('Disaggregation Data'!$P$315:$P$616,MATCH(LEFT(X506,255),LEFT('Disaggregation Data'!$J$315:$J$616,255),0))=0,"",INDEX('Disaggregation Data'!$P$315:$P$616,MATCH(LEFT(X506,255),LEFT('Disaggregation Data'!J$315:$J$616,255),0))),"")</f>
        <v/>
      </c>
      <c r="W506" s="527"/>
      <c r="X506" s="527" t="str">
        <f t="shared" si="32"/>
        <v/>
      </c>
      <c r="Y506" s="527">
        <f t="shared" si="33"/>
        <v>89</v>
      </c>
      <c r="Z506" s="527" t="str">
        <f t="shared" si="34"/>
        <v/>
      </c>
      <c r="AA506" s="527" t="b">
        <f t="shared" si="35"/>
        <v>0</v>
      </c>
      <c r="AB506" s="527" t="s">
        <v>2122</v>
      </c>
      <c r="AC506" s="527" t="str">
        <f t="array" ref="AC506">IFERROR(IF(INDEX('Disaggregation Records'!$G$95:$G$183,MATCH(LEFT(Z506,255),LEFT('Disaggregation Records'!$D$95:$D$183,255),0))=0,"",INDEX('Disaggregation Records'!$G$95:$G$183,MATCH(LEFT(Z506,255),LEFT('Disaggregation Records'!$D$95:$D$183,255),0))),"")</f>
        <v/>
      </c>
      <c r="AD506" s="527" t="s">
        <v>988</v>
      </c>
      <c r="AE506" s="392"/>
      <c r="AF506" s="133"/>
      <c r="AG506" s="133"/>
    </row>
    <row r="507" spans="1:33" ht="47.1" customHeight="1" x14ac:dyDescent="0.25">
      <c r="A507" s="409">
        <v>19</v>
      </c>
      <c r="B507" s="427" t="str">
        <f>IFERROR(VLOOKUP(A507,'Coverage Indicators - Section D'!$A$10:$Y$42,25,FALSE),"")</f>
        <v/>
      </c>
      <c r="C507" s="522" t="str">
        <f t="array" ref="C507">IFERROR(IF(INDEX('Disaggregation Records'!$E$95:$E$183,MATCH(RIGHT(Z507,255),RIGHT('Disaggregation Records'!$D$95:$D$183,255),0))=0,"",INDEX('Disaggregation Records'!$E$95:$E$183,MATCH(RIGHT(Z507,255),RIGHT('Disaggregation Records'!$D$95:$D$183,255),0))),"")</f>
        <v/>
      </c>
      <c r="D507" s="522" t="str">
        <f t="array" ref="D507">IFERROR(IF(INDEX('Disaggregation Records'!$F$95:$F$183,MATCH(RIGHT(Z507,255),RIGHT('Disaggregation Records'!$D$95:$D$183,255),0))=0,"",INDEX('Disaggregation Records'!$F$95:$F$183,MATCH(RIGHT(Z507,255),RIGHT('Disaggregation Records'!$D$95:$D$183,255),0))),"")</f>
        <v/>
      </c>
      <c r="E507" s="429" t="str">
        <f t="array" ref="E507">IFERROR(IF(INDEX('Disaggregation Data'!$K$315:$K$616,MATCH(LEFT(X507,255),LEFT('Disaggregation Data'!$J$315:$J$616,255),0))=0,"",INDEX('Disaggregation Data'!$K$315:$K$616,MATCH(LEFT(X507,255),LEFT('Disaggregation Data'!J$315:$J$616,255),0))),"")</f>
        <v/>
      </c>
      <c r="F507" s="430" t="str">
        <f t="array" ref="F507">IFERROR(IF(INDEX('Disaggregation Data'!$L$315:$L$616,MATCH(LEFT(X507,255),LEFT('Disaggregation Data'!$J$315:$J$616,255),0))=0,"",INDEX('Disaggregation Data'!$L$315:$L$616,MATCH(LEFT(X507,255),LEFT('Disaggregation Data'!J$315:$J$616,255),0))),"")</f>
        <v/>
      </c>
      <c r="G507" s="494" t="str">
        <f t="array" ref="G507">IFERROR(IF(INDEX('Disaggregation Data'!$M$315:$M$616,MATCH(LEFT(X507,255),LEFT('Disaggregation Data'!$J$315:$J$616,255),0))=0,(E507/F507)*100,INDEX('Disaggregation Data'!$M$315:$M$616,MATCH(LEFT(X507,255),LEFT('Disaggregation Data'!J$315:$J$616,255),0))),"")</f>
        <v/>
      </c>
      <c r="H507" s="433" t="str">
        <f t="array" ref="H507">IFERROR(IF(INDEX('Disaggregation Data'!$N$315:$N$616,MATCH(LEFT(X507,255),LEFT('Disaggregation Data'!$J$315:$J$616,255),0))=0,"",INDEX('Disaggregation Data'!$N$315:$N$616,MATCH(LEFT(X507,255),LEFT('Disaggregation Data'!J$315:$J$616,255),0))),"")</f>
        <v/>
      </c>
      <c r="I507" s="433" t="str">
        <f t="array" ref="I507">IFERROR(IF(INDEX('Disaggregation Data'!$Q$315:$Q$616,MATCH(LEFT(X507,255),LEFT('Disaggregation Data'!$J$315:$J$616,255),0))=0,"",INDEX('Disaggregation Data'!$Q$315:$Q$616,MATCH(LEFT(X507,255),LEFT('Disaggregation Data'!J$315:$J$616,255),0))),"")</f>
        <v/>
      </c>
      <c r="J507" s="447" t="str">
        <f t="array" ref="J507">IFERROR(IF(INDEX('Disaggregation Data'!$R$315:$R$616,MATCH(LEFT(X507,255),LEFT('Disaggregation Data'!$J$315:$J$616,255),0))=0,"",INDEX('Disaggregation Data'!$R$315:$R$616,MATCH(LEFT(X507,255),LEFT('Disaggregation Data'!J$315:$J$616,255),0))),"")</f>
        <v/>
      </c>
      <c r="K507" s="484"/>
      <c r="L507" s="484"/>
      <c r="M507" s="484"/>
      <c r="N507" s="484"/>
      <c r="O507" s="484"/>
      <c r="P507" s="429"/>
      <c r="Q507" s="429"/>
      <c r="R507" s="429"/>
      <c r="S507" s="429"/>
      <c r="T507" s="429"/>
      <c r="U507" s="433" t="str">
        <f t="array" ref="U507">IFERROR(IF(INDEX('Disaggregation Data'!$O$315:$O$616,MATCH(LEFT(X507,255),LEFT('Disaggregation Data'!$J$315:$J$616,255),0))=0,"",INDEX('Disaggregation Data'!$O$315:$O$616,MATCH(LEFT(X507,255),LEFT('Disaggregation Data'!J$315:$J$616,255),0))),"")</f>
        <v/>
      </c>
      <c r="V507" s="447" t="str">
        <f t="array" ref="V507">IFERROR(IF(INDEX('Disaggregation Data'!$P$315:$P$616,MATCH(LEFT(X507,255),LEFT('Disaggregation Data'!$J$315:$J$616,255),0))=0,"",INDEX('Disaggregation Data'!$P$315:$P$616,MATCH(LEFT(X507,255),LEFT('Disaggregation Data'!J$315:$J$616,255),0))),"")</f>
        <v/>
      </c>
      <c r="W507" s="527"/>
      <c r="X507" s="527" t="str">
        <f t="shared" si="32"/>
        <v/>
      </c>
      <c r="Y507" s="527">
        <f t="shared" si="33"/>
        <v>90</v>
      </c>
      <c r="Z507" s="527" t="str">
        <f t="shared" si="34"/>
        <v/>
      </c>
      <c r="AA507" s="527" t="b">
        <f t="shared" si="35"/>
        <v>0</v>
      </c>
      <c r="AB507" s="527" t="s">
        <v>2123</v>
      </c>
      <c r="AC507" s="527" t="str">
        <f t="array" ref="AC507">IFERROR(IF(INDEX('Disaggregation Records'!$G$95:$G$183,MATCH(LEFT(Z507,255),LEFT('Disaggregation Records'!$D$95:$D$183,255),0))=0,"",INDEX('Disaggregation Records'!$G$95:$G$183,MATCH(LEFT(Z507,255),LEFT('Disaggregation Records'!$D$95:$D$183,255),0))),"")</f>
        <v/>
      </c>
      <c r="AD507" s="527" t="s">
        <v>989</v>
      </c>
      <c r="AE507" s="392"/>
      <c r="AF507" s="133"/>
      <c r="AG507" s="133"/>
    </row>
    <row r="508" spans="1:33" ht="47.1" customHeight="1" x14ac:dyDescent="0.25">
      <c r="A508" s="409">
        <v>19</v>
      </c>
      <c r="B508" s="427" t="str">
        <f>IFERROR(VLOOKUP(A508,'Coverage Indicators - Section D'!$A$10:$Y$42,25,FALSE),"")</f>
        <v/>
      </c>
      <c r="C508" s="522" t="str">
        <f t="array" ref="C508">IFERROR(IF(INDEX('Disaggregation Records'!$E$95:$E$183,MATCH(RIGHT(Z508,255),RIGHT('Disaggregation Records'!$D$95:$D$183,255),0))=0,"",INDEX('Disaggregation Records'!$E$95:$E$183,MATCH(RIGHT(Z508,255),RIGHT('Disaggregation Records'!$D$95:$D$183,255),0))),"")</f>
        <v/>
      </c>
      <c r="D508" s="522" t="str">
        <f t="array" ref="D508">IFERROR(IF(INDEX('Disaggregation Records'!$F$95:$F$183,MATCH(RIGHT(Z508,255),RIGHT('Disaggregation Records'!$D$95:$D$183,255),0))=0,"",INDEX('Disaggregation Records'!$F$95:$F$183,MATCH(RIGHT(Z508,255),RIGHT('Disaggregation Records'!$D$95:$D$183,255),0))),"")</f>
        <v/>
      </c>
      <c r="E508" s="429" t="str">
        <f t="array" ref="E508">IFERROR(IF(INDEX('Disaggregation Data'!$K$315:$K$616,MATCH(LEFT(X508,255),LEFT('Disaggregation Data'!$J$315:$J$616,255),0))=0,"",INDEX('Disaggregation Data'!$K$315:$K$616,MATCH(LEFT(X508,255),LEFT('Disaggregation Data'!J$315:$J$616,255),0))),"")</f>
        <v/>
      </c>
      <c r="F508" s="430" t="str">
        <f t="array" ref="F508">IFERROR(IF(INDEX('Disaggregation Data'!$L$315:$L$616,MATCH(LEFT(X508,255),LEFT('Disaggregation Data'!$J$315:$J$616,255),0))=0,"",INDEX('Disaggregation Data'!$L$315:$L$616,MATCH(LEFT(X508,255),LEFT('Disaggregation Data'!J$315:$J$616,255),0))),"")</f>
        <v/>
      </c>
      <c r="G508" s="494" t="str">
        <f t="array" ref="G508">IFERROR(IF(INDEX('Disaggregation Data'!$M$315:$M$616,MATCH(LEFT(X508,255),LEFT('Disaggregation Data'!$J$315:$J$616,255),0))=0,(E508/F508)*100,INDEX('Disaggregation Data'!$M$315:$M$616,MATCH(LEFT(X508,255),LEFT('Disaggregation Data'!J$315:$J$616,255),0))),"")</f>
        <v/>
      </c>
      <c r="H508" s="433" t="str">
        <f t="array" ref="H508">IFERROR(IF(INDEX('Disaggregation Data'!$N$315:$N$616,MATCH(LEFT(X508,255),LEFT('Disaggregation Data'!$J$315:$J$616,255),0))=0,"",INDEX('Disaggregation Data'!$N$315:$N$616,MATCH(LEFT(X508,255),LEFT('Disaggregation Data'!J$315:$J$616,255),0))),"")</f>
        <v/>
      </c>
      <c r="I508" s="433" t="str">
        <f t="array" ref="I508">IFERROR(IF(INDEX('Disaggregation Data'!$Q$315:$Q$616,MATCH(LEFT(X508,255),LEFT('Disaggregation Data'!$J$315:$J$616,255),0))=0,"",INDEX('Disaggregation Data'!$Q$315:$Q$616,MATCH(LEFT(X508,255),LEFT('Disaggregation Data'!J$315:$J$616,255),0))),"")</f>
        <v/>
      </c>
      <c r="J508" s="447" t="str">
        <f t="array" ref="J508">IFERROR(IF(INDEX('Disaggregation Data'!$R$315:$R$616,MATCH(LEFT(X508,255),LEFT('Disaggregation Data'!$J$315:$J$616,255),0))=0,"",INDEX('Disaggregation Data'!$R$315:$R$616,MATCH(LEFT(X508,255),LEFT('Disaggregation Data'!J$315:$J$616,255),0))),"")</f>
        <v/>
      </c>
      <c r="K508" s="484"/>
      <c r="L508" s="484"/>
      <c r="M508" s="484"/>
      <c r="N508" s="484"/>
      <c r="O508" s="484"/>
      <c r="P508" s="429"/>
      <c r="Q508" s="429"/>
      <c r="R508" s="429"/>
      <c r="S508" s="429"/>
      <c r="T508" s="429"/>
      <c r="U508" s="433" t="str">
        <f t="array" ref="U508">IFERROR(IF(INDEX('Disaggregation Data'!$O$315:$O$616,MATCH(LEFT(X508,255),LEFT('Disaggregation Data'!$J$315:$J$616,255),0))=0,"",INDEX('Disaggregation Data'!$O$315:$O$616,MATCH(LEFT(X508,255),LEFT('Disaggregation Data'!J$315:$J$616,255),0))),"")</f>
        <v/>
      </c>
      <c r="V508" s="447" t="str">
        <f t="array" ref="V508">IFERROR(IF(INDEX('Disaggregation Data'!$P$315:$P$616,MATCH(LEFT(X508,255),LEFT('Disaggregation Data'!$J$315:$J$616,255),0))=0,"",INDEX('Disaggregation Data'!$P$315:$P$616,MATCH(LEFT(X508,255),LEFT('Disaggregation Data'!J$315:$J$616,255),0))),"")</f>
        <v/>
      </c>
      <c r="W508" s="527"/>
      <c r="X508" s="527" t="str">
        <f t="shared" si="32"/>
        <v/>
      </c>
      <c r="Y508" s="527">
        <f t="shared" si="33"/>
        <v>91</v>
      </c>
      <c r="Z508" s="527" t="str">
        <f t="shared" si="34"/>
        <v/>
      </c>
      <c r="AA508" s="527" t="b">
        <f t="shared" si="35"/>
        <v>0</v>
      </c>
      <c r="AB508" s="527" t="s">
        <v>2124</v>
      </c>
      <c r="AC508" s="527" t="str">
        <f t="array" ref="AC508">IFERROR(IF(INDEX('Disaggregation Records'!$G$95:$G$183,MATCH(LEFT(Z508,255),LEFT('Disaggregation Records'!$D$95:$D$183,255),0))=0,"",INDEX('Disaggregation Records'!$G$95:$G$183,MATCH(LEFT(Z508,255),LEFT('Disaggregation Records'!$D$95:$D$183,255),0))),"")</f>
        <v/>
      </c>
      <c r="AD508" s="527" t="s">
        <v>989</v>
      </c>
      <c r="AE508" s="392"/>
      <c r="AF508" s="133"/>
      <c r="AG508" s="133"/>
    </row>
    <row r="509" spans="1:33" ht="47.1" customHeight="1" x14ac:dyDescent="0.25">
      <c r="A509" s="409">
        <v>19</v>
      </c>
      <c r="B509" s="427" t="str">
        <f>IFERROR(VLOOKUP(A509,'Coverage Indicators - Section D'!$A$10:$Y$42,25,FALSE),"")</f>
        <v/>
      </c>
      <c r="C509" s="522" t="str">
        <f t="array" ref="C509">IFERROR(IF(INDEX('Disaggregation Records'!$E$95:$E$183,MATCH(RIGHT(Z509,255),RIGHT('Disaggregation Records'!$D$95:$D$183,255),0))=0,"",INDEX('Disaggregation Records'!$E$95:$E$183,MATCH(RIGHT(Z509,255),RIGHT('Disaggregation Records'!$D$95:$D$183,255),0))),"")</f>
        <v/>
      </c>
      <c r="D509" s="522" t="str">
        <f t="array" ref="D509">IFERROR(IF(INDEX('Disaggregation Records'!$F$95:$F$183,MATCH(RIGHT(Z509,255),RIGHT('Disaggregation Records'!$D$95:$D$183,255),0))=0,"",INDEX('Disaggregation Records'!$F$95:$F$183,MATCH(RIGHT(Z509,255),RIGHT('Disaggregation Records'!$D$95:$D$183,255),0))),"")</f>
        <v/>
      </c>
      <c r="E509" s="429" t="str">
        <f t="array" ref="E509">IFERROR(IF(INDEX('Disaggregation Data'!$K$315:$K$616,MATCH(LEFT(X509,255),LEFT('Disaggregation Data'!$J$315:$J$616,255),0))=0,"",INDEX('Disaggregation Data'!$K$315:$K$616,MATCH(LEFT(X509,255),LEFT('Disaggregation Data'!J$315:$J$616,255),0))),"")</f>
        <v/>
      </c>
      <c r="F509" s="430" t="str">
        <f t="array" ref="F509">IFERROR(IF(INDEX('Disaggregation Data'!$L$315:$L$616,MATCH(LEFT(X509,255),LEFT('Disaggregation Data'!$J$315:$J$616,255),0))=0,"",INDEX('Disaggregation Data'!$L$315:$L$616,MATCH(LEFT(X509,255),LEFT('Disaggregation Data'!J$315:$J$616,255),0))),"")</f>
        <v/>
      </c>
      <c r="G509" s="494" t="str">
        <f t="array" ref="G509">IFERROR(IF(INDEX('Disaggregation Data'!$M$315:$M$616,MATCH(LEFT(X509,255),LEFT('Disaggregation Data'!$J$315:$J$616,255),0))=0,(E509/F509)*100,INDEX('Disaggregation Data'!$M$315:$M$616,MATCH(LEFT(X509,255),LEFT('Disaggregation Data'!J$315:$J$616,255),0))),"")</f>
        <v/>
      </c>
      <c r="H509" s="433" t="str">
        <f t="array" ref="H509">IFERROR(IF(INDEX('Disaggregation Data'!$N$315:$N$616,MATCH(LEFT(X509,255),LEFT('Disaggregation Data'!$J$315:$J$616,255),0))=0,"",INDEX('Disaggregation Data'!$N$315:$N$616,MATCH(LEFT(X509,255),LEFT('Disaggregation Data'!J$315:$J$616,255),0))),"")</f>
        <v/>
      </c>
      <c r="I509" s="433" t="str">
        <f t="array" ref="I509">IFERROR(IF(INDEX('Disaggregation Data'!$Q$315:$Q$616,MATCH(LEFT(X509,255),LEFT('Disaggregation Data'!$J$315:$J$616,255),0))=0,"",INDEX('Disaggregation Data'!$Q$315:$Q$616,MATCH(LEFT(X509,255),LEFT('Disaggregation Data'!J$315:$J$616,255),0))),"")</f>
        <v/>
      </c>
      <c r="J509" s="447" t="str">
        <f t="array" ref="J509">IFERROR(IF(INDEX('Disaggregation Data'!$R$315:$R$616,MATCH(LEFT(X509,255),LEFT('Disaggregation Data'!$J$315:$J$616,255),0))=0,"",INDEX('Disaggregation Data'!$R$315:$R$616,MATCH(LEFT(X509,255),LEFT('Disaggregation Data'!J$315:$J$616,255),0))),"")</f>
        <v/>
      </c>
      <c r="K509" s="484"/>
      <c r="L509" s="484"/>
      <c r="M509" s="484"/>
      <c r="N509" s="484"/>
      <c r="O509" s="484"/>
      <c r="P509" s="429"/>
      <c r="Q509" s="429"/>
      <c r="R509" s="429"/>
      <c r="S509" s="429"/>
      <c r="T509" s="429"/>
      <c r="U509" s="433" t="str">
        <f t="array" ref="U509">IFERROR(IF(INDEX('Disaggregation Data'!$O$315:$O$616,MATCH(LEFT(X509,255),LEFT('Disaggregation Data'!$J$315:$J$616,255),0))=0,"",INDEX('Disaggregation Data'!$O$315:$O$616,MATCH(LEFT(X509,255),LEFT('Disaggregation Data'!J$315:$J$616,255),0))),"")</f>
        <v/>
      </c>
      <c r="V509" s="447" t="str">
        <f t="array" ref="V509">IFERROR(IF(INDEX('Disaggregation Data'!$P$315:$P$616,MATCH(LEFT(X509,255),LEFT('Disaggregation Data'!$J$315:$J$616,255),0))=0,"",INDEX('Disaggregation Data'!$P$315:$P$616,MATCH(LEFT(X509,255),LEFT('Disaggregation Data'!J$315:$J$616,255),0))),"")</f>
        <v/>
      </c>
      <c r="W509" s="527"/>
      <c r="X509" s="527" t="str">
        <f t="shared" si="32"/>
        <v/>
      </c>
      <c r="Y509" s="527">
        <f t="shared" si="33"/>
        <v>92</v>
      </c>
      <c r="Z509" s="527" t="str">
        <f t="shared" si="34"/>
        <v/>
      </c>
      <c r="AA509" s="527" t="b">
        <f t="shared" si="35"/>
        <v>0</v>
      </c>
      <c r="AB509" s="527" t="s">
        <v>2125</v>
      </c>
      <c r="AC509" s="527" t="str">
        <f t="array" ref="AC509">IFERROR(IF(INDEX('Disaggregation Records'!$G$95:$G$183,MATCH(LEFT(Z509,255),LEFT('Disaggregation Records'!$D$95:$D$183,255),0))=0,"",INDEX('Disaggregation Records'!$G$95:$G$183,MATCH(LEFT(Z509,255),LEFT('Disaggregation Records'!$D$95:$D$183,255),0))),"")</f>
        <v/>
      </c>
      <c r="AD509" s="527" t="s">
        <v>989</v>
      </c>
      <c r="AE509" s="392"/>
      <c r="AF509" s="133"/>
      <c r="AG509" s="133"/>
    </row>
    <row r="510" spans="1:33" ht="47.1" customHeight="1" x14ac:dyDescent="0.25">
      <c r="A510" s="409">
        <v>19</v>
      </c>
      <c r="B510" s="427" t="str">
        <f>IFERROR(VLOOKUP(A510,'Coverage Indicators - Section D'!$A$10:$Y$42,25,FALSE),"")</f>
        <v/>
      </c>
      <c r="C510" s="522" t="str">
        <f t="array" ref="C510">IFERROR(IF(INDEX('Disaggregation Records'!$E$95:$E$183,MATCH(RIGHT(Z510,255),RIGHT('Disaggregation Records'!$D$95:$D$183,255),0))=0,"",INDEX('Disaggregation Records'!$E$95:$E$183,MATCH(RIGHT(Z510,255),RIGHT('Disaggregation Records'!$D$95:$D$183,255),0))),"")</f>
        <v/>
      </c>
      <c r="D510" s="522" t="str">
        <f t="array" ref="D510">IFERROR(IF(INDEX('Disaggregation Records'!$F$95:$F$183,MATCH(RIGHT(Z510,255),RIGHT('Disaggregation Records'!$D$95:$D$183,255),0))=0,"",INDEX('Disaggregation Records'!$F$95:$F$183,MATCH(RIGHT(Z510,255),RIGHT('Disaggregation Records'!$D$95:$D$183,255),0))),"")</f>
        <v/>
      </c>
      <c r="E510" s="429" t="str">
        <f t="array" ref="E510">IFERROR(IF(INDEX('Disaggregation Data'!$K$315:$K$616,MATCH(LEFT(X510,255),LEFT('Disaggregation Data'!$J$315:$J$616,255),0))=0,"",INDEX('Disaggregation Data'!$K$315:$K$616,MATCH(LEFT(X510,255),LEFT('Disaggregation Data'!J$315:$J$616,255),0))),"")</f>
        <v/>
      </c>
      <c r="F510" s="430" t="str">
        <f t="array" ref="F510">IFERROR(IF(INDEX('Disaggregation Data'!$L$315:$L$616,MATCH(LEFT(X510,255),LEFT('Disaggregation Data'!$J$315:$J$616,255),0))=0,"",INDEX('Disaggregation Data'!$L$315:$L$616,MATCH(LEFT(X510,255),LEFT('Disaggregation Data'!J$315:$J$616,255),0))),"")</f>
        <v/>
      </c>
      <c r="G510" s="494" t="str">
        <f t="array" ref="G510">IFERROR(IF(INDEX('Disaggregation Data'!$M$315:$M$616,MATCH(LEFT(X510,255),LEFT('Disaggregation Data'!$J$315:$J$616,255),0))=0,(E510/F510)*100,INDEX('Disaggregation Data'!$M$315:$M$616,MATCH(LEFT(X510,255),LEFT('Disaggregation Data'!J$315:$J$616,255),0))),"")</f>
        <v/>
      </c>
      <c r="H510" s="433" t="str">
        <f t="array" ref="H510">IFERROR(IF(INDEX('Disaggregation Data'!$N$315:$N$616,MATCH(LEFT(X510,255),LEFT('Disaggregation Data'!$J$315:$J$616,255),0))=0,"",INDEX('Disaggregation Data'!$N$315:$N$616,MATCH(LEFT(X510,255),LEFT('Disaggregation Data'!J$315:$J$616,255),0))),"")</f>
        <v/>
      </c>
      <c r="I510" s="433" t="str">
        <f t="array" ref="I510">IFERROR(IF(INDEX('Disaggregation Data'!$Q$315:$Q$616,MATCH(LEFT(X510,255),LEFT('Disaggregation Data'!$J$315:$J$616,255),0))=0,"",INDEX('Disaggregation Data'!$Q$315:$Q$616,MATCH(LEFT(X510,255),LEFT('Disaggregation Data'!J$315:$J$616,255),0))),"")</f>
        <v/>
      </c>
      <c r="J510" s="447" t="str">
        <f t="array" ref="J510">IFERROR(IF(INDEX('Disaggregation Data'!$R$315:$R$616,MATCH(LEFT(X510,255),LEFT('Disaggregation Data'!$J$315:$J$616,255),0))=0,"",INDEX('Disaggregation Data'!$R$315:$R$616,MATCH(LEFT(X510,255),LEFT('Disaggregation Data'!J$315:$J$616,255),0))),"")</f>
        <v/>
      </c>
      <c r="K510" s="484"/>
      <c r="L510" s="484"/>
      <c r="M510" s="484"/>
      <c r="N510" s="484"/>
      <c r="O510" s="484"/>
      <c r="P510" s="429"/>
      <c r="Q510" s="429"/>
      <c r="R510" s="429"/>
      <c r="S510" s="429"/>
      <c r="T510" s="429"/>
      <c r="U510" s="433" t="str">
        <f t="array" ref="U510">IFERROR(IF(INDEX('Disaggregation Data'!$O$315:$O$616,MATCH(LEFT(X510,255),LEFT('Disaggregation Data'!$J$315:$J$616,255),0))=0,"",INDEX('Disaggregation Data'!$O$315:$O$616,MATCH(LEFT(X510,255),LEFT('Disaggregation Data'!J$315:$J$616,255),0))),"")</f>
        <v/>
      </c>
      <c r="V510" s="447" t="str">
        <f t="array" ref="V510">IFERROR(IF(INDEX('Disaggregation Data'!$P$315:$P$616,MATCH(LEFT(X510,255),LEFT('Disaggregation Data'!$J$315:$J$616,255),0))=0,"",INDEX('Disaggregation Data'!$P$315:$P$616,MATCH(LEFT(X510,255),LEFT('Disaggregation Data'!J$315:$J$616,255),0))),"")</f>
        <v/>
      </c>
      <c r="W510" s="527"/>
      <c r="X510" s="527" t="str">
        <f t="shared" si="32"/>
        <v/>
      </c>
      <c r="Y510" s="527">
        <f t="shared" si="33"/>
        <v>93</v>
      </c>
      <c r="Z510" s="527" t="str">
        <f t="shared" si="34"/>
        <v/>
      </c>
      <c r="AA510" s="527" t="b">
        <f t="shared" si="35"/>
        <v>0</v>
      </c>
      <c r="AB510" s="527" t="s">
        <v>2126</v>
      </c>
      <c r="AC510" s="527" t="str">
        <f t="array" ref="AC510">IFERROR(IF(INDEX('Disaggregation Records'!$G$95:$G$183,MATCH(LEFT(Z510,255),LEFT('Disaggregation Records'!$D$95:$D$183,255),0))=0,"",INDEX('Disaggregation Records'!$G$95:$G$183,MATCH(LEFT(Z510,255),LEFT('Disaggregation Records'!$D$95:$D$183,255),0))),"")</f>
        <v/>
      </c>
      <c r="AD510" s="527" t="s">
        <v>989</v>
      </c>
      <c r="AE510" s="392"/>
      <c r="AF510" s="133"/>
      <c r="AG510" s="133"/>
    </row>
    <row r="511" spans="1:33" ht="47.1" customHeight="1" x14ac:dyDescent="0.25">
      <c r="A511" s="409">
        <v>19</v>
      </c>
      <c r="B511" s="427" t="str">
        <f>IFERROR(VLOOKUP(A511,'Coverage Indicators - Section D'!$A$10:$Y$42,25,FALSE),"")</f>
        <v/>
      </c>
      <c r="C511" s="522" t="str">
        <f t="array" ref="C511">IFERROR(IF(INDEX('Disaggregation Records'!$E$95:$E$183,MATCH(RIGHT(Z511,255),RIGHT('Disaggregation Records'!$D$95:$D$183,255),0))=0,"",INDEX('Disaggregation Records'!$E$95:$E$183,MATCH(RIGHT(Z511,255),RIGHT('Disaggregation Records'!$D$95:$D$183,255),0))),"")</f>
        <v/>
      </c>
      <c r="D511" s="522" t="str">
        <f t="array" ref="D511">IFERROR(IF(INDEX('Disaggregation Records'!$F$95:$F$183,MATCH(RIGHT(Z511,255),RIGHT('Disaggregation Records'!$D$95:$D$183,255),0))=0,"",INDEX('Disaggregation Records'!$F$95:$F$183,MATCH(RIGHT(Z511,255),RIGHT('Disaggregation Records'!$D$95:$D$183,255),0))),"")</f>
        <v/>
      </c>
      <c r="E511" s="429" t="str">
        <f t="array" ref="E511">IFERROR(IF(INDEX('Disaggregation Data'!$K$315:$K$616,MATCH(LEFT(X511,255),LEFT('Disaggregation Data'!$J$315:$J$616,255),0))=0,"",INDEX('Disaggregation Data'!$K$315:$K$616,MATCH(LEFT(X511,255),LEFT('Disaggregation Data'!J$315:$J$616,255),0))),"")</f>
        <v/>
      </c>
      <c r="F511" s="430" t="str">
        <f t="array" ref="F511">IFERROR(IF(INDEX('Disaggregation Data'!$L$315:$L$616,MATCH(LEFT(X511,255),LEFT('Disaggregation Data'!$J$315:$J$616,255),0))=0,"",INDEX('Disaggregation Data'!$L$315:$L$616,MATCH(LEFT(X511,255),LEFT('Disaggregation Data'!J$315:$J$616,255),0))),"")</f>
        <v/>
      </c>
      <c r="G511" s="494" t="str">
        <f t="array" ref="G511">IFERROR(IF(INDEX('Disaggregation Data'!$M$315:$M$616,MATCH(LEFT(X511,255),LEFT('Disaggregation Data'!$J$315:$J$616,255),0))=0,(E511/F511)*100,INDEX('Disaggregation Data'!$M$315:$M$616,MATCH(LEFT(X511,255),LEFT('Disaggregation Data'!J$315:$J$616,255),0))),"")</f>
        <v/>
      </c>
      <c r="H511" s="433" t="str">
        <f t="array" ref="H511">IFERROR(IF(INDEX('Disaggregation Data'!$N$315:$N$616,MATCH(LEFT(X511,255),LEFT('Disaggregation Data'!$J$315:$J$616,255),0))=0,"",INDEX('Disaggregation Data'!$N$315:$N$616,MATCH(LEFT(X511,255),LEFT('Disaggregation Data'!J$315:$J$616,255),0))),"")</f>
        <v/>
      </c>
      <c r="I511" s="433" t="str">
        <f t="array" ref="I511">IFERROR(IF(INDEX('Disaggregation Data'!$Q$315:$Q$616,MATCH(LEFT(X511,255),LEFT('Disaggregation Data'!$J$315:$J$616,255),0))=0,"",INDEX('Disaggregation Data'!$Q$315:$Q$616,MATCH(LEFT(X511,255),LEFT('Disaggregation Data'!J$315:$J$616,255),0))),"")</f>
        <v/>
      </c>
      <c r="J511" s="447" t="str">
        <f t="array" ref="J511">IFERROR(IF(INDEX('Disaggregation Data'!$R$315:$R$616,MATCH(LEFT(X511,255),LEFT('Disaggregation Data'!$J$315:$J$616,255),0))=0,"",INDEX('Disaggregation Data'!$R$315:$R$616,MATCH(LEFT(X511,255),LEFT('Disaggregation Data'!J$315:$J$616,255),0))),"")</f>
        <v/>
      </c>
      <c r="K511" s="484"/>
      <c r="L511" s="484"/>
      <c r="M511" s="484"/>
      <c r="N511" s="484"/>
      <c r="O511" s="484"/>
      <c r="P511" s="429"/>
      <c r="Q511" s="429"/>
      <c r="R511" s="429"/>
      <c r="S511" s="429"/>
      <c r="T511" s="429"/>
      <c r="U511" s="433" t="str">
        <f t="array" ref="U511">IFERROR(IF(INDEX('Disaggregation Data'!$O$315:$O$616,MATCH(LEFT(X511,255),LEFT('Disaggregation Data'!$J$315:$J$616,255),0))=0,"",INDEX('Disaggregation Data'!$O$315:$O$616,MATCH(LEFT(X511,255),LEFT('Disaggregation Data'!J$315:$J$616,255),0))),"")</f>
        <v/>
      </c>
      <c r="V511" s="447" t="str">
        <f t="array" ref="V511">IFERROR(IF(INDEX('Disaggregation Data'!$P$315:$P$616,MATCH(LEFT(X511,255),LEFT('Disaggregation Data'!$J$315:$J$616,255),0))=0,"",INDEX('Disaggregation Data'!$P$315:$P$616,MATCH(LEFT(X511,255),LEFT('Disaggregation Data'!J$315:$J$616,255),0))),"")</f>
        <v/>
      </c>
      <c r="W511" s="527"/>
      <c r="X511" s="527" t="str">
        <f t="shared" si="32"/>
        <v/>
      </c>
      <c r="Y511" s="527">
        <f t="shared" si="33"/>
        <v>94</v>
      </c>
      <c r="Z511" s="527" t="str">
        <f t="shared" si="34"/>
        <v/>
      </c>
      <c r="AA511" s="527" t="b">
        <f t="shared" si="35"/>
        <v>0</v>
      </c>
      <c r="AB511" s="527" t="s">
        <v>2127</v>
      </c>
      <c r="AC511" s="527" t="str">
        <f t="array" ref="AC511">IFERROR(IF(INDEX('Disaggregation Records'!$G$95:$G$183,MATCH(LEFT(Z511,255),LEFT('Disaggregation Records'!$D$95:$D$183,255),0))=0,"",INDEX('Disaggregation Records'!$G$95:$G$183,MATCH(LEFT(Z511,255),LEFT('Disaggregation Records'!$D$95:$D$183,255),0))),"")</f>
        <v/>
      </c>
      <c r="AD511" s="527" t="s">
        <v>989</v>
      </c>
      <c r="AE511" s="392"/>
      <c r="AF511" s="133"/>
      <c r="AG511" s="133"/>
    </row>
    <row r="512" spans="1:33" ht="47.1" customHeight="1" x14ac:dyDescent="0.25">
      <c r="A512" s="409">
        <v>19</v>
      </c>
      <c r="B512" s="427" t="str">
        <f>IFERROR(VLOOKUP(A512,'Coverage Indicators - Section D'!$A$10:$Y$42,25,FALSE),"")</f>
        <v/>
      </c>
      <c r="C512" s="522" t="str">
        <f t="array" ref="C512">IFERROR(IF(INDEX('Disaggregation Records'!$E$95:$E$183,MATCH(RIGHT(Z512,255),RIGHT('Disaggregation Records'!$D$95:$D$183,255),0))=0,"",INDEX('Disaggregation Records'!$E$95:$E$183,MATCH(RIGHT(Z512,255),RIGHT('Disaggregation Records'!$D$95:$D$183,255),0))),"")</f>
        <v/>
      </c>
      <c r="D512" s="522" t="str">
        <f t="array" ref="D512">IFERROR(IF(INDEX('Disaggregation Records'!$F$95:$F$183,MATCH(RIGHT(Z512,255),RIGHT('Disaggregation Records'!$D$95:$D$183,255),0))=0,"",INDEX('Disaggregation Records'!$F$95:$F$183,MATCH(RIGHT(Z512,255),RIGHT('Disaggregation Records'!$D$95:$D$183,255),0))),"")</f>
        <v/>
      </c>
      <c r="E512" s="429" t="str">
        <f t="array" ref="E512">IFERROR(IF(INDEX('Disaggregation Data'!$K$315:$K$616,MATCH(LEFT(X512,255),LEFT('Disaggregation Data'!$J$315:$J$616,255),0))=0,"",INDEX('Disaggregation Data'!$K$315:$K$616,MATCH(LEFT(X512,255),LEFT('Disaggregation Data'!J$315:$J$616,255),0))),"")</f>
        <v/>
      </c>
      <c r="F512" s="430" t="str">
        <f t="array" ref="F512">IFERROR(IF(INDEX('Disaggregation Data'!$L$315:$L$616,MATCH(LEFT(X512,255),LEFT('Disaggregation Data'!$J$315:$J$616,255),0))=0,"",INDEX('Disaggregation Data'!$L$315:$L$616,MATCH(LEFT(X512,255),LEFT('Disaggregation Data'!J$315:$J$616,255),0))),"")</f>
        <v/>
      </c>
      <c r="G512" s="494" t="str">
        <f t="array" ref="G512">IFERROR(IF(INDEX('Disaggregation Data'!$M$315:$M$616,MATCH(LEFT(X512,255),LEFT('Disaggregation Data'!$J$315:$J$616,255),0))=0,(E512/F512)*100,INDEX('Disaggregation Data'!$M$315:$M$616,MATCH(LEFT(X512,255),LEFT('Disaggregation Data'!J$315:$J$616,255),0))),"")</f>
        <v/>
      </c>
      <c r="H512" s="433" t="str">
        <f t="array" ref="H512">IFERROR(IF(INDEX('Disaggregation Data'!$N$315:$N$616,MATCH(LEFT(X512,255),LEFT('Disaggregation Data'!$J$315:$J$616,255),0))=0,"",INDEX('Disaggregation Data'!$N$315:$N$616,MATCH(LEFT(X512,255),LEFT('Disaggregation Data'!J$315:$J$616,255),0))),"")</f>
        <v/>
      </c>
      <c r="I512" s="433" t="str">
        <f t="array" ref="I512">IFERROR(IF(INDEX('Disaggregation Data'!$Q$315:$Q$616,MATCH(LEFT(X512,255),LEFT('Disaggregation Data'!$J$315:$J$616,255),0))=0,"",INDEX('Disaggregation Data'!$Q$315:$Q$616,MATCH(LEFT(X512,255),LEFT('Disaggregation Data'!J$315:$J$616,255),0))),"")</f>
        <v/>
      </c>
      <c r="J512" s="447" t="str">
        <f t="array" ref="J512">IFERROR(IF(INDEX('Disaggregation Data'!$R$315:$R$616,MATCH(LEFT(X512,255),LEFT('Disaggregation Data'!$J$315:$J$616,255),0))=0,"",INDEX('Disaggregation Data'!$R$315:$R$616,MATCH(LEFT(X512,255),LEFT('Disaggregation Data'!J$315:$J$616,255),0))),"")</f>
        <v/>
      </c>
      <c r="K512" s="484"/>
      <c r="L512" s="484"/>
      <c r="M512" s="484"/>
      <c r="N512" s="484"/>
      <c r="O512" s="484"/>
      <c r="P512" s="429"/>
      <c r="Q512" s="429"/>
      <c r="R512" s="429"/>
      <c r="S512" s="429"/>
      <c r="T512" s="429"/>
      <c r="U512" s="433" t="str">
        <f t="array" ref="U512">IFERROR(IF(INDEX('Disaggregation Data'!$O$315:$O$616,MATCH(LEFT(X512,255),LEFT('Disaggregation Data'!$J$315:$J$616,255),0))=0,"",INDEX('Disaggregation Data'!$O$315:$O$616,MATCH(LEFT(X512,255),LEFT('Disaggregation Data'!J$315:$J$616,255),0))),"")</f>
        <v/>
      </c>
      <c r="V512" s="447" t="str">
        <f t="array" ref="V512">IFERROR(IF(INDEX('Disaggregation Data'!$P$315:$P$616,MATCH(LEFT(X512,255),LEFT('Disaggregation Data'!$J$315:$J$616,255),0))=0,"",INDEX('Disaggregation Data'!$P$315:$P$616,MATCH(LEFT(X512,255),LEFT('Disaggregation Data'!J$315:$J$616,255),0))),"")</f>
        <v/>
      </c>
      <c r="W512" s="527"/>
      <c r="X512" s="527" t="str">
        <f t="shared" si="32"/>
        <v/>
      </c>
      <c r="Y512" s="527">
        <f t="shared" si="33"/>
        <v>95</v>
      </c>
      <c r="Z512" s="527" t="str">
        <f t="shared" si="34"/>
        <v/>
      </c>
      <c r="AA512" s="527" t="b">
        <f t="shared" si="35"/>
        <v>0</v>
      </c>
      <c r="AB512" s="527" t="s">
        <v>2128</v>
      </c>
      <c r="AC512" s="527" t="str">
        <f t="array" ref="AC512">IFERROR(IF(INDEX('Disaggregation Records'!$G$95:$G$183,MATCH(LEFT(Z512,255),LEFT('Disaggregation Records'!$D$95:$D$183,255),0))=0,"",INDEX('Disaggregation Records'!$G$95:$G$183,MATCH(LEFT(Z512,255),LEFT('Disaggregation Records'!$D$95:$D$183,255),0))),"")</f>
        <v/>
      </c>
      <c r="AD512" s="527" t="s">
        <v>989</v>
      </c>
      <c r="AE512" s="392"/>
      <c r="AF512" s="133"/>
      <c r="AG512" s="133"/>
    </row>
    <row r="513" spans="1:33" ht="47.1" customHeight="1" x14ac:dyDescent="0.25">
      <c r="A513" s="409">
        <v>19</v>
      </c>
      <c r="B513" s="427" t="str">
        <f>IFERROR(VLOOKUP(A513,'Coverage Indicators - Section D'!$A$10:$Y$42,25,FALSE),"")</f>
        <v/>
      </c>
      <c r="C513" s="522" t="str">
        <f t="array" ref="C513">IFERROR(IF(INDEX('Disaggregation Records'!$E$95:$E$183,MATCH(RIGHT(Z513,255),RIGHT('Disaggregation Records'!$D$95:$D$183,255),0))=0,"",INDEX('Disaggregation Records'!$E$95:$E$183,MATCH(RIGHT(Z513,255),RIGHT('Disaggregation Records'!$D$95:$D$183,255),0))),"")</f>
        <v/>
      </c>
      <c r="D513" s="522" t="str">
        <f t="array" ref="D513">IFERROR(IF(INDEX('Disaggregation Records'!$F$95:$F$183,MATCH(RIGHT(Z513,255),RIGHT('Disaggregation Records'!$D$95:$D$183,255),0))=0,"",INDEX('Disaggregation Records'!$F$95:$F$183,MATCH(RIGHT(Z513,255),RIGHT('Disaggregation Records'!$D$95:$D$183,255),0))),"")</f>
        <v/>
      </c>
      <c r="E513" s="429" t="str">
        <f t="array" ref="E513">IFERROR(IF(INDEX('Disaggregation Data'!$K$315:$K$616,MATCH(LEFT(X513,255),LEFT('Disaggregation Data'!$J$315:$J$616,255),0))=0,"",INDEX('Disaggregation Data'!$K$315:$K$616,MATCH(LEFT(X513,255),LEFT('Disaggregation Data'!J$315:$J$616,255),0))),"")</f>
        <v/>
      </c>
      <c r="F513" s="430" t="str">
        <f t="array" ref="F513">IFERROR(IF(INDEX('Disaggregation Data'!$L$315:$L$616,MATCH(LEFT(X513,255),LEFT('Disaggregation Data'!$J$315:$J$616,255),0))=0,"",INDEX('Disaggregation Data'!$L$315:$L$616,MATCH(LEFT(X513,255),LEFT('Disaggregation Data'!J$315:$J$616,255),0))),"")</f>
        <v/>
      </c>
      <c r="G513" s="494" t="str">
        <f t="array" ref="G513">IFERROR(IF(INDEX('Disaggregation Data'!$M$315:$M$616,MATCH(LEFT(X513,255),LEFT('Disaggregation Data'!$J$315:$J$616,255),0))=0,(E513/F513)*100,INDEX('Disaggregation Data'!$M$315:$M$616,MATCH(LEFT(X513,255),LEFT('Disaggregation Data'!J$315:$J$616,255),0))),"")</f>
        <v/>
      </c>
      <c r="H513" s="433" t="str">
        <f t="array" ref="H513">IFERROR(IF(INDEX('Disaggregation Data'!$N$315:$N$616,MATCH(LEFT(X513,255),LEFT('Disaggregation Data'!$J$315:$J$616,255),0))=0,"",INDEX('Disaggregation Data'!$N$315:$N$616,MATCH(LEFT(X513,255),LEFT('Disaggregation Data'!J$315:$J$616,255),0))),"")</f>
        <v/>
      </c>
      <c r="I513" s="433" t="str">
        <f t="array" ref="I513">IFERROR(IF(INDEX('Disaggregation Data'!$Q$315:$Q$616,MATCH(LEFT(X513,255),LEFT('Disaggregation Data'!$J$315:$J$616,255),0))=0,"",INDEX('Disaggregation Data'!$Q$315:$Q$616,MATCH(LEFT(X513,255),LEFT('Disaggregation Data'!J$315:$J$616,255),0))),"")</f>
        <v/>
      </c>
      <c r="J513" s="447" t="str">
        <f t="array" ref="J513">IFERROR(IF(INDEX('Disaggregation Data'!$R$315:$R$616,MATCH(LEFT(X513,255),LEFT('Disaggregation Data'!$J$315:$J$616,255),0))=0,"",INDEX('Disaggregation Data'!$R$315:$R$616,MATCH(LEFT(X513,255),LEFT('Disaggregation Data'!J$315:$J$616,255),0))),"")</f>
        <v/>
      </c>
      <c r="K513" s="484"/>
      <c r="L513" s="484"/>
      <c r="M513" s="484"/>
      <c r="N513" s="484"/>
      <c r="O513" s="484"/>
      <c r="P513" s="429"/>
      <c r="Q513" s="429"/>
      <c r="R513" s="429"/>
      <c r="S513" s="429"/>
      <c r="T513" s="429"/>
      <c r="U513" s="433" t="str">
        <f t="array" ref="U513">IFERROR(IF(INDEX('Disaggregation Data'!$O$315:$O$616,MATCH(LEFT(X513,255),LEFT('Disaggregation Data'!$J$315:$J$616,255),0))=0,"",INDEX('Disaggregation Data'!$O$315:$O$616,MATCH(LEFT(X513,255),LEFT('Disaggregation Data'!J$315:$J$616,255),0))),"")</f>
        <v/>
      </c>
      <c r="V513" s="447" t="str">
        <f t="array" ref="V513">IFERROR(IF(INDEX('Disaggregation Data'!$P$315:$P$616,MATCH(LEFT(X513,255),LEFT('Disaggregation Data'!$J$315:$J$616,255),0))=0,"",INDEX('Disaggregation Data'!$P$315:$P$616,MATCH(LEFT(X513,255),LEFT('Disaggregation Data'!J$315:$J$616,255),0))),"")</f>
        <v/>
      </c>
      <c r="W513" s="527"/>
      <c r="X513" s="527" t="str">
        <f t="shared" si="32"/>
        <v/>
      </c>
      <c r="Y513" s="527">
        <f t="shared" si="33"/>
        <v>96</v>
      </c>
      <c r="Z513" s="527" t="str">
        <f t="shared" si="34"/>
        <v/>
      </c>
      <c r="AA513" s="527" t="b">
        <f t="shared" si="35"/>
        <v>0</v>
      </c>
      <c r="AB513" s="527" t="s">
        <v>2129</v>
      </c>
      <c r="AC513" s="527" t="str">
        <f t="array" ref="AC513">IFERROR(IF(INDEX('Disaggregation Records'!$G$95:$G$183,MATCH(LEFT(Z513,255),LEFT('Disaggregation Records'!$D$95:$D$183,255),0))=0,"",INDEX('Disaggregation Records'!$G$95:$G$183,MATCH(LEFT(Z513,255),LEFT('Disaggregation Records'!$D$95:$D$183,255),0))),"")</f>
        <v/>
      </c>
      <c r="AD513" s="527" t="s">
        <v>989</v>
      </c>
      <c r="AE513" s="392"/>
      <c r="AF513" s="133"/>
      <c r="AG513" s="133"/>
    </row>
    <row r="514" spans="1:33" ht="47.1" customHeight="1" x14ac:dyDescent="0.25">
      <c r="A514" s="409">
        <v>19</v>
      </c>
      <c r="B514" s="427" t="str">
        <f>IFERROR(VLOOKUP(A514,'Coverage Indicators - Section D'!$A$10:$Y$42,25,FALSE),"")</f>
        <v/>
      </c>
      <c r="C514" s="522" t="str">
        <f t="array" ref="C514">IFERROR(IF(INDEX('Disaggregation Records'!$E$95:$E$183,MATCH(RIGHT(Z514,255),RIGHT('Disaggregation Records'!$D$95:$D$183,255),0))=0,"",INDEX('Disaggregation Records'!$E$95:$E$183,MATCH(RIGHT(Z514,255),RIGHT('Disaggregation Records'!$D$95:$D$183,255),0))),"")</f>
        <v/>
      </c>
      <c r="D514" s="522" t="str">
        <f t="array" ref="D514">IFERROR(IF(INDEX('Disaggregation Records'!$F$95:$F$183,MATCH(RIGHT(Z514,255),RIGHT('Disaggregation Records'!$D$95:$D$183,255),0))=0,"",INDEX('Disaggregation Records'!$F$95:$F$183,MATCH(RIGHT(Z514,255),RIGHT('Disaggregation Records'!$D$95:$D$183,255),0))),"")</f>
        <v/>
      </c>
      <c r="E514" s="429" t="str">
        <f t="array" ref="E514">IFERROR(IF(INDEX('Disaggregation Data'!$K$315:$K$616,MATCH(LEFT(X514,255),LEFT('Disaggregation Data'!$J$315:$J$616,255),0))=0,"",INDEX('Disaggregation Data'!$K$315:$K$616,MATCH(LEFT(X514,255),LEFT('Disaggregation Data'!J$315:$J$616,255),0))),"")</f>
        <v/>
      </c>
      <c r="F514" s="430" t="str">
        <f t="array" ref="F514">IFERROR(IF(INDEX('Disaggregation Data'!$L$315:$L$616,MATCH(LEFT(X514,255),LEFT('Disaggregation Data'!$J$315:$J$616,255),0))=0,"",INDEX('Disaggregation Data'!$L$315:$L$616,MATCH(LEFT(X514,255),LEFT('Disaggregation Data'!J$315:$J$616,255),0))),"")</f>
        <v/>
      </c>
      <c r="G514" s="494" t="str">
        <f t="array" ref="G514">IFERROR(IF(INDEX('Disaggregation Data'!$M$315:$M$616,MATCH(LEFT(X514,255),LEFT('Disaggregation Data'!$J$315:$J$616,255),0))=0,(E514/F514)*100,INDEX('Disaggregation Data'!$M$315:$M$616,MATCH(LEFT(X514,255),LEFT('Disaggregation Data'!J$315:$J$616,255),0))),"")</f>
        <v/>
      </c>
      <c r="H514" s="433" t="str">
        <f t="array" ref="H514">IFERROR(IF(INDEX('Disaggregation Data'!$N$315:$N$616,MATCH(LEFT(X514,255),LEFT('Disaggregation Data'!$J$315:$J$616,255),0))=0,"",INDEX('Disaggregation Data'!$N$315:$N$616,MATCH(LEFT(X514,255),LEFT('Disaggregation Data'!J$315:$J$616,255),0))),"")</f>
        <v/>
      </c>
      <c r="I514" s="433" t="str">
        <f t="array" ref="I514">IFERROR(IF(INDEX('Disaggregation Data'!$Q$315:$Q$616,MATCH(LEFT(X514,255),LEFT('Disaggregation Data'!$J$315:$J$616,255),0))=0,"",INDEX('Disaggregation Data'!$Q$315:$Q$616,MATCH(LEFT(X514,255),LEFT('Disaggregation Data'!J$315:$J$616,255),0))),"")</f>
        <v/>
      </c>
      <c r="J514" s="447" t="str">
        <f t="array" ref="J514">IFERROR(IF(INDEX('Disaggregation Data'!$R$315:$R$616,MATCH(LEFT(X514,255),LEFT('Disaggregation Data'!$J$315:$J$616,255),0))=0,"",INDEX('Disaggregation Data'!$R$315:$R$616,MATCH(LEFT(X514,255),LEFT('Disaggregation Data'!J$315:$J$616,255),0))),"")</f>
        <v/>
      </c>
      <c r="K514" s="484"/>
      <c r="L514" s="484"/>
      <c r="M514" s="484"/>
      <c r="N514" s="484"/>
      <c r="O514" s="484"/>
      <c r="P514" s="429"/>
      <c r="Q514" s="429"/>
      <c r="R514" s="429"/>
      <c r="S514" s="429"/>
      <c r="T514" s="429"/>
      <c r="U514" s="433" t="str">
        <f t="array" ref="U514">IFERROR(IF(INDEX('Disaggregation Data'!$O$315:$O$616,MATCH(LEFT(X514,255),LEFT('Disaggregation Data'!$J$315:$J$616,255),0))=0,"",INDEX('Disaggregation Data'!$O$315:$O$616,MATCH(LEFT(X514,255),LEFT('Disaggregation Data'!J$315:$J$616,255),0))),"")</f>
        <v/>
      </c>
      <c r="V514" s="447" t="str">
        <f t="array" ref="V514">IFERROR(IF(INDEX('Disaggregation Data'!$P$315:$P$616,MATCH(LEFT(X514,255),LEFT('Disaggregation Data'!$J$315:$J$616,255),0))=0,"",INDEX('Disaggregation Data'!$P$315:$P$616,MATCH(LEFT(X514,255),LEFT('Disaggregation Data'!J$315:$J$616,255),0))),"")</f>
        <v/>
      </c>
      <c r="W514" s="527"/>
      <c r="X514" s="527" t="str">
        <f t="shared" si="32"/>
        <v/>
      </c>
      <c r="Y514" s="527">
        <f t="shared" si="33"/>
        <v>97</v>
      </c>
      <c r="Z514" s="527" t="str">
        <f t="shared" si="34"/>
        <v/>
      </c>
      <c r="AA514" s="527" t="b">
        <f t="shared" si="35"/>
        <v>0</v>
      </c>
      <c r="AB514" s="527" t="s">
        <v>2130</v>
      </c>
      <c r="AC514" s="527" t="str">
        <f t="array" ref="AC514">IFERROR(IF(INDEX('Disaggregation Records'!$G$95:$G$183,MATCH(LEFT(Z514,255),LEFT('Disaggregation Records'!$D$95:$D$183,255),0))=0,"",INDEX('Disaggregation Records'!$G$95:$G$183,MATCH(LEFT(Z514,255),LEFT('Disaggregation Records'!$D$95:$D$183,255),0))),"")</f>
        <v/>
      </c>
      <c r="AD514" s="527" t="s">
        <v>989</v>
      </c>
      <c r="AE514" s="392"/>
      <c r="AF514" s="133"/>
      <c r="AG514" s="133"/>
    </row>
    <row r="515" spans="1:33" ht="47.1" customHeight="1" x14ac:dyDescent="0.25">
      <c r="A515" s="409">
        <v>19</v>
      </c>
      <c r="B515" s="427" t="str">
        <f>IFERROR(VLOOKUP(A515,'Coverage Indicators - Section D'!$A$10:$Y$42,25,FALSE),"")</f>
        <v/>
      </c>
      <c r="C515" s="522" t="str">
        <f t="array" ref="C515">IFERROR(IF(INDEX('Disaggregation Records'!$E$95:$E$183,MATCH(RIGHT(Z515,255),RIGHT('Disaggregation Records'!$D$95:$D$183,255),0))=0,"",INDEX('Disaggregation Records'!$E$95:$E$183,MATCH(RIGHT(Z515,255),RIGHT('Disaggregation Records'!$D$95:$D$183,255),0))),"")</f>
        <v/>
      </c>
      <c r="D515" s="522" t="str">
        <f t="array" ref="D515">IFERROR(IF(INDEX('Disaggregation Records'!$F$95:$F$183,MATCH(RIGHT(Z515,255),RIGHT('Disaggregation Records'!$D$95:$D$183,255),0))=0,"",INDEX('Disaggregation Records'!$F$95:$F$183,MATCH(RIGHT(Z515,255),RIGHT('Disaggregation Records'!$D$95:$D$183,255),0))),"")</f>
        <v/>
      </c>
      <c r="E515" s="429" t="str">
        <f t="array" ref="E515">IFERROR(IF(INDEX('Disaggregation Data'!$K$315:$K$616,MATCH(LEFT(X515,255),LEFT('Disaggregation Data'!$J$315:$J$616,255),0))=0,"",INDEX('Disaggregation Data'!$K$315:$K$616,MATCH(LEFT(X515,255),LEFT('Disaggregation Data'!J$315:$J$616,255),0))),"")</f>
        <v/>
      </c>
      <c r="F515" s="430" t="str">
        <f t="array" ref="F515">IFERROR(IF(INDEX('Disaggregation Data'!$L$315:$L$616,MATCH(LEFT(X515,255),LEFT('Disaggregation Data'!$J$315:$J$616,255),0))=0,"",INDEX('Disaggregation Data'!$L$315:$L$616,MATCH(LEFT(X515,255),LEFT('Disaggregation Data'!J$315:$J$616,255),0))),"")</f>
        <v/>
      </c>
      <c r="G515" s="494" t="str">
        <f t="array" ref="G515">IFERROR(IF(INDEX('Disaggregation Data'!$M$315:$M$616,MATCH(LEFT(X515,255),LEFT('Disaggregation Data'!$J$315:$J$616,255),0))=0,(E515/F515)*100,INDEX('Disaggregation Data'!$M$315:$M$616,MATCH(LEFT(X515,255),LEFT('Disaggregation Data'!J$315:$J$616,255),0))),"")</f>
        <v/>
      </c>
      <c r="H515" s="433" t="str">
        <f t="array" ref="H515">IFERROR(IF(INDEX('Disaggregation Data'!$N$315:$N$616,MATCH(LEFT(X515,255),LEFT('Disaggregation Data'!$J$315:$J$616,255),0))=0,"",INDEX('Disaggregation Data'!$N$315:$N$616,MATCH(LEFT(X515,255),LEFT('Disaggregation Data'!J$315:$J$616,255),0))),"")</f>
        <v/>
      </c>
      <c r="I515" s="433" t="str">
        <f t="array" ref="I515">IFERROR(IF(INDEX('Disaggregation Data'!$Q$315:$Q$616,MATCH(LEFT(X515,255),LEFT('Disaggregation Data'!$J$315:$J$616,255),0))=0,"",INDEX('Disaggregation Data'!$Q$315:$Q$616,MATCH(LEFT(X515,255),LEFT('Disaggregation Data'!J$315:$J$616,255),0))),"")</f>
        <v/>
      </c>
      <c r="J515" s="447" t="str">
        <f t="array" ref="J515">IFERROR(IF(INDEX('Disaggregation Data'!$R$315:$R$616,MATCH(LEFT(X515,255),LEFT('Disaggregation Data'!$J$315:$J$616,255),0))=0,"",INDEX('Disaggregation Data'!$R$315:$R$616,MATCH(LEFT(X515,255),LEFT('Disaggregation Data'!J$315:$J$616,255),0))),"")</f>
        <v/>
      </c>
      <c r="K515" s="484"/>
      <c r="L515" s="484"/>
      <c r="M515" s="484"/>
      <c r="N515" s="484"/>
      <c r="O515" s="484"/>
      <c r="P515" s="429"/>
      <c r="Q515" s="429"/>
      <c r="R515" s="429"/>
      <c r="S515" s="429"/>
      <c r="T515" s="429"/>
      <c r="U515" s="433" t="str">
        <f t="array" ref="U515">IFERROR(IF(INDEX('Disaggregation Data'!$O$315:$O$616,MATCH(LEFT(X515,255),LEFT('Disaggregation Data'!$J$315:$J$616,255),0))=0,"",INDEX('Disaggregation Data'!$O$315:$O$616,MATCH(LEFT(X515,255),LEFT('Disaggregation Data'!J$315:$J$616,255),0))),"")</f>
        <v/>
      </c>
      <c r="V515" s="447" t="str">
        <f t="array" ref="V515">IFERROR(IF(INDEX('Disaggregation Data'!$P$315:$P$616,MATCH(LEFT(X515,255),LEFT('Disaggregation Data'!$J$315:$J$616,255),0))=0,"",INDEX('Disaggregation Data'!$P$315:$P$616,MATCH(LEFT(X515,255),LEFT('Disaggregation Data'!J$315:$J$616,255),0))),"")</f>
        <v/>
      </c>
      <c r="W515" s="527"/>
      <c r="X515" s="527" t="str">
        <f t="shared" si="32"/>
        <v/>
      </c>
      <c r="Y515" s="527">
        <f t="shared" si="33"/>
        <v>98</v>
      </c>
      <c r="Z515" s="527" t="str">
        <f t="shared" si="34"/>
        <v/>
      </c>
      <c r="AA515" s="527" t="b">
        <f t="shared" si="35"/>
        <v>0</v>
      </c>
      <c r="AB515" s="527" t="s">
        <v>2131</v>
      </c>
      <c r="AC515" s="527" t="str">
        <f t="array" ref="AC515">IFERROR(IF(INDEX('Disaggregation Records'!$G$95:$G$183,MATCH(LEFT(Z515,255),LEFT('Disaggregation Records'!$D$95:$D$183,255),0))=0,"",INDEX('Disaggregation Records'!$G$95:$G$183,MATCH(LEFT(Z515,255),LEFT('Disaggregation Records'!$D$95:$D$183,255),0))),"")</f>
        <v/>
      </c>
      <c r="AD515" s="527" t="s">
        <v>989</v>
      </c>
      <c r="AE515" s="392"/>
      <c r="AF515" s="133"/>
      <c r="AG515" s="133"/>
    </row>
    <row r="516" spans="1:33" ht="47.1" customHeight="1" x14ac:dyDescent="0.25">
      <c r="A516" s="409">
        <v>19</v>
      </c>
      <c r="B516" s="427" t="str">
        <f>IFERROR(VLOOKUP(A516,'Coverage Indicators - Section D'!$A$10:$Y$42,25,FALSE),"")</f>
        <v/>
      </c>
      <c r="C516" s="522" t="str">
        <f t="array" ref="C516">IFERROR(IF(INDEX('Disaggregation Records'!$E$95:$E$183,MATCH(RIGHT(Z516,255),RIGHT('Disaggregation Records'!$D$95:$D$183,255),0))=0,"",INDEX('Disaggregation Records'!$E$95:$E$183,MATCH(RIGHT(Z516,255),RIGHT('Disaggregation Records'!$D$95:$D$183,255),0))),"")</f>
        <v/>
      </c>
      <c r="D516" s="522" t="str">
        <f t="array" ref="D516">IFERROR(IF(INDEX('Disaggregation Records'!$F$95:$F$183,MATCH(RIGHT(Z516,255),RIGHT('Disaggregation Records'!$D$95:$D$183,255),0))=0,"",INDEX('Disaggregation Records'!$F$95:$F$183,MATCH(RIGHT(Z516,255),RIGHT('Disaggregation Records'!$D$95:$D$183,255),0))),"")</f>
        <v/>
      </c>
      <c r="E516" s="429" t="str">
        <f t="array" ref="E516">IFERROR(IF(INDEX('Disaggregation Data'!$K$315:$K$616,MATCH(LEFT(X516,255),LEFT('Disaggregation Data'!$J$315:$J$616,255),0))=0,"",INDEX('Disaggregation Data'!$K$315:$K$616,MATCH(LEFT(X516,255),LEFT('Disaggregation Data'!J$315:$J$616,255),0))),"")</f>
        <v/>
      </c>
      <c r="F516" s="430" t="str">
        <f t="array" ref="F516">IFERROR(IF(INDEX('Disaggregation Data'!$L$315:$L$616,MATCH(LEFT(X516,255),LEFT('Disaggregation Data'!$J$315:$J$616,255),0))=0,"",INDEX('Disaggregation Data'!$L$315:$L$616,MATCH(LEFT(X516,255),LEFT('Disaggregation Data'!J$315:$J$616,255),0))),"")</f>
        <v/>
      </c>
      <c r="G516" s="494" t="str">
        <f t="array" ref="G516">IFERROR(IF(INDEX('Disaggregation Data'!$M$315:$M$616,MATCH(LEFT(X516,255),LEFT('Disaggregation Data'!$J$315:$J$616,255),0))=0,(E516/F516)*100,INDEX('Disaggregation Data'!$M$315:$M$616,MATCH(LEFT(X516,255),LEFT('Disaggregation Data'!J$315:$J$616,255),0))),"")</f>
        <v/>
      </c>
      <c r="H516" s="433" t="str">
        <f t="array" ref="H516">IFERROR(IF(INDEX('Disaggregation Data'!$N$315:$N$616,MATCH(LEFT(X516,255),LEFT('Disaggregation Data'!$J$315:$J$616,255),0))=0,"",INDEX('Disaggregation Data'!$N$315:$N$616,MATCH(LEFT(X516,255),LEFT('Disaggregation Data'!J$315:$J$616,255),0))),"")</f>
        <v/>
      </c>
      <c r="I516" s="433" t="str">
        <f t="array" ref="I516">IFERROR(IF(INDEX('Disaggregation Data'!$Q$315:$Q$616,MATCH(LEFT(X516,255),LEFT('Disaggregation Data'!$J$315:$J$616,255),0))=0,"",INDEX('Disaggregation Data'!$Q$315:$Q$616,MATCH(LEFT(X516,255),LEFT('Disaggregation Data'!J$315:$J$616,255),0))),"")</f>
        <v/>
      </c>
      <c r="J516" s="447" t="str">
        <f t="array" ref="J516">IFERROR(IF(INDEX('Disaggregation Data'!$R$315:$R$616,MATCH(LEFT(X516,255),LEFT('Disaggregation Data'!$J$315:$J$616,255),0))=0,"",INDEX('Disaggregation Data'!$R$315:$R$616,MATCH(LEFT(X516,255),LEFT('Disaggregation Data'!J$315:$J$616,255),0))),"")</f>
        <v/>
      </c>
      <c r="K516" s="484"/>
      <c r="L516" s="484"/>
      <c r="M516" s="484"/>
      <c r="N516" s="484"/>
      <c r="O516" s="484"/>
      <c r="P516" s="429"/>
      <c r="Q516" s="429"/>
      <c r="R516" s="429"/>
      <c r="S516" s="429"/>
      <c r="T516" s="429"/>
      <c r="U516" s="433" t="str">
        <f t="array" ref="U516">IFERROR(IF(INDEX('Disaggregation Data'!$O$315:$O$616,MATCH(LEFT(X516,255),LEFT('Disaggregation Data'!$J$315:$J$616,255),0))=0,"",INDEX('Disaggregation Data'!$O$315:$O$616,MATCH(LEFT(X516,255),LEFT('Disaggregation Data'!J$315:$J$616,255),0))),"")</f>
        <v/>
      </c>
      <c r="V516" s="447" t="str">
        <f t="array" ref="V516">IFERROR(IF(INDEX('Disaggregation Data'!$P$315:$P$616,MATCH(LEFT(X516,255),LEFT('Disaggregation Data'!$J$315:$J$616,255),0))=0,"",INDEX('Disaggregation Data'!$P$315:$P$616,MATCH(LEFT(X516,255),LEFT('Disaggregation Data'!J$315:$J$616,255),0))),"")</f>
        <v/>
      </c>
      <c r="W516" s="527"/>
      <c r="X516" s="527" t="str">
        <f t="shared" si="32"/>
        <v/>
      </c>
      <c r="Y516" s="527">
        <f t="shared" si="33"/>
        <v>99</v>
      </c>
      <c r="Z516" s="527" t="str">
        <f t="shared" si="34"/>
        <v/>
      </c>
      <c r="AA516" s="527" t="b">
        <f t="shared" si="35"/>
        <v>0</v>
      </c>
      <c r="AB516" s="527" t="s">
        <v>2132</v>
      </c>
      <c r="AC516" s="527" t="str">
        <f t="array" ref="AC516">IFERROR(IF(INDEX('Disaggregation Records'!$G$95:$G$183,MATCH(LEFT(Z516,255),LEFT('Disaggregation Records'!$D$95:$D$183,255),0))=0,"",INDEX('Disaggregation Records'!$G$95:$G$183,MATCH(LEFT(Z516,255),LEFT('Disaggregation Records'!$D$95:$D$183,255),0))),"")</f>
        <v/>
      </c>
      <c r="AD516" s="527" t="s">
        <v>989</v>
      </c>
      <c r="AE516" s="392"/>
      <c r="AF516" s="133"/>
      <c r="AG516" s="133"/>
    </row>
    <row r="517" spans="1:33" ht="47.1" customHeight="1" x14ac:dyDescent="0.25">
      <c r="A517" s="409">
        <v>20</v>
      </c>
      <c r="B517" s="427" t="str">
        <f>IFERROR(VLOOKUP(A517,'Coverage Indicators - Section D'!$A$10:$Y$42,25,FALSE),"")</f>
        <v/>
      </c>
      <c r="C517" s="522" t="str">
        <f t="array" ref="C517">IFERROR(IF(INDEX('Disaggregation Records'!$E$95:$E$183,MATCH(RIGHT(Z517,255),RIGHT('Disaggregation Records'!$D$95:$D$183,255),0))=0,"",INDEX('Disaggregation Records'!$E$95:$E$183,MATCH(RIGHT(Z517,255),RIGHT('Disaggregation Records'!$D$95:$D$183,255),0))),"")</f>
        <v/>
      </c>
      <c r="D517" s="522" t="str">
        <f t="array" ref="D517">IFERROR(IF(INDEX('Disaggregation Records'!$F$95:$F$183,MATCH(RIGHT(Z517,255),RIGHT('Disaggregation Records'!$D$95:$D$183,255),0))=0,"",INDEX('Disaggregation Records'!$F$95:$F$183,MATCH(RIGHT(Z517,255),RIGHT('Disaggregation Records'!$D$95:$D$183,255),0))),"")</f>
        <v/>
      </c>
      <c r="E517" s="429" t="str">
        <f t="array" ref="E517">IFERROR(IF(INDEX('Disaggregation Data'!$K$315:$K$616,MATCH(LEFT(X517,255),LEFT('Disaggregation Data'!$J$315:$J$616,255),0))=0,"",INDEX('Disaggregation Data'!$K$315:$K$616,MATCH(LEFT(X517,255),LEFT('Disaggregation Data'!J$315:$J$616,255),0))),"")</f>
        <v/>
      </c>
      <c r="F517" s="430" t="str">
        <f t="array" ref="F517">IFERROR(IF(INDEX('Disaggregation Data'!$L$315:$L$616,MATCH(LEFT(X517,255),LEFT('Disaggregation Data'!$J$315:$J$616,255),0))=0,"",INDEX('Disaggregation Data'!$L$315:$L$616,MATCH(LEFT(X517,255),LEFT('Disaggregation Data'!J$315:$J$616,255),0))),"")</f>
        <v/>
      </c>
      <c r="G517" s="494" t="str">
        <f t="array" ref="G517">IFERROR(IF(INDEX('Disaggregation Data'!$M$315:$M$616,MATCH(LEFT(X517,255),LEFT('Disaggregation Data'!$J$315:$J$616,255),0))=0,(E517/F517)*100,INDEX('Disaggregation Data'!$M$315:$M$616,MATCH(LEFT(X517,255),LEFT('Disaggregation Data'!J$315:$J$616,255),0))),"")</f>
        <v/>
      </c>
      <c r="H517" s="433" t="str">
        <f t="array" ref="H517">IFERROR(IF(INDEX('Disaggregation Data'!$N$315:$N$616,MATCH(LEFT(X517,255),LEFT('Disaggregation Data'!$J$315:$J$616,255),0))=0,"",INDEX('Disaggregation Data'!$N$315:$N$616,MATCH(LEFT(X517,255),LEFT('Disaggregation Data'!J$315:$J$616,255),0))),"")</f>
        <v/>
      </c>
      <c r="I517" s="433" t="str">
        <f t="array" ref="I517">IFERROR(IF(INDEX('Disaggregation Data'!$Q$315:$Q$616,MATCH(LEFT(X517,255),LEFT('Disaggregation Data'!$J$315:$J$616,255),0))=0,"",INDEX('Disaggregation Data'!$Q$315:$Q$616,MATCH(LEFT(X517,255),LEFT('Disaggregation Data'!J$315:$J$616,255),0))),"")</f>
        <v/>
      </c>
      <c r="J517" s="447" t="str">
        <f t="array" ref="J517">IFERROR(IF(INDEX('Disaggregation Data'!$R$315:$R$616,MATCH(LEFT(X517,255),LEFT('Disaggregation Data'!$J$315:$J$616,255),0))=0,"",INDEX('Disaggregation Data'!$R$315:$R$616,MATCH(LEFT(X517,255),LEFT('Disaggregation Data'!J$315:$J$616,255),0))),"")</f>
        <v/>
      </c>
      <c r="K517" s="484"/>
      <c r="L517" s="484"/>
      <c r="M517" s="484"/>
      <c r="N517" s="484"/>
      <c r="O517" s="484"/>
      <c r="P517" s="429"/>
      <c r="Q517" s="429"/>
      <c r="R517" s="429"/>
      <c r="S517" s="429"/>
      <c r="T517" s="429"/>
      <c r="U517" s="433" t="str">
        <f t="array" ref="U517">IFERROR(IF(INDEX('Disaggregation Data'!$O$315:$O$616,MATCH(LEFT(X517,255),LEFT('Disaggregation Data'!$J$315:$J$616,255),0))=0,"",INDEX('Disaggregation Data'!$O$315:$O$616,MATCH(LEFT(X517,255),LEFT('Disaggregation Data'!J$315:$J$616,255),0))),"")</f>
        <v/>
      </c>
      <c r="V517" s="447" t="str">
        <f t="array" ref="V517">IFERROR(IF(INDEX('Disaggregation Data'!$P$315:$P$616,MATCH(LEFT(X517,255),LEFT('Disaggregation Data'!$J$315:$J$616,255),0))=0,"",INDEX('Disaggregation Data'!$P$315:$P$616,MATCH(LEFT(X517,255),LEFT('Disaggregation Data'!J$315:$J$616,255),0))),"")</f>
        <v/>
      </c>
      <c r="W517" s="527"/>
      <c r="X517" s="527" t="str">
        <f t="shared" si="32"/>
        <v/>
      </c>
      <c r="Y517" s="527">
        <f t="shared" si="33"/>
        <v>100</v>
      </c>
      <c r="Z517" s="527" t="str">
        <f t="shared" si="34"/>
        <v/>
      </c>
      <c r="AA517" s="527" t="b">
        <f t="shared" si="35"/>
        <v>0</v>
      </c>
      <c r="AB517" s="527" t="s">
        <v>2133</v>
      </c>
      <c r="AC517" s="527" t="str">
        <f t="array" ref="AC517">IFERROR(IF(INDEX('Disaggregation Records'!$G$95:$G$183,MATCH(LEFT(Z517,255),LEFT('Disaggregation Records'!$D$95:$D$183,255),0))=0,"",INDEX('Disaggregation Records'!$G$95:$G$183,MATCH(LEFT(Z517,255),LEFT('Disaggregation Records'!$D$95:$D$183,255),0))),"")</f>
        <v/>
      </c>
      <c r="AD517" s="527" t="s">
        <v>990</v>
      </c>
      <c r="AE517" s="392"/>
      <c r="AF517" s="133"/>
      <c r="AG517" s="133"/>
    </row>
    <row r="518" spans="1:33" ht="47.1" customHeight="1" x14ac:dyDescent="0.25">
      <c r="A518" s="409">
        <v>20</v>
      </c>
      <c r="B518" s="427" t="str">
        <f>IFERROR(VLOOKUP(A518,'Coverage Indicators - Section D'!$A$10:$Y$42,25,FALSE),"")</f>
        <v/>
      </c>
      <c r="C518" s="522" t="str">
        <f t="array" ref="C518">IFERROR(IF(INDEX('Disaggregation Records'!$E$95:$E$183,MATCH(RIGHT(Z518,255),RIGHT('Disaggregation Records'!$D$95:$D$183,255),0))=0,"",INDEX('Disaggregation Records'!$E$95:$E$183,MATCH(RIGHT(Z518,255),RIGHT('Disaggregation Records'!$D$95:$D$183,255),0))),"")</f>
        <v/>
      </c>
      <c r="D518" s="522" t="str">
        <f t="array" ref="D518">IFERROR(IF(INDEX('Disaggregation Records'!$F$95:$F$183,MATCH(RIGHT(Z518,255),RIGHT('Disaggregation Records'!$D$95:$D$183,255),0))=0,"",INDEX('Disaggregation Records'!$F$95:$F$183,MATCH(RIGHT(Z518,255),RIGHT('Disaggregation Records'!$D$95:$D$183,255),0))),"")</f>
        <v/>
      </c>
      <c r="E518" s="429" t="str">
        <f t="array" ref="E518">IFERROR(IF(INDEX('Disaggregation Data'!$K$315:$K$616,MATCH(LEFT(X518,255),LEFT('Disaggregation Data'!$J$315:$J$616,255),0))=0,"",INDEX('Disaggregation Data'!$K$315:$K$616,MATCH(LEFT(X518,255),LEFT('Disaggregation Data'!J$315:$J$616,255),0))),"")</f>
        <v/>
      </c>
      <c r="F518" s="430" t="str">
        <f t="array" ref="F518">IFERROR(IF(INDEX('Disaggregation Data'!$L$315:$L$616,MATCH(LEFT(X518,255),LEFT('Disaggregation Data'!$J$315:$J$616,255),0))=0,"",INDEX('Disaggregation Data'!$L$315:$L$616,MATCH(LEFT(X518,255),LEFT('Disaggregation Data'!J$315:$J$616,255),0))),"")</f>
        <v/>
      </c>
      <c r="G518" s="494" t="str">
        <f t="array" ref="G518">IFERROR(IF(INDEX('Disaggregation Data'!$M$315:$M$616,MATCH(LEFT(X518,255),LEFT('Disaggregation Data'!$J$315:$J$616,255),0))=0,(E518/F518)*100,INDEX('Disaggregation Data'!$M$315:$M$616,MATCH(LEFT(X518,255),LEFT('Disaggregation Data'!J$315:$J$616,255),0))),"")</f>
        <v/>
      </c>
      <c r="H518" s="433" t="str">
        <f t="array" ref="H518">IFERROR(IF(INDEX('Disaggregation Data'!$N$315:$N$616,MATCH(LEFT(X518,255),LEFT('Disaggregation Data'!$J$315:$J$616,255),0))=0,"",INDEX('Disaggregation Data'!$N$315:$N$616,MATCH(LEFT(X518,255),LEFT('Disaggregation Data'!J$315:$J$616,255),0))),"")</f>
        <v/>
      </c>
      <c r="I518" s="433" t="str">
        <f t="array" ref="I518">IFERROR(IF(INDEX('Disaggregation Data'!$Q$315:$Q$616,MATCH(LEFT(X518,255),LEFT('Disaggregation Data'!$J$315:$J$616,255),0))=0,"",INDEX('Disaggregation Data'!$Q$315:$Q$616,MATCH(LEFT(X518,255),LEFT('Disaggregation Data'!J$315:$J$616,255),0))),"")</f>
        <v/>
      </c>
      <c r="J518" s="447" t="str">
        <f t="array" ref="J518">IFERROR(IF(INDEX('Disaggregation Data'!$R$315:$R$616,MATCH(LEFT(X518,255),LEFT('Disaggregation Data'!$J$315:$J$616,255),0))=0,"",INDEX('Disaggregation Data'!$R$315:$R$616,MATCH(LEFT(X518,255),LEFT('Disaggregation Data'!J$315:$J$616,255),0))),"")</f>
        <v/>
      </c>
      <c r="K518" s="484"/>
      <c r="L518" s="484"/>
      <c r="M518" s="484"/>
      <c r="N518" s="484"/>
      <c r="O518" s="484"/>
      <c r="P518" s="429"/>
      <c r="Q518" s="429"/>
      <c r="R518" s="429"/>
      <c r="S518" s="429"/>
      <c r="T518" s="429"/>
      <c r="U518" s="433" t="str">
        <f t="array" ref="U518">IFERROR(IF(INDEX('Disaggregation Data'!$O$315:$O$616,MATCH(LEFT(X518,255),LEFT('Disaggregation Data'!$J$315:$J$616,255),0))=0,"",INDEX('Disaggregation Data'!$O$315:$O$616,MATCH(LEFT(X518,255),LEFT('Disaggregation Data'!J$315:$J$616,255),0))),"")</f>
        <v/>
      </c>
      <c r="V518" s="447" t="str">
        <f t="array" ref="V518">IFERROR(IF(INDEX('Disaggregation Data'!$P$315:$P$616,MATCH(LEFT(X518,255),LEFT('Disaggregation Data'!$J$315:$J$616,255),0))=0,"",INDEX('Disaggregation Data'!$P$315:$P$616,MATCH(LEFT(X518,255),LEFT('Disaggregation Data'!J$315:$J$616,255),0))),"")</f>
        <v/>
      </c>
      <c r="W518" s="527"/>
      <c r="X518" s="527" t="str">
        <f t="shared" si="32"/>
        <v/>
      </c>
      <c r="Y518" s="527">
        <f t="shared" si="33"/>
        <v>101</v>
      </c>
      <c r="Z518" s="527" t="str">
        <f t="shared" si="34"/>
        <v/>
      </c>
      <c r="AA518" s="527" t="b">
        <f t="shared" si="35"/>
        <v>0</v>
      </c>
      <c r="AB518" s="527" t="s">
        <v>2134</v>
      </c>
      <c r="AC518" s="527" t="str">
        <f t="array" ref="AC518">IFERROR(IF(INDEX('Disaggregation Records'!$G$95:$G$183,MATCH(LEFT(Z518,255),LEFT('Disaggregation Records'!$D$95:$D$183,255),0))=0,"",INDEX('Disaggregation Records'!$G$95:$G$183,MATCH(LEFT(Z518,255),LEFT('Disaggregation Records'!$D$95:$D$183,255),0))),"")</f>
        <v/>
      </c>
      <c r="AD518" s="527" t="s">
        <v>990</v>
      </c>
      <c r="AE518" s="392"/>
      <c r="AF518" s="133"/>
      <c r="AG518" s="133"/>
    </row>
    <row r="519" spans="1:33" ht="47.1" customHeight="1" x14ac:dyDescent="0.25">
      <c r="A519" s="409">
        <v>20</v>
      </c>
      <c r="B519" s="427" t="str">
        <f>IFERROR(VLOOKUP(A519,'Coverage Indicators - Section D'!$A$10:$Y$42,25,FALSE),"")</f>
        <v/>
      </c>
      <c r="C519" s="522" t="str">
        <f t="array" ref="C519">IFERROR(IF(INDEX('Disaggregation Records'!$E$95:$E$183,MATCH(RIGHT(Z519,255),RIGHT('Disaggregation Records'!$D$95:$D$183,255),0))=0,"",INDEX('Disaggregation Records'!$E$95:$E$183,MATCH(RIGHT(Z519,255),RIGHT('Disaggregation Records'!$D$95:$D$183,255),0))),"")</f>
        <v/>
      </c>
      <c r="D519" s="522" t="str">
        <f t="array" ref="D519">IFERROR(IF(INDEX('Disaggregation Records'!$F$95:$F$183,MATCH(RIGHT(Z519,255),RIGHT('Disaggregation Records'!$D$95:$D$183,255),0))=0,"",INDEX('Disaggregation Records'!$F$95:$F$183,MATCH(RIGHT(Z519,255),RIGHT('Disaggregation Records'!$D$95:$D$183,255),0))),"")</f>
        <v/>
      </c>
      <c r="E519" s="429" t="str">
        <f t="array" ref="E519">IFERROR(IF(INDEX('Disaggregation Data'!$K$315:$K$616,MATCH(LEFT(X519,255),LEFT('Disaggregation Data'!$J$315:$J$616,255),0))=0,"",INDEX('Disaggregation Data'!$K$315:$K$616,MATCH(LEFT(X519,255),LEFT('Disaggregation Data'!J$315:$J$616,255),0))),"")</f>
        <v/>
      </c>
      <c r="F519" s="430" t="str">
        <f t="array" ref="F519">IFERROR(IF(INDEX('Disaggregation Data'!$L$315:$L$616,MATCH(LEFT(X519,255),LEFT('Disaggregation Data'!$J$315:$J$616,255),0))=0,"",INDEX('Disaggregation Data'!$L$315:$L$616,MATCH(LEFT(X519,255),LEFT('Disaggregation Data'!J$315:$J$616,255),0))),"")</f>
        <v/>
      </c>
      <c r="G519" s="494" t="str">
        <f t="array" ref="G519">IFERROR(IF(INDEX('Disaggregation Data'!$M$315:$M$616,MATCH(LEFT(X519,255),LEFT('Disaggregation Data'!$J$315:$J$616,255),0))=0,(E519/F519)*100,INDEX('Disaggregation Data'!$M$315:$M$616,MATCH(LEFT(X519,255),LEFT('Disaggregation Data'!J$315:$J$616,255),0))),"")</f>
        <v/>
      </c>
      <c r="H519" s="433" t="str">
        <f t="array" ref="H519">IFERROR(IF(INDEX('Disaggregation Data'!$N$315:$N$616,MATCH(LEFT(X519,255),LEFT('Disaggregation Data'!$J$315:$J$616,255),0))=0,"",INDEX('Disaggregation Data'!$N$315:$N$616,MATCH(LEFT(X519,255),LEFT('Disaggregation Data'!J$315:$J$616,255),0))),"")</f>
        <v/>
      </c>
      <c r="I519" s="433" t="str">
        <f t="array" ref="I519">IFERROR(IF(INDEX('Disaggregation Data'!$Q$315:$Q$616,MATCH(LEFT(X519,255),LEFT('Disaggregation Data'!$J$315:$J$616,255),0))=0,"",INDEX('Disaggregation Data'!$Q$315:$Q$616,MATCH(LEFT(X519,255),LEFT('Disaggregation Data'!J$315:$J$616,255),0))),"")</f>
        <v/>
      </c>
      <c r="J519" s="447" t="str">
        <f t="array" ref="J519">IFERROR(IF(INDEX('Disaggregation Data'!$R$315:$R$616,MATCH(LEFT(X519,255),LEFT('Disaggregation Data'!$J$315:$J$616,255),0))=0,"",INDEX('Disaggregation Data'!$R$315:$R$616,MATCH(LEFT(X519,255),LEFT('Disaggregation Data'!J$315:$J$616,255),0))),"")</f>
        <v/>
      </c>
      <c r="K519" s="484"/>
      <c r="L519" s="484"/>
      <c r="M519" s="484"/>
      <c r="N519" s="484"/>
      <c r="O519" s="484"/>
      <c r="P519" s="429"/>
      <c r="Q519" s="429"/>
      <c r="R519" s="429"/>
      <c r="S519" s="429"/>
      <c r="T519" s="429"/>
      <c r="U519" s="433" t="str">
        <f t="array" ref="U519">IFERROR(IF(INDEX('Disaggregation Data'!$O$315:$O$616,MATCH(LEFT(X519,255),LEFT('Disaggregation Data'!$J$315:$J$616,255),0))=0,"",INDEX('Disaggregation Data'!$O$315:$O$616,MATCH(LEFT(X519,255),LEFT('Disaggregation Data'!J$315:$J$616,255),0))),"")</f>
        <v/>
      </c>
      <c r="V519" s="447" t="str">
        <f t="array" ref="V519">IFERROR(IF(INDEX('Disaggregation Data'!$P$315:$P$616,MATCH(LEFT(X519,255),LEFT('Disaggregation Data'!$J$315:$J$616,255),0))=0,"",INDEX('Disaggregation Data'!$P$315:$P$616,MATCH(LEFT(X519,255),LEFT('Disaggregation Data'!J$315:$J$616,255),0))),"")</f>
        <v/>
      </c>
      <c r="W519" s="527"/>
      <c r="X519" s="527" t="str">
        <f t="shared" ref="X519:X582" si="36">IF(B519&lt;&gt;"",B519&amp;C519&amp;D519,"")</f>
        <v/>
      </c>
      <c r="Y519" s="527">
        <f t="shared" ref="Y519:Y582" si="37">IF(B519=B518,Y518+1,0)</f>
        <v>102</v>
      </c>
      <c r="Z519" s="527" t="str">
        <f t="shared" ref="Z519:Z582" si="38">IF(B519&lt;&gt;"",B519&amp;"-"&amp;Y519,"")</f>
        <v/>
      </c>
      <c r="AA519" s="527" t="b">
        <f t="shared" ref="AA519:AA582" si="39">IFERROR(IF(B519&lt;&gt;"",TRUE,FALSE),"")</f>
        <v>0</v>
      </c>
      <c r="AB519" s="527" t="s">
        <v>2135</v>
      </c>
      <c r="AC519" s="527" t="str">
        <f t="array" ref="AC519">IFERROR(IF(INDEX('Disaggregation Records'!$G$95:$G$183,MATCH(LEFT(Z519,255),LEFT('Disaggregation Records'!$D$95:$D$183,255),0))=0,"",INDEX('Disaggregation Records'!$G$95:$G$183,MATCH(LEFT(Z519,255),LEFT('Disaggregation Records'!$D$95:$D$183,255),0))),"")</f>
        <v/>
      </c>
      <c r="AD519" s="527" t="s">
        <v>990</v>
      </c>
      <c r="AE519" s="392"/>
      <c r="AF519" s="133"/>
      <c r="AG519" s="133"/>
    </row>
    <row r="520" spans="1:33" ht="47.1" customHeight="1" x14ac:dyDescent="0.25">
      <c r="A520" s="409">
        <v>20</v>
      </c>
      <c r="B520" s="427" t="str">
        <f>IFERROR(VLOOKUP(A520,'Coverage Indicators - Section D'!$A$10:$Y$42,25,FALSE),"")</f>
        <v/>
      </c>
      <c r="C520" s="522" t="str">
        <f t="array" ref="C520">IFERROR(IF(INDEX('Disaggregation Records'!$E$95:$E$183,MATCH(RIGHT(Z520,255),RIGHT('Disaggregation Records'!$D$95:$D$183,255),0))=0,"",INDEX('Disaggregation Records'!$E$95:$E$183,MATCH(RIGHT(Z520,255),RIGHT('Disaggregation Records'!$D$95:$D$183,255),0))),"")</f>
        <v/>
      </c>
      <c r="D520" s="522" t="str">
        <f t="array" ref="D520">IFERROR(IF(INDEX('Disaggregation Records'!$F$95:$F$183,MATCH(RIGHT(Z520,255),RIGHT('Disaggregation Records'!$D$95:$D$183,255),0))=0,"",INDEX('Disaggregation Records'!$F$95:$F$183,MATCH(RIGHT(Z520,255),RIGHT('Disaggregation Records'!$D$95:$D$183,255),0))),"")</f>
        <v/>
      </c>
      <c r="E520" s="429" t="str">
        <f t="array" ref="E520">IFERROR(IF(INDEX('Disaggregation Data'!$K$315:$K$616,MATCH(LEFT(X520,255),LEFT('Disaggregation Data'!$J$315:$J$616,255),0))=0,"",INDEX('Disaggregation Data'!$K$315:$K$616,MATCH(LEFT(X520,255),LEFT('Disaggregation Data'!J$315:$J$616,255),0))),"")</f>
        <v/>
      </c>
      <c r="F520" s="430" t="str">
        <f t="array" ref="F520">IFERROR(IF(INDEX('Disaggregation Data'!$L$315:$L$616,MATCH(LEFT(X520,255),LEFT('Disaggregation Data'!$J$315:$J$616,255),0))=0,"",INDEX('Disaggregation Data'!$L$315:$L$616,MATCH(LEFT(X520,255),LEFT('Disaggregation Data'!J$315:$J$616,255),0))),"")</f>
        <v/>
      </c>
      <c r="G520" s="494" t="str">
        <f t="array" ref="G520">IFERROR(IF(INDEX('Disaggregation Data'!$M$315:$M$616,MATCH(LEFT(X520,255),LEFT('Disaggregation Data'!$J$315:$J$616,255),0))=0,(E520/F520)*100,INDEX('Disaggregation Data'!$M$315:$M$616,MATCH(LEFT(X520,255),LEFT('Disaggregation Data'!J$315:$J$616,255),0))),"")</f>
        <v/>
      </c>
      <c r="H520" s="433" t="str">
        <f t="array" ref="H520">IFERROR(IF(INDEX('Disaggregation Data'!$N$315:$N$616,MATCH(LEFT(X520,255),LEFT('Disaggregation Data'!$J$315:$J$616,255),0))=0,"",INDEX('Disaggregation Data'!$N$315:$N$616,MATCH(LEFT(X520,255),LEFT('Disaggregation Data'!J$315:$J$616,255),0))),"")</f>
        <v/>
      </c>
      <c r="I520" s="433" t="str">
        <f t="array" ref="I520">IFERROR(IF(INDEX('Disaggregation Data'!$Q$315:$Q$616,MATCH(LEFT(X520,255),LEFT('Disaggregation Data'!$J$315:$J$616,255),0))=0,"",INDEX('Disaggregation Data'!$Q$315:$Q$616,MATCH(LEFT(X520,255),LEFT('Disaggregation Data'!J$315:$J$616,255),0))),"")</f>
        <v/>
      </c>
      <c r="J520" s="447" t="str">
        <f t="array" ref="J520">IFERROR(IF(INDEX('Disaggregation Data'!$R$315:$R$616,MATCH(LEFT(X520,255),LEFT('Disaggregation Data'!$J$315:$J$616,255),0))=0,"",INDEX('Disaggregation Data'!$R$315:$R$616,MATCH(LEFT(X520,255),LEFT('Disaggregation Data'!J$315:$J$616,255),0))),"")</f>
        <v/>
      </c>
      <c r="K520" s="484"/>
      <c r="L520" s="484"/>
      <c r="M520" s="484"/>
      <c r="N520" s="484"/>
      <c r="O520" s="484"/>
      <c r="P520" s="429"/>
      <c r="Q520" s="429"/>
      <c r="R520" s="429"/>
      <c r="S520" s="429"/>
      <c r="T520" s="429"/>
      <c r="U520" s="433" t="str">
        <f t="array" ref="U520">IFERROR(IF(INDEX('Disaggregation Data'!$O$315:$O$616,MATCH(LEFT(X520,255),LEFT('Disaggregation Data'!$J$315:$J$616,255),0))=0,"",INDEX('Disaggregation Data'!$O$315:$O$616,MATCH(LEFT(X520,255),LEFT('Disaggregation Data'!J$315:$J$616,255),0))),"")</f>
        <v/>
      </c>
      <c r="V520" s="447" t="str">
        <f t="array" ref="V520">IFERROR(IF(INDEX('Disaggregation Data'!$P$315:$P$616,MATCH(LEFT(X520,255),LEFT('Disaggregation Data'!$J$315:$J$616,255),0))=0,"",INDEX('Disaggregation Data'!$P$315:$P$616,MATCH(LEFT(X520,255),LEFT('Disaggregation Data'!J$315:$J$616,255),0))),"")</f>
        <v/>
      </c>
      <c r="W520" s="527"/>
      <c r="X520" s="527" t="str">
        <f t="shared" si="36"/>
        <v/>
      </c>
      <c r="Y520" s="527">
        <f t="shared" si="37"/>
        <v>103</v>
      </c>
      <c r="Z520" s="527" t="str">
        <f t="shared" si="38"/>
        <v/>
      </c>
      <c r="AA520" s="527" t="b">
        <f t="shared" si="39"/>
        <v>0</v>
      </c>
      <c r="AB520" s="527" t="s">
        <v>2136</v>
      </c>
      <c r="AC520" s="527" t="str">
        <f t="array" ref="AC520">IFERROR(IF(INDEX('Disaggregation Records'!$G$95:$G$183,MATCH(LEFT(Z520,255),LEFT('Disaggregation Records'!$D$95:$D$183,255),0))=0,"",INDEX('Disaggregation Records'!$G$95:$G$183,MATCH(LEFT(Z520,255),LEFT('Disaggregation Records'!$D$95:$D$183,255),0))),"")</f>
        <v/>
      </c>
      <c r="AD520" s="527" t="s">
        <v>990</v>
      </c>
      <c r="AE520" s="392"/>
      <c r="AF520" s="133"/>
      <c r="AG520" s="133"/>
    </row>
    <row r="521" spans="1:33" ht="47.1" customHeight="1" x14ac:dyDescent="0.25">
      <c r="A521" s="409">
        <v>20</v>
      </c>
      <c r="B521" s="427" t="str">
        <f>IFERROR(VLOOKUP(A521,'Coverage Indicators - Section D'!$A$10:$Y$42,25,FALSE),"")</f>
        <v/>
      </c>
      <c r="C521" s="522" t="str">
        <f t="array" ref="C521">IFERROR(IF(INDEX('Disaggregation Records'!$E$95:$E$183,MATCH(RIGHT(Z521,255),RIGHT('Disaggregation Records'!$D$95:$D$183,255),0))=0,"",INDEX('Disaggregation Records'!$E$95:$E$183,MATCH(RIGHT(Z521,255),RIGHT('Disaggregation Records'!$D$95:$D$183,255),0))),"")</f>
        <v/>
      </c>
      <c r="D521" s="522" t="str">
        <f t="array" ref="D521">IFERROR(IF(INDEX('Disaggregation Records'!$F$95:$F$183,MATCH(RIGHT(Z521,255),RIGHT('Disaggregation Records'!$D$95:$D$183,255),0))=0,"",INDEX('Disaggregation Records'!$F$95:$F$183,MATCH(RIGHT(Z521,255),RIGHT('Disaggregation Records'!$D$95:$D$183,255),0))),"")</f>
        <v/>
      </c>
      <c r="E521" s="429" t="str">
        <f t="array" ref="E521">IFERROR(IF(INDEX('Disaggregation Data'!$K$315:$K$616,MATCH(LEFT(X521,255),LEFT('Disaggregation Data'!$J$315:$J$616,255),0))=0,"",INDEX('Disaggregation Data'!$K$315:$K$616,MATCH(LEFT(X521,255),LEFT('Disaggregation Data'!J$315:$J$616,255),0))),"")</f>
        <v/>
      </c>
      <c r="F521" s="430" t="str">
        <f t="array" ref="F521">IFERROR(IF(INDEX('Disaggregation Data'!$L$315:$L$616,MATCH(LEFT(X521,255),LEFT('Disaggregation Data'!$J$315:$J$616,255),0))=0,"",INDEX('Disaggregation Data'!$L$315:$L$616,MATCH(LEFT(X521,255),LEFT('Disaggregation Data'!J$315:$J$616,255),0))),"")</f>
        <v/>
      </c>
      <c r="G521" s="494" t="str">
        <f t="array" ref="G521">IFERROR(IF(INDEX('Disaggregation Data'!$M$315:$M$616,MATCH(LEFT(X521,255),LEFT('Disaggregation Data'!$J$315:$J$616,255),0))=0,(E521/F521)*100,INDEX('Disaggregation Data'!$M$315:$M$616,MATCH(LEFT(X521,255),LEFT('Disaggregation Data'!J$315:$J$616,255),0))),"")</f>
        <v/>
      </c>
      <c r="H521" s="433" t="str">
        <f t="array" ref="H521">IFERROR(IF(INDEX('Disaggregation Data'!$N$315:$N$616,MATCH(LEFT(X521,255),LEFT('Disaggregation Data'!$J$315:$J$616,255),0))=0,"",INDEX('Disaggregation Data'!$N$315:$N$616,MATCH(LEFT(X521,255),LEFT('Disaggregation Data'!J$315:$J$616,255),0))),"")</f>
        <v/>
      </c>
      <c r="I521" s="433" t="str">
        <f t="array" ref="I521">IFERROR(IF(INDEX('Disaggregation Data'!$Q$315:$Q$616,MATCH(LEFT(X521,255),LEFT('Disaggregation Data'!$J$315:$J$616,255),0))=0,"",INDEX('Disaggregation Data'!$Q$315:$Q$616,MATCH(LEFT(X521,255),LEFT('Disaggregation Data'!J$315:$J$616,255),0))),"")</f>
        <v/>
      </c>
      <c r="J521" s="447" t="str">
        <f t="array" ref="J521">IFERROR(IF(INDEX('Disaggregation Data'!$R$315:$R$616,MATCH(LEFT(X521,255),LEFT('Disaggregation Data'!$J$315:$J$616,255),0))=0,"",INDEX('Disaggregation Data'!$R$315:$R$616,MATCH(LEFT(X521,255),LEFT('Disaggregation Data'!J$315:$J$616,255),0))),"")</f>
        <v/>
      </c>
      <c r="K521" s="484"/>
      <c r="L521" s="484"/>
      <c r="M521" s="484"/>
      <c r="N521" s="484"/>
      <c r="O521" s="484"/>
      <c r="P521" s="429"/>
      <c r="Q521" s="429"/>
      <c r="R521" s="429"/>
      <c r="S521" s="429"/>
      <c r="T521" s="429"/>
      <c r="U521" s="433" t="str">
        <f t="array" ref="U521">IFERROR(IF(INDEX('Disaggregation Data'!$O$315:$O$616,MATCH(LEFT(X521,255),LEFT('Disaggregation Data'!$J$315:$J$616,255),0))=0,"",INDEX('Disaggregation Data'!$O$315:$O$616,MATCH(LEFT(X521,255),LEFT('Disaggregation Data'!J$315:$J$616,255),0))),"")</f>
        <v/>
      </c>
      <c r="V521" s="447" t="str">
        <f t="array" ref="V521">IFERROR(IF(INDEX('Disaggregation Data'!$P$315:$P$616,MATCH(LEFT(X521,255),LEFT('Disaggregation Data'!$J$315:$J$616,255),0))=0,"",INDEX('Disaggregation Data'!$P$315:$P$616,MATCH(LEFT(X521,255),LEFT('Disaggregation Data'!J$315:$J$616,255),0))),"")</f>
        <v/>
      </c>
      <c r="W521" s="527"/>
      <c r="X521" s="527" t="str">
        <f t="shared" si="36"/>
        <v/>
      </c>
      <c r="Y521" s="527">
        <f t="shared" si="37"/>
        <v>104</v>
      </c>
      <c r="Z521" s="527" t="str">
        <f t="shared" si="38"/>
        <v/>
      </c>
      <c r="AA521" s="527" t="b">
        <f t="shared" si="39"/>
        <v>0</v>
      </c>
      <c r="AB521" s="527" t="s">
        <v>2137</v>
      </c>
      <c r="AC521" s="527" t="str">
        <f t="array" ref="AC521">IFERROR(IF(INDEX('Disaggregation Records'!$G$95:$G$183,MATCH(LEFT(Z521,255),LEFT('Disaggregation Records'!$D$95:$D$183,255),0))=0,"",INDEX('Disaggregation Records'!$G$95:$G$183,MATCH(LEFT(Z521,255),LEFT('Disaggregation Records'!$D$95:$D$183,255),0))),"")</f>
        <v/>
      </c>
      <c r="AD521" s="527" t="s">
        <v>990</v>
      </c>
      <c r="AE521" s="392"/>
      <c r="AF521" s="133"/>
      <c r="AG521" s="133"/>
    </row>
    <row r="522" spans="1:33" ht="47.1" customHeight="1" x14ac:dyDescent="0.25">
      <c r="A522" s="409">
        <v>20</v>
      </c>
      <c r="B522" s="427" t="str">
        <f>IFERROR(VLOOKUP(A522,'Coverage Indicators - Section D'!$A$10:$Y$42,25,FALSE),"")</f>
        <v/>
      </c>
      <c r="C522" s="522" t="str">
        <f t="array" ref="C522">IFERROR(IF(INDEX('Disaggregation Records'!$E$95:$E$183,MATCH(RIGHT(Z522,255),RIGHT('Disaggregation Records'!$D$95:$D$183,255),0))=0,"",INDEX('Disaggregation Records'!$E$95:$E$183,MATCH(RIGHT(Z522,255),RIGHT('Disaggregation Records'!$D$95:$D$183,255),0))),"")</f>
        <v/>
      </c>
      <c r="D522" s="522" t="str">
        <f t="array" ref="D522">IFERROR(IF(INDEX('Disaggregation Records'!$F$95:$F$183,MATCH(RIGHT(Z522,255),RIGHT('Disaggregation Records'!$D$95:$D$183,255),0))=0,"",INDEX('Disaggregation Records'!$F$95:$F$183,MATCH(RIGHT(Z522,255),RIGHT('Disaggregation Records'!$D$95:$D$183,255),0))),"")</f>
        <v/>
      </c>
      <c r="E522" s="429" t="str">
        <f t="array" ref="E522">IFERROR(IF(INDEX('Disaggregation Data'!$K$315:$K$616,MATCH(LEFT(X522,255),LEFT('Disaggregation Data'!$J$315:$J$616,255),0))=0,"",INDEX('Disaggregation Data'!$K$315:$K$616,MATCH(LEFT(X522,255),LEFT('Disaggregation Data'!J$315:$J$616,255),0))),"")</f>
        <v/>
      </c>
      <c r="F522" s="430" t="str">
        <f t="array" ref="F522">IFERROR(IF(INDEX('Disaggregation Data'!$L$315:$L$616,MATCH(LEFT(X522,255),LEFT('Disaggregation Data'!$J$315:$J$616,255),0))=0,"",INDEX('Disaggregation Data'!$L$315:$L$616,MATCH(LEFT(X522,255),LEFT('Disaggregation Data'!J$315:$J$616,255),0))),"")</f>
        <v/>
      </c>
      <c r="G522" s="494" t="str">
        <f t="array" ref="G522">IFERROR(IF(INDEX('Disaggregation Data'!$M$315:$M$616,MATCH(LEFT(X522,255),LEFT('Disaggregation Data'!$J$315:$J$616,255),0))=0,(E522/F522)*100,INDEX('Disaggregation Data'!$M$315:$M$616,MATCH(LEFT(X522,255),LEFT('Disaggregation Data'!J$315:$J$616,255),0))),"")</f>
        <v/>
      </c>
      <c r="H522" s="433" t="str">
        <f t="array" ref="H522">IFERROR(IF(INDEX('Disaggregation Data'!$N$315:$N$616,MATCH(LEFT(X522,255),LEFT('Disaggregation Data'!$J$315:$J$616,255),0))=0,"",INDEX('Disaggregation Data'!$N$315:$N$616,MATCH(LEFT(X522,255),LEFT('Disaggregation Data'!J$315:$J$616,255),0))),"")</f>
        <v/>
      </c>
      <c r="I522" s="433" t="str">
        <f t="array" ref="I522">IFERROR(IF(INDEX('Disaggregation Data'!$Q$315:$Q$616,MATCH(LEFT(X522,255),LEFT('Disaggregation Data'!$J$315:$J$616,255),0))=0,"",INDEX('Disaggregation Data'!$Q$315:$Q$616,MATCH(LEFT(X522,255),LEFT('Disaggregation Data'!J$315:$J$616,255),0))),"")</f>
        <v/>
      </c>
      <c r="J522" s="447" t="str">
        <f t="array" ref="J522">IFERROR(IF(INDEX('Disaggregation Data'!$R$315:$R$616,MATCH(LEFT(X522,255),LEFT('Disaggregation Data'!$J$315:$J$616,255),0))=0,"",INDEX('Disaggregation Data'!$R$315:$R$616,MATCH(LEFT(X522,255),LEFT('Disaggregation Data'!J$315:$J$616,255),0))),"")</f>
        <v/>
      </c>
      <c r="K522" s="484"/>
      <c r="L522" s="484"/>
      <c r="M522" s="484"/>
      <c r="N522" s="484"/>
      <c r="O522" s="484"/>
      <c r="P522" s="429"/>
      <c r="Q522" s="429"/>
      <c r="R522" s="429"/>
      <c r="S522" s="429"/>
      <c r="T522" s="429"/>
      <c r="U522" s="433" t="str">
        <f t="array" ref="U522">IFERROR(IF(INDEX('Disaggregation Data'!$O$315:$O$616,MATCH(LEFT(X522,255),LEFT('Disaggregation Data'!$J$315:$J$616,255),0))=0,"",INDEX('Disaggregation Data'!$O$315:$O$616,MATCH(LEFT(X522,255),LEFT('Disaggregation Data'!J$315:$J$616,255),0))),"")</f>
        <v/>
      </c>
      <c r="V522" s="447" t="str">
        <f t="array" ref="V522">IFERROR(IF(INDEX('Disaggregation Data'!$P$315:$P$616,MATCH(LEFT(X522,255),LEFT('Disaggregation Data'!$J$315:$J$616,255),0))=0,"",INDEX('Disaggregation Data'!$P$315:$P$616,MATCH(LEFT(X522,255),LEFT('Disaggregation Data'!J$315:$J$616,255),0))),"")</f>
        <v/>
      </c>
      <c r="W522" s="527"/>
      <c r="X522" s="527" t="str">
        <f t="shared" si="36"/>
        <v/>
      </c>
      <c r="Y522" s="527">
        <f t="shared" si="37"/>
        <v>105</v>
      </c>
      <c r="Z522" s="527" t="str">
        <f t="shared" si="38"/>
        <v/>
      </c>
      <c r="AA522" s="527" t="b">
        <f t="shared" si="39"/>
        <v>0</v>
      </c>
      <c r="AB522" s="527" t="s">
        <v>2138</v>
      </c>
      <c r="AC522" s="527" t="str">
        <f t="array" ref="AC522">IFERROR(IF(INDEX('Disaggregation Records'!$G$95:$G$183,MATCH(LEFT(Z522,255),LEFT('Disaggregation Records'!$D$95:$D$183,255),0))=0,"",INDEX('Disaggregation Records'!$G$95:$G$183,MATCH(LEFT(Z522,255),LEFT('Disaggregation Records'!$D$95:$D$183,255),0))),"")</f>
        <v/>
      </c>
      <c r="AD522" s="527" t="s">
        <v>990</v>
      </c>
      <c r="AE522" s="392"/>
      <c r="AF522" s="133"/>
      <c r="AG522" s="133"/>
    </row>
    <row r="523" spans="1:33" ht="47.1" customHeight="1" x14ac:dyDescent="0.25">
      <c r="A523" s="409">
        <v>20</v>
      </c>
      <c r="B523" s="427" t="str">
        <f>IFERROR(VLOOKUP(A523,'Coverage Indicators - Section D'!$A$10:$Y$42,25,FALSE),"")</f>
        <v/>
      </c>
      <c r="C523" s="522" t="str">
        <f t="array" ref="C523">IFERROR(IF(INDEX('Disaggregation Records'!$E$95:$E$183,MATCH(RIGHT(Z523,255),RIGHT('Disaggregation Records'!$D$95:$D$183,255),0))=0,"",INDEX('Disaggregation Records'!$E$95:$E$183,MATCH(RIGHT(Z523,255),RIGHT('Disaggregation Records'!$D$95:$D$183,255),0))),"")</f>
        <v/>
      </c>
      <c r="D523" s="522" t="str">
        <f t="array" ref="D523">IFERROR(IF(INDEX('Disaggregation Records'!$F$95:$F$183,MATCH(RIGHT(Z523,255),RIGHT('Disaggregation Records'!$D$95:$D$183,255),0))=0,"",INDEX('Disaggregation Records'!$F$95:$F$183,MATCH(RIGHT(Z523,255),RIGHT('Disaggregation Records'!$D$95:$D$183,255),0))),"")</f>
        <v/>
      </c>
      <c r="E523" s="429" t="str">
        <f t="array" ref="E523">IFERROR(IF(INDEX('Disaggregation Data'!$K$315:$K$616,MATCH(LEFT(X523,255),LEFT('Disaggregation Data'!$J$315:$J$616,255),0))=0,"",INDEX('Disaggregation Data'!$K$315:$K$616,MATCH(LEFT(X523,255),LEFT('Disaggregation Data'!J$315:$J$616,255),0))),"")</f>
        <v/>
      </c>
      <c r="F523" s="430" t="str">
        <f t="array" ref="F523">IFERROR(IF(INDEX('Disaggregation Data'!$L$315:$L$616,MATCH(LEFT(X523,255),LEFT('Disaggregation Data'!$J$315:$J$616,255),0))=0,"",INDEX('Disaggregation Data'!$L$315:$L$616,MATCH(LEFT(X523,255),LEFT('Disaggregation Data'!J$315:$J$616,255),0))),"")</f>
        <v/>
      </c>
      <c r="G523" s="494" t="str">
        <f t="array" ref="G523">IFERROR(IF(INDEX('Disaggregation Data'!$M$315:$M$616,MATCH(LEFT(X523,255),LEFT('Disaggregation Data'!$J$315:$J$616,255),0))=0,(E523/F523)*100,INDEX('Disaggregation Data'!$M$315:$M$616,MATCH(LEFT(X523,255),LEFT('Disaggregation Data'!J$315:$J$616,255),0))),"")</f>
        <v/>
      </c>
      <c r="H523" s="433" t="str">
        <f t="array" ref="H523">IFERROR(IF(INDEX('Disaggregation Data'!$N$315:$N$616,MATCH(LEFT(X523,255),LEFT('Disaggregation Data'!$J$315:$J$616,255),0))=0,"",INDEX('Disaggregation Data'!$N$315:$N$616,MATCH(LEFT(X523,255),LEFT('Disaggregation Data'!J$315:$J$616,255),0))),"")</f>
        <v/>
      </c>
      <c r="I523" s="433" t="str">
        <f t="array" ref="I523">IFERROR(IF(INDEX('Disaggregation Data'!$Q$315:$Q$616,MATCH(LEFT(X523,255),LEFT('Disaggregation Data'!$J$315:$J$616,255),0))=0,"",INDEX('Disaggregation Data'!$Q$315:$Q$616,MATCH(LEFT(X523,255),LEFT('Disaggregation Data'!J$315:$J$616,255),0))),"")</f>
        <v/>
      </c>
      <c r="J523" s="447" t="str">
        <f t="array" ref="J523">IFERROR(IF(INDEX('Disaggregation Data'!$R$315:$R$616,MATCH(LEFT(X523,255),LEFT('Disaggregation Data'!$J$315:$J$616,255),0))=0,"",INDEX('Disaggregation Data'!$R$315:$R$616,MATCH(LEFT(X523,255),LEFT('Disaggregation Data'!J$315:$J$616,255),0))),"")</f>
        <v/>
      </c>
      <c r="K523" s="484"/>
      <c r="L523" s="484"/>
      <c r="M523" s="484"/>
      <c r="N523" s="484"/>
      <c r="O523" s="484"/>
      <c r="P523" s="429"/>
      <c r="Q523" s="429"/>
      <c r="R523" s="429"/>
      <c r="S523" s="429"/>
      <c r="T523" s="429"/>
      <c r="U523" s="433" t="str">
        <f t="array" ref="U523">IFERROR(IF(INDEX('Disaggregation Data'!$O$315:$O$616,MATCH(LEFT(X523,255),LEFT('Disaggregation Data'!$J$315:$J$616,255),0))=0,"",INDEX('Disaggregation Data'!$O$315:$O$616,MATCH(LEFT(X523,255),LEFT('Disaggregation Data'!J$315:$J$616,255),0))),"")</f>
        <v/>
      </c>
      <c r="V523" s="447" t="str">
        <f t="array" ref="V523">IFERROR(IF(INDEX('Disaggregation Data'!$P$315:$P$616,MATCH(LEFT(X523,255),LEFT('Disaggregation Data'!$J$315:$J$616,255),0))=0,"",INDEX('Disaggregation Data'!$P$315:$P$616,MATCH(LEFT(X523,255),LEFT('Disaggregation Data'!J$315:$J$616,255),0))),"")</f>
        <v/>
      </c>
      <c r="W523" s="527"/>
      <c r="X523" s="527" t="str">
        <f t="shared" si="36"/>
        <v/>
      </c>
      <c r="Y523" s="527">
        <f t="shared" si="37"/>
        <v>106</v>
      </c>
      <c r="Z523" s="527" t="str">
        <f t="shared" si="38"/>
        <v/>
      </c>
      <c r="AA523" s="527" t="b">
        <f t="shared" si="39"/>
        <v>0</v>
      </c>
      <c r="AB523" s="527" t="s">
        <v>2139</v>
      </c>
      <c r="AC523" s="527" t="str">
        <f t="array" ref="AC523">IFERROR(IF(INDEX('Disaggregation Records'!$G$95:$G$183,MATCH(LEFT(Z523,255),LEFT('Disaggregation Records'!$D$95:$D$183,255),0))=0,"",INDEX('Disaggregation Records'!$G$95:$G$183,MATCH(LEFT(Z523,255),LEFT('Disaggregation Records'!$D$95:$D$183,255),0))),"")</f>
        <v/>
      </c>
      <c r="AD523" s="527" t="s">
        <v>990</v>
      </c>
      <c r="AE523" s="392"/>
      <c r="AF523" s="133"/>
      <c r="AG523" s="133"/>
    </row>
    <row r="524" spans="1:33" ht="47.1" customHeight="1" x14ac:dyDescent="0.25">
      <c r="A524" s="409">
        <v>20</v>
      </c>
      <c r="B524" s="427" t="str">
        <f>IFERROR(VLOOKUP(A524,'Coverage Indicators - Section D'!$A$10:$Y$42,25,FALSE),"")</f>
        <v/>
      </c>
      <c r="C524" s="522" t="str">
        <f t="array" ref="C524">IFERROR(IF(INDEX('Disaggregation Records'!$E$95:$E$183,MATCH(RIGHT(Z524,255),RIGHT('Disaggregation Records'!$D$95:$D$183,255),0))=0,"",INDEX('Disaggregation Records'!$E$95:$E$183,MATCH(RIGHT(Z524,255),RIGHT('Disaggregation Records'!$D$95:$D$183,255),0))),"")</f>
        <v/>
      </c>
      <c r="D524" s="522" t="str">
        <f t="array" ref="D524">IFERROR(IF(INDEX('Disaggregation Records'!$F$95:$F$183,MATCH(RIGHT(Z524,255),RIGHT('Disaggregation Records'!$D$95:$D$183,255),0))=0,"",INDEX('Disaggregation Records'!$F$95:$F$183,MATCH(RIGHT(Z524,255),RIGHT('Disaggregation Records'!$D$95:$D$183,255),0))),"")</f>
        <v/>
      </c>
      <c r="E524" s="429" t="str">
        <f t="array" ref="E524">IFERROR(IF(INDEX('Disaggregation Data'!$K$315:$K$616,MATCH(LEFT(X524,255),LEFT('Disaggregation Data'!$J$315:$J$616,255),0))=0,"",INDEX('Disaggregation Data'!$K$315:$K$616,MATCH(LEFT(X524,255),LEFT('Disaggregation Data'!J$315:$J$616,255),0))),"")</f>
        <v/>
      </c>
      <c r="F524" s="430" t="str">
        <f t="array" ref="F524">IFERROR(IF(INDEX('Disaggregation Data'!$L$315:$L$616,MATCH(LEFT(X524,255),LEFT('Disaggregation Data'!$J$315:$J$616,255),0))=0,"",INDEX('Disaggregation Data'!$L$315:$L$616,MATCH(LEFT(X524,255),LEFT('Disaggregation Data'!J$315:$J$616,255),0))),"")</f>
        <v/>
      </c>
      <c r="G524" s="494" t="str">
        <f t="array" ref="G524">IFERROR(IF(INDEX('Disaggregation Data'!$M$315:$M$616,MATCH(LEFT(X524,255),LEFT('Disaggregation Data'!$J$315:$J$616,255),0))=0,(E524/F524)*100,INDEX('Disaggregation Data'!$M$315:$M$616,MATCH(LEFT(X524,255),LEFT('Disaggregation Data'!J$315:$J$616,255),0))),"")</f>
        <v/>
      </c>
      <c r="H524" s="433" t="str">
        <f t="array" ref="H524">IFERROR(IF(INDEX('Disaggregation Data'!$N$315:$N$616,MATCH(LEFT(X524,255),LEFT('Disaggregation Data'!$J$315:$J$616,255),0))=0,"",INDEX('Disaggregation Data'!$N$315:$N$616,MATCH(LEFT(X524,255),LEFT('Disaggregation Data'!J$315:$J$616,255),0))),"")</f>
        <v/>
      </c>
      <c r="I524" s="433" t="str">
        <f t="array" ref="I524">IFERROR(IF(INDEX('Disaggregation Data'!$Q$315:$Q$616,MATCH(LEFT(X524,255),LEFT('Disaggregation Data'!$J$315:$J$616,255),0))=0,"",INDEX('Disaggregation Data'!$Q$315:$Q$616,MATCH(LEFT(X524,255),LEFT('Disaggregation Data'!J$315:$J$616,255),0))),"")</f>
        <v/>
      </c>
      <c r="J524" s="447" t="str">
        <f t="array" ref="J524">IFERROR(IF(INDEX('Disaggregation Data'!$R$315:$R$616,MATCH(LEFT(X524,255),LEFT('Disaggregation Data'!$J$315:$J$616,255),0))=0,"",INDEX('Disaggregation Data'!$R$315:$R$616,MATCH(LEFT(X524,255),LEFT('Disaggregation Data'!J$315:$J$616,255),0))),"")</f>
        <v/>
      </c>
      <c r="K524" s="484"/>
      <c r="L524" s="484"/>
      <c r="M524" s="484"/>
      <c r="N524" s="484"/>
      <c r="O524" s="484"/>
      <c r="P524" s="429"/>
      <c r="Q524" s="429"/>
      <c r="R524" s="429"/>
      <c r="S524" s="429"/>
      <c r="T524" s="429"/>
      <c r="U524" s="433" t="str">
        <f t="array" ref="U524">IFERROR(IF(INDEX('Disaggregation Data'!$O$315:$O$616,MATCH(LEFT(X524,255),LEFT('Disaggregation Data'!$J$315:$J$616,255),0))=0,"",INDEX('Disaggregation Data'!$O$315:$O$616,MATCH(LEFT(X524,255),LEFT('Disaggregation Data'!J$315:$J$616,255),0))),"")</f>
        <v/>
      </c>
      <c r="V524" s="447" t="str">
        <f t="array" ref="V524">IFERROR(IF(INDEX('Disaggregation Data'!$P$315:$P$616,MATCH(LEFT(X524,255),LEFT('Disaggregation Data'!$J$315:$J$616,255),0))=0,"",INDEX('Disaggregation Data'!$P$315:$P$616,MATCH(LEFT(X524,255),LEFT('Disaggregation Data'!J$315:$J$616,255),0))),"")</f>
        <v/>
      </c>
      <c r="W524" s="527"/>
      <c r="X524" s="527" t="str">
        <f t="shared" si="36"/>
        <v/>
      </c>
      <c r="Y524" s="527">
        <f t="shared" si="37"/>
        <v>107</v>
      </c>
      <c r="Z524" s="527" t="str">
        <f t="shared" si="38"/>
        <v/>
      </c>
      <c r="AA524" s="527" t="b">
        <f t="shared" si="39"/>
        <v>0</v>
      </c>
      <c r="AB524" s="527" t="s">
        <v>2140</v>
      </c>
      <c r="AC524" s="527" t="str">
        <f t="array" ref="AC524">IFERROR(IF(INDEX('Disaggregation Records'!$G$95:$G$183,MATCH(LEFT(Z524,255),LEFT('Disaggregation Records'!$D$95:$D$183,255),0))=0,"",INDEX('Disaggregation Records'!$G$95:$G$183,MATCH(LEFT(Z524,255),LEFT('Disaggregation Records'!$D$95:$D$183,255),0))),"")</f>
        <v/>
      </c>
      <c r="AD524" s="527" t="s">
        <v>990</v>
      </c>
      <c r="AE524" s="392"/>
      <c r="AF524" s="133"/>
      <c r="AG524" s="133"/>
    </row>
    <row r="525" spans="1:33" ht="47.1" customHeight="1" x14ac:dyDescent="0.25">
      <c r="A525" s="409">
        <v>20</v>
      </c>
      <c r="B525" s="427" t="str">
        <f>IFERROR(VLOOKUP(A525,'Coverage Indicators - Section D'!$A$10:$Y$42,25,FALSE),"")</f>
        <v/>
      </c>
      <c r="C525" s="522" t="str">
        <f t="array" ref="C525">IFERROR(IF(INDEX('Disaggregation Records'!$E$95:$E$183,MATCH(RIGHT(Z525,255),RIGHT('Disaggregation Records'!$D$95:$D$183,255),0))=0,"",INDEX('Disaggregation Records'!$E$95:$E$183,MATCH(RIGHT(Z525,255),RIGHT('Disaggregation Records'!$D$95:$D$183,255),0))),"")</f>
        <v/>
      </c>
      <c r="D525" s="522" t="str">
        <f t="array" ref="D525">IFERROR(IF(INDEX('Disaggregation Records'!$F$95:$F$183,MATCH(RIGHT(Z525,255),RIGHT('Disaggregation Records'!$D$95:$D$183,255),0))=0,"",INDEX('Disaggregation Records'!$F$95:$F$183,MATCH(RIGHT(Z525,255),RIGHT('Disaggregation Records'!$D$95:$D$183,255),0))),"")</f>
        <v/>
      </c>
      <c r="E525" s="429" t="str">
        <f t="array" ref="E525">IFERROR(IF(INDEX('Disaggregation Data'!$K$315:$K$616,MATCH(LEFT(X525,255),LEFT('Disaggregation Data'!$J$315:$J$616,255),0))=0,"",INDEX('Disaggregation Data'!$K$315:$K$616,MATCH(LEFT(X525,255),LEFT('Disaggregation Data'!J$315:$J$616,255),0))),"")</f>
        <v/>
      </c>
      <c r="F525" s="430" t="str">
        <f t="array" ref="F525">IFERROR(IF(INDEX('Disaggregation Data'!$L$315:$L$616,MATCH(LEFT(X525,255),LEFT('Disaggregation Data'!$J$315:$J$616,255),0))=0,"",INDEX('Disaggregation Data'!$L$315:$L$616,MATCH(LEFT(X525,255),LEFT('Disaggregation Data'!J$315:$J$616,255),0))),"")</f>
        <v/>
      </c>
      <c r="G525" s="494" t="str">
        <f t="array" ref="G525">IFERROR(IF(INDEX('Disaggregation Data'!$M$315:$M$616,MATCH(LEFT(X525,255),LEFT('Disaggregation Data'!$J$315:$J$616,255),0))=0,(E525/F525)*100,INDEX('Disaggregation Data'!$M$315:$M$616,MATCH(LEFT(X525,255),LEFT('Disaggregation Data'!J$315:$J$616,255),0))),"")</f>
        <v/>
      </c>
      <c r="H525" s="433" t="str">
        <f t="array" ref="H525">IFERROR(IF(INDEX('Disaggregation Data'!$N$315:$N$616,MATCH(LEFT(X525,255),LEFT('Disaggregation Data'!$J$315:$J$616,255),0))=0,"",INDEX('Disaggregation Data'!$N$315:$N$616,MATCH(LEFT(X525,255),LEFT('Disaggregation Data'!J$315:$J$616,255),0))),"")</f>
        <v/>
      </c>
      <c r="I525" s="433" t="str">
        <f t="array" ref="I525">IFERROR(IF(INDEX('Disaggregation Data'!$Q$315:$Q$616,MATCH(LEFT(X525,255),LEFT('Disaggregation Data'!$J$315:$J$616,255),0))=0,"",INDEX('Disaggregation Data'!$Q$315:$Q$616,MATCH(LEFT(X525,255),LEFT('Disaggregation Data'!J$315:$J$616,255),0))),"")</f>
        <v/>
      </c>
      <c r="J525" s="447" t="str">
        <f t="array" ref="J525">IFERROR(IF(INDEX('Disaggregation Data'!$R$315:$R$616,MATCH(LEFT(X525,255),LEFT('Disaggregation Data'!$J$315:$J$616,255),0))=0,"",INDEX('Disaggregation Data'!$R$315:$R$616,MATCH(LEFT(X525,255),LEFT('Disaggregation Data'!J$315:$J$616,255),0))),"")</f>
        <v/>
      </c>
      <c r="K525" s="484"/>
      <c r="L525" s="484"/>
      <c r="M525" s="484"/>
      <c r="N525" s="484"/>
      <c r="O525" s="484"/>
      <c r="P525" s="429"/>
      <c r="Q525" s="429"/>
      <c r="R525" s="429"/>
      <c r="S525" s="429"/>
      <c r="T525" s="429"/>
      <c r="U525" s="433" t="str">
        <f t="array" ref="U525">IFERROR(IF(INDEX('Disaggregation Data'!$O$315:$O$616,MATCH(LEFT(X525,255),LEFT('Disaggregation Data'!$J$315:$J$616,255),0))=0,"",INDEX('Disaggregation Data'!$O$315:$O$616,MATCH(LEFT(X525,255),LEFT('Disaggregation Data'!J$315:$J$616,255),0))),"")</f>
        <v/>
      </c>
      <c r="V525" s="447" t="str">
        <f t="array" ref="V525">IFERROR(IF(INDEX('Disaggregation Data'!$P$315:$P$616,MATCH(LEFT(X525,255),LEFT('Disaggregation Data'!$J$315:$J$616,255),0))=0,"",INDEX('Disaggregation Data'!$P$315:$P$616,MATCH(LEFT(X525,255),LEFT('Disaggregation Data'!J$315:$J$616,255),0))),"")</f>
        <v/>
      </c>
      <c r="W525" s="527"/>
      <c r="X525" s="527" t="str">
        <f t="shared" si="36"/>
        <v/>
      </c>
      <c r="Y525" s="527">
        <f t="shared" si="37"/>
        <v>108</v>
      </c>
      <c r="Z525" s="527" t="str">
        <f t="shared" si="38"/>
        <v/>
      </c>
      <c r="AA525" s="527" t="b">
        <f t="shared" si="39"/>
        <v>0</v>
      </c>
      <c r="AB525" s="527" t="s">
        <v>2141</v>
      </c>
      <c r="AC525" s="527" t="str">
        <f t="array" ref="AC525">IFERROR(IF(INDEX('Disaggregation Records'!$G$95:$G$183,MATCH(LEFT(Z525,255),LEFT('Disaggregation Records'!$D$95:$D$183,255),0))=0,"",INDEX('Disaggregation Records'!$G$95:$G$183,MATCH(LEFT(Z525,255),LEFT('Disaggregation Records'!$D$95:$D$183,255),0))),"")</f>
        <v/>
      </c>
      <c r="AD525" s="527" t="s">
        <v>990</v>
      </c>
      <c r="AE525" s="392"/>
      <c r="AF525" s="133"/>
      <c r="AG525" s="133"/>
    </row>
    <row r="526" spans="1:33" ht="47.1" customHeight="1" x14ac:dyDescent="0.25">
      <c r="A526" s="409">
        <v>20</v>
      </c>
      <c r="B526" s="427" t="str">
        <f>IFERROR(VLOOKUP(A526,'Coverage Indicators - Section D'!$A$10:$Y$42,25,FALSE),"")</f>
        <v/>
      </c>
      <c r="C526" s="522" t="str">
        <f t="array" ref="C526">IFERROR(IF(INDEX('Disaggregation Records'!$E$95:$E$183,MATCH(RIGHT(Z526,255),RIGHT('Disaggregation Records'!$D$95:$D$183,255),0))=0,"",INDEX('Disaggregation Records'!$E$95:$E$183,MATCH(RIGHT(Z526,255),RIGHT('Disaggregation Records'!$D$95:$D$183,255),0))),"")</f>
        <v/>
      </c>
      <c r="D526" s="522" t="str">
        <f t="array" ref="D526">IFERROR(IF(INDEX('Disaggregation Records'!$F$95:$F$183,MATCH(RIGHT(Z526,255),RIGHT('Disaggregation Records'!$D$95:$D$183,255),0))=0,"",INDEX('Disaggregation Records'!$F$95:$F$183,MATCH(RIGHT(Z526,255),RIGHT('Disaggregation Records'!$D$95:$D$183,255),0))),"")</f>
        <v/>
      </c>
      <c r="E526" s="429" t="str">
        <f t="array" ref="E526">IFERROR(IF(INDEX('Disaggregation Data'!$K$315:$K$616,MATCH(LEFT(X526,255),LEFT('Disaggregation Data'!$J$315:$J$616,255),0))=0,"",INDEX('Disaggregation Data'!$K$315:$K$616,MATCH(LEFT(X526,255),LEFT('Disaggregation Data'!J$315:$J$616,255),0))),"")</f>
        <v/>
      </c>
      <c r="F526" s="430" t="str">
        <f t="array" ref="F526">IFERROR(IF(INDEX('Disaggregation Data'!$L$315:$L$616,MATCH(LEFT(X526,255),LEFT('Disaggregation Data'!$J$315:$J$616,255),0))=0,"",INDEX('Disaggregation Data'!$L$315:$L$616,MATCH(LEFT(X526,255),LEFT('Disaggregation Data'!J$315:$J$616,255),0))),"")</f>
        <v/>
      </c>
      <c r="G526" s="494" t="str">
        <f t="array" ref="G526">IFERROR(IF(INDEX('Disaggregation Data'!$M$315:$M$616,MATCH(LEFT(X526,255),LEFT('Disaggregation Data'!$J$315:$J$616,255),0))=0,(E526/F526)*100,INDEX('Disaggregation Data'!$M$315:$M$616,MATCH(LEFT(X526,255),LEFT('Disaggregation Data'!J$315:$J$616,255),0))),"")</f>
        <v/>
      </c>
      <c r="H526" s="433" t="str">
        <f t="array" ref="H526">IFERROR(IF(INDEX('Disaggregation Data'!$N$315:$N$616,MATCH(LEFT(X526,255),LEFT('Disaggregation Data'!$J$315:$J$616,255),0))=0,"",INDEX('Disaggregation Data'!$N$315:$N$616,MATCH(LEFT(X526,255),LEFT('Disaggregation Data'!J$315:$J$616,255),0))),"")</f>
        <v/>
      </c>
      <c r="I526" s="433" t="str">
        <f t="array" ref="I526">IFERROR(IF(INDEX('Disaggregation Data'!$Q$315:$Q$616,MATCH(LEFT(X526,255),LEFT('Disaggregation Data'!$J$315:$J$616,255),0))=0,"",INDEX('Disaggregation Data'!$Q$315:$Q$616,MATCH(LEFT(X526,255),LEFT('Disaggregation Data'!J$315:$J$616,255),0))),"")</f>
        <v/>
      </c>
      <c r="J526" s="447" t="str">
        <f t="array" ref="J526">IFERROR(IF(INDEX('Disaggregation Data'!$R$315:$R$616,MATCH(LEFT(X526,255),LEFT('Disaggregation Data'!$J$315:$J$616,255),0))=0,"",INDEX('Disaggregation Data'!$R$315:$R$616,MATCH(LEFT(X526,255),LEFT('Disaggregation Data'!J$315:$J$616,255),0))),"")</f>
        <v/>
      </c>
      <c r="K526" s="484"/>
      <c r="L526" s="484"/>
      <c r="M526" s="484"/>
      <c r="N526" s="484"/>
      <c r="O526" s="484"/>
      <c r="P526" s="429"/>
      <c r="Q526" s="429"/>
      <c r="R526" s="429"/>
      <c r="S526" s="429"/>
      <c r="T526" s="429"/>
      <c r="U526" s="433" t="str">
        <f t="array" ref="U526">IFERROR(IF(INDEX('Disaggregation Data'!$O$315:$O$616,MATCH(LEFT(X526,255),LEFT('Disaggregation Data'!$J$315:$J$616,255),0))=0,"",INDEX('Disaggregation Data'!$O$315:$O$616,MATCH(LEFT(X526,255),LEFT('Disaggregation Data'!J$315:$J$616,255),0))),"")</f>
        <v/>
      </c>
      <c r="V526" s="447" t="str">
        <f t="array" ref="V526">IFERROR(IF(INDEX('Disaggregation Data'!$P$315:$P$616,MATCH(LEFT(X526,255),LEFT('Disaggregation Data'!$J$315:$J$616,255),0))=0,"",INDEX('Disaggregation Data'!$P$315:$P$616,MATCH(LEFT(X526,255),LEFT('Disaggregation Data'!J$315:$J$616,255),0))),"")</f>
        <v/>
      </c>
      <c r="W526" s="527"/>
      <c r="X526" s="527" t="str">
        <f t="shared" si="36"/>
        <v/>
      </c>
      <c r="Y526" s="527">
        <f t="shared" si="37"/>
        <v>109</v>
      </c>
      <c r="Z526" s="527" t="str">
        <f t="shared" si="38"/>
        <v/>
      </c>
      <c r="AA526" s="527" t="b">
        <f t="shared" si="39"/>
        <v>0</v>
      </c>
      <c r="AB526" s="527" t="s">
        <v>2142</v>
      </c>
      <c r="AC526" s="527" t="str">
        <f t="array" ref="AC526">IFERROR(IF(INDEX('Disaggregation Records'!$G$95:$G$183,MATCH(LEFT(Z526,255),LEFT('Disaggregation Records'!$D$95:$D$183,255),0))=0,"",INDEX('Disaggregation Records'!$G$95:$G$183,MATCH(LEFT(Z526,255),LEFT('Disaggregation Records'!$D$95:$D$183,255),0))),"")</f>
        <v/>
      </c>
      <c r="AD526" s="527" t="s">
        <v>990</v>
      </c>
      <c r="AE526" s="392"/>
      <c r="AF526" s="133"/>
      <c r="AG526" s="133"/>
    </row>
    <row r="527" spans="1:33" ht="47.1" customHeight="1" x14ac:dyDescent="0.25">
      <c r="A527" s="409">
        <v>21</v>
      </c>
      <c r="B527" s="427" t="str">
        <f>IFERROR(VLOOKUP(A527,'Coverage Indicators - Section D'!$A$10:$Y$42,25,FALSE),"")</f>
        <v/>
      </c>
      <c r="C527" s="522" t="str">
        <f t="array" ref="C527">IFERROR(IF(INDEX('Disaggregation Records'!$E$95:$E$183,MATCH(RIGHT(Z527,255),RIGHT('Disaggregation Records'!$D$95:$D$183,255),0))=0,"",INDEX('Disaggregation Records'!$E$95:$E$183,MATCH(RIGHT(Z527,255),RIGHT('Disaggregation Records'!$D$95:$D$183,255),0))),"")</f>
        <v/>
      </c>
      <c r="D527" s="522" t="str">
        <f t="array" ref="D527">IFERROR(IF(INDEX('Disaggregation Records'!$F$95:$F$183,MATCH(RIGHT(Z527,255),RIGHT('Disaggregation Records'!$D$95:$D$183,255),0))=0,"",INDEX('Disaggregation Records'!$F$95:$F$183,MATCH(RIGHT(Z527,255),RIGHT('Disaggregation Records'!$D$95:$D$183,255),0))),"")</f>
        <v/>
      </c>
      <c r="E527" s="429" t="str">
        <f t="array" ref="E527">IFERROR(IF(INDEX('Disaggregation Data'!$K$315:$K$616,MATCH(LEFT(X527,255),LEFT('Disaggregation Data'!$J$315:$J$616,255),0))=0,"",INDEX('Disaggregation Data'!$K$315:$K$616,MATCH(LEFT(X527,255),LEFT('Disaggregation Data'!J$315:$J$616,255),0))),"")</f>
        <v/>
      </c>
      <c r="F527" s="430" t="str">
        <f t="array" ref="F527">IFERROR(IF(INDEX('Disaggregation Data'!$L$315:$L$616,MATCH(LEFT(X527,255),LEFT('Disaggregation Data'!$J$315:$J$616,255),0))=0,"",INDEX('Disaggregation Data'!$L$315:$L$616,MATCH(LEFT(X527,255),LEFT('Disaggregation Data'!J$315:$J$616,255),0))),"")</f>
        <v/>
      </c>
      <c r="G527" s="494" t="str">
        <f t="array" ref="G527">IFERROR(IF(INDEX('Disaggregation Data'!$M$315:$M$616,MATCH(LEFT(X527,255),LEFT('Disaggregation Data'!$J$315:$J$616,255),0))=0,(E527/F527)*100,INDEX('Disaggregation Data'!$M$315:$M$616,MATCH(LEFT(X527,255),LEFT('Disaggregation Data'!J$315:$J$616,255),0))),"")</f>
        <v/>
      </c>
      <c r="H527" s="433" t="str">
        <f t="array" ref="H527">IFERROR(IF(INDEX('Disaggregation Data'!$N$315:$N$616,MATCH(LEFT(X527,255),LEFT('Disaggregation Data'!$J$315:$J$616,255),0))=0,"",INDEX('Disaggregation Data'!$N$315:$N$616,MATCH(LEFT(X527,255),LEFT('Disaggregation Data'!J$315:$J$616,255),0))),"")</f>
        <v/>
      </c>
      <c r="I527" s="433" t="str">
        <f t="array" ref="I527">IFERROR(IF(INDEX('Disaggregation Data'!$Q$315:$Q$616,MATCH(LEFT(X527,255),LEFT('Disaggregation Data'!$J$315:$J$616,255),0))=0,"",INDEX('Disaggregation Data'!$Q$315:$Q$616,MATCH(LEFT(X527,255),LEFT('Disaggregation Data'!J$315:$J$616,255),0))),"")</f>
        <v/>
      </c>
      <c r="J527" s="447" t="str">
        <f t="array" ref="J527">IFERROR(IF(INDEX('Disaggregation Data'!$R$315:$R$616,MATCH(LEFT(X527,255),LEFT('Disaggregation Data'!$J$315:$J$616,255),0))=0,"",INDEX('Disaggregation Data'!$R$315:$R$616,MATCH(LEFT(X527,255),LEFT('Disaggregation Data'!J$315:$J$616,255),0))),"")</f>
        <v/>
      </c>
      <c r="K527" s="484"/>
      <c r="L527" s="484"/>
      <c r="M527" s="484"/>
      <c r="N527" s="484"/>
      <c r="O527" s="484"/>
      <c r="P527" s="429"/>
      <c r="Q527" s="429"/>
      <c r="R527" s="429"/>
      <c r="S527" s="429"/>
      <c r="T527" s="429"/>
      <c r="U527" s="433" t="str">
        <f t="array" ref="U527">IFERROR(IF(INDEX('Disaggregation Data'!$O$315:$O$616,MATCH(LEFT(X527,255),LEFT('Disaggregation Data'!$J$315:$J$616,255),0))=0,"",INDEX('Disaggregation Data'!$O$315:$O$616,MATCH(LEFT(X527,255),LEFT('Disaggregation Data'!J$315:$J$616,255),0))),"")</f>
        <v/>
      </c>
      <c r="V527" s="447" t="str">
        <f t="array" ref="V527">IFERROR(IF(INDEX('Disaggregation Data'!$P$315:$P$616,MATCH(LEFT(X527,255),LEFT('Disaggregation Data'!$J$315:$J$616,255),0))=0,"",INDEX('Disaggregation Data'!$P$315:$P$616,MATCH(LEFT(X527,255),LEFT('Disaggregation Data'!J$315:$J$616,255),0))),"")</f>
        <v/>
      </c>
      <c r="W527" s="527"/>
      <c r="X527" s="527" t="str">
        <f t="shared" si="36"/>
        <v/>
      </c>
      <c r="Y527" s="527">
        <f t="shared" si="37"/>
        <v>110</v>
      </c>
      <c r="Z527" s="527" t="str">
        <f t="shared" si="38"/>
        <v/>
      </c>
      <c r="AA527" s="527" t="b">
        <f t="shared" si="39"/>
        <v>0</v>
      </c>
      <c r="AB527" s="527" t="s">
        <v>2143</v>
      </c>
      <c r="AC527" s="527" t="str">
        <f t="array" ref="AC527">IFERROR(IF(INDEX('Disaggregation Records'!$G$95:$G$183,MATCH(LEFT(Z527,255),LEFT('Disaggregation Records'!$D$95:$D$183,255),0))=0,"",INDEX('Disaggregation Records'!$G$95:$G$183,MATCH(LEFT(Z527,255),LEFT('Disaggregation Records'!$D$95:$D$183,255),0))),"")</f>
        <v/>
      </c>
      <c r="AD527" s="527" t="s">
        <v>991</v>
      </c>
      <c r="AE527" s="392"/>
      <c r="AF527" s="133"/>
      <c r="AG527" s="133"/>
    </row>
    <row r="528" spans="1:33" ht="47.1" customHeight="1" x14ac:dyDescent="0.25">
      <c r="A528" s="409">
        <v>21</v>
      </c>
      <c r="B528" s="427" t="str">
        <f>IFERROR(VLOOKUP(A528,'Coverage Indicators - Section D'!$A$10:$Y$42,25,FALSE),"")</f>
        <v/>
      </c>
      <c r="C528" s="522" t="str">
        <f t="array" ref="C528">IFERROR(IF(INDEX('Disaggregation Records'!$E$95:$E$183,MATCH(RIGHT(Z528,255),RIGHT('Disaggregation Records'!$D$95:$D$183,255),0))=0,"",INDEX('Disaggregation Records'!$E$95:$E$183,MATCH(RIGHT(Z528,255),RIGHT('Disaggregation Records'!$D$95:$D$183,255),0))),"")</f>
        <v/>
      </c>
      <c r="D528" s="522" t="str">
        <f t="array" ref="D528">IFERROR(IF(INDEX('Disaggregation Records'!$F$95:$F$183,MATCH(RIGHT(Z528,255),RIGHT('Disaggregation Records'!$D$95:$D$183,255),0))=0,"",INDEX('Disaggregation Records'!$F$95:$F$183,MATCH(RIGHT(Z528,255),RIGHT('Disaggregation Records'!$D$95:$D$183,255),0))),"")</f>
        <v/>
      </c>
      <c r="E528" s="429" t="str">
        <f t="array" ref="E528">IFERROR(IF(INDEX('Disaggregation Data'!$K$315:$K$616,MATCH(LEFT(X528,255),LEFT('Disaggregation Data'!$J$315:$J$616,255),0))=0,"",INDEX('Disaggregation Data'!$K$315:$K$616,MATCH(LEFT(X528,255),LEFT('Disaggregation Data'!J$315:$J$616,255),0))),"")</f>
        <v/>
      </c>
      <c r="F528" s="430" t="str">
        <f t="array" ref="F528">IFERROR(IF(INDEX('Disaggregation Data'!$L$315:$L$616,MATCH(LEFT(X528,255),LEFT('Disaggregation Data'!$J$315:$J$616,255),0))=0,"",INDEX('Disaggregation Data'!$L$315:$L$616,MATCH(LEFT(X528,255),LEFT('Disaggregation Data'!J$315:$J$616,255),0))),"")</f>
        <v/>
      </c>
      <c r="G528" s="494" t="str">
        <f t="array" ref="G528">IFERROR(IF(INDEX('Disaggregation Data'!$M$315:$M$616,MATCH(LEFT(X528,255),LEFT('Disaggregation Data'!$J$315:$J$616,255),0))=0,(E528/F528)*100,INDEX('Disaggregation Data'!$M$315:$M$616,MATCH(LEFT(X528,255),LEFT('Disaggregation Data'!J$315:$J$616,255),0))),"")</f>
        <v/>
      </c>
      <c r="H528" s="433" t="str">
        <f t="array" ref="H528">IFERROR(IF(INDEX('Disaggregation Data'!$N$315:$N$616,MATCH(LEFT(X528,255),LEFT('Disaggregation Data'!$J$315:$J$616,255),0))=0,"",INDEX('Disaggregation Data'!$N$315:$N$616,MATCH(LEFT(X528,255),LEFT('Disaggregation Data'!J$315:$J$616,255),0))),"")</f>
        <v/>
      </c>
      <c r="I528" s="433" t="str">
        <f t="array" ref="I528">IFERROR(IF(INDEX('Disaggregation Data'!$Q$315:$Q$616,MATCH(LEFT(X528,255),LEFT('Disaggregation Data'!$J$315:$J$616,255),0))=0,"",INDEX('Disaggregation Data'!$Q$315:$Q$616,MATCH(LEFT(X528,255),LEFT('Disaggregation Data'!J$315:$J$616,255),0))),"")</f>
        <v/>
      </c>
      <c r="J528" s="447" t="str">
        <f t="array" ref="J528">IFERROR(IF(INDEX('Disaggregation Data'!$R$315:$R$616,MATCH(LEFT(X528,255),LEFT('Disaggregation Data'!$J$315:$J$616,255),0))=0,"",INDEX('Disaggregation Data'!$R$315:$R$616,MATCH(LEFT(X528,255),LEFT('Disaggregation Data'!J$315:$J$616,255),0))),"")</f>
        <v/>
      </c>
      <c r="K528" s="484"/>
      <c r="L528" s="484"/>
      <c r="M528" s="484"/>
      <c r="N528" s="484"/>
      <c r="O528" s="484"/>
      <c r="P528" s="429"/>
      <c r="Q528" s="429"/>
      <c r="R528" s="429"/>
      <c r="S528" s="429"/>
      <c r="T528" s="429"/>
      <c r="U528" s="433" t="str">
        <f t="array" ref="U528">IFERROR(IF(INDEX('Disaggregation Data'!$O$315:$O$616,MATCH(LEFT(X528,255),LEFT('Disaggregation Data'!$J$315:$J$616,255),0))=0,"",INDEX('Disaggregation Data'!$O$315:$O$616,MATCH(LEFT(X528,255),LEFT('Disaggregation Data'!J$315:$J$616,255),0))),"")</f>
        <v/>
      </c>
      <c r="V528" s="447" t="str">
        <f t="array" ref="V528">IFERROR(IF(INDEX('Disaggregation Data'!$P$315:$P$616,MATCH(LEFT(X528,255),LEFT('Disaggregation Data'!$J$315:$J$616,255),0))=0,"",INDEX('Disaggregation Data'!$P$315:$P$616,MATCH(LEFT(X528,255),LEFT('Disaggregation Data'!J$315:$J$616,255),0))),"")</f>
        <v/>
      </c>
      <c r="W528" s="527"/>
      <c r="X528" s="527" t="str">
        <f t="shared" si="36"/>
        <v/>
      </c>
      <c r="Y528" s="527">
        <f t="shared" si="37"/>
        <v>111</v>
      </c>
      <c r="Z528" s="527" t="str">
        <f t="shared" si="38"/>
        <v/>
      </c>
      <c r="AA528" s="527" t="b">
        <f t="shared" si="39"/>
        <v>0</v>
      </c>
      <c r="AB528" s="527" t="s">
        <v>2144</v>
      </c>
      <c r="AC528" s="527" t="str">
        <f t="array" ref="AC528">IFERROR(IF(INDEX('Disaggregation Records'!$G$95:$G$183,MATCH(LEFT(Z528,255),LEFT('Disaggregation Records'!$D$95:$D$183,255),0))=0,"",INDEX('Disaggregation Records'!$G$95:$G$183,MATCH(LEFT(Z528,255),LEFT('Disaggregation Records'!$D$95:$D$183,255),0))),"")</f>
        <v/>
      </c>
      <c r="AD528" s="527" t="s">
        <v>991</v>
      </c>
      <c r="AE528" s="392"/>
      <c r="AF528" s="133"/>
      <c r="AG528" s="133"/>
    </row>
    <row r="529" spans="1:33" ht="47.1" customHeight="1" x14ac:dyDescent="0.25">
      <c r="A529" s="409">
        <v>21</v>
      </c>
      <c r="B529" s="427" t="str">
        <f>IFERROR(VLOOKUP(A529,'Coverage Indicators - Section D'!$A$10:$Y$42,25,FALSE),"")</f>
        <v/>
      </c>
      <c r="C529" s="522" t="str">
        <f t="array" ref="C529">IFERROR(IF(INDEX('Disaggregation Records'!$E$95:$E$183,MATCH(RIGHT(Z529,255),RIGHT('Disaggregation Records'!$D$95:$D$183,255),0))=0,"",INDEX('Disaggregation Records'!$E$95:$E$183,MATCH(RIGHT(Z529,255),RIGHT('Disaggregation Records'!$D$95:$D$183,255),0))),"")</f>
        <v/>
      </c>
      <c r="D529" s="522" t="str">
        <f t="array" ref="D529">IFERROR(IF(INDEX('Disaggregation Records'!$F$95:$F$183,MATCH(RIGHT(Z529,255),RIGHT('Disaggregation Records'!$D$95:$D$183,255),0))=0,"",INDEX('Disaggregation Records'!$F$95:$F$183,MATCH(RIGHT(Z529,255),RIGHT('Disaggregation Records'!$D$95:$D$183,255),0))),"")</f>
        <v/>
      </c>
      <c r="E529" s="429" t="str">
        <f t="array" ref="E529">IFERROR(IF(INDEX('Disaggregation Data'!$K$315:$K$616,MATCH(LEFT(X529,255),LEFT('Disaggregation Data'!$J$315:$J$616,255),0))=0,"",INDEX('Disaggregation Data'!$K$315:$K$616,MATCH(LEFT(X529,255),LEFT('Disaggregation Data'!J$315:$J$616,255),0))),"")</f>
        <v/>
      </c>
      <c r="F529" s="430" t="str">
        <f t="array" ref="F529">IFERROR(IF(INDEX('Disaggregation Data'!$L$315:$L$616,MATCH(LEFT(X529,255),LEFT('Disaggregation Data'!$J$315:$J$616,255),0))=0,"",INDEX('Disaggregation Data'!$L$315:$L$616,MATCH(LEFT(X529,255),LEFT('Disaggregation Data'!J$315:$J$616,255),0))),"")</f>
        <v/>
      </c>
      <c r="G529" s="494" t="str">
        <f t="array" ref="G529">IFERROR(IF(INDEX('Disaggregation Data'!$M$315:$M$616,MATCH(LEFT(X529,255),LEFT('Disaggregation Data'!$J$315:$J$616,255),0))=0,(E529/F529)*100,INDEX('Disaggregation Data'!$M$315:$M$616,MATCH(LEFT(X529,255),LEFT('Disaggregation Data'!J$315:$J$616,255),0))),"")</f>
        <v/>
      </c>
      <c r="H529" s="433" t="str">
        <f t="array" ref="H529">IFERROR(IF(INDEX('Disaggregation Data'!$N$315:$N$616,MATCH(LEFT(X529,255),LEFT('Disaggregation Data'!$J$315:$J$616,255),0))=0,"",INDEX('Disaggregation Data'!$N$315:$N$616,MATCH(LEFT(X529,255),LEFT('Disaggregation Data'!J$315:$J$616,255),0))),"")</f>
        <v/>
      </c>
      <c r="I529" s="433" t="str">
        <f t="array" ref="I529">IFERROR(IF(INDEX('Disaggregation Data'!$Q$315:$Q$616,MATCH(LEFT(X529,255),LEFT('Disaggregation Data'!$J$315:$J$616,255),0))=0,"",INDEX('Disaggregation Data'!$Q$315:$Q$616,MATCH(LEFT(X529,255),LEFT('Disaggregation Data'!J$315:$J$616,255),0))),"")</f>
        <v/>
      </c>
      <c r="J529" s="447" t="str">
        <f t="array" ref="J529">IFERROR(IF(INDEX('Disaggregation Data'!$R$315:$R$616,MATCH(LEFT(X529,255),LEFT('Disaggregation Data'!$J$315:$J$616,255),0))=0,"",INDEX('Disaggregation Data'!$R$315:$R$616,MATCH(LEFT(X529,255),LEFT('Disaggregation Data'!J$315:$J$616,255),0))),"")</f>
        <v/>
      </c>
      <c r="K529" s="484"/>
      <c r="L529" s="484"/>
      <c r="M529" s="484"/>
      <c r="N529" s="484"/>
      <c r="O529" s="484"/>
      <c r="P529" s="429"/>
      <c r="Q529" s="429"/>
      <c r="R529" s="429"/>
      <c r="S529" s="429"/>
      <c r="T529" s="429"/>
      <c r="U529" s="433" t="str">
        <f t="array" ref="U529">IFERROR(IF(INDEX('Disaggregation Data'!$O$315:$O$616,MATCH(LEFT(X529,255),LEFT('Disaggregation Data'!$J$315:$J$616,255),0))=0,"",INDEX('Disaggregation Data'!$O$315:$O$616,MATCH(LEFT(X529,255),LEFT('Disaggregation Data'!J$315:$J$616,255),0))),"")</f>
        <v/>
      </c>
      <c r="V529" s="447" t="str">
        <f t="array" ref="V529">IFERROR(IF(INDEX('Disaggregation Data'!$P$315:$P$616,MATCH(LEFT(X529,255),LEFT('Disaggregation Data'!$J$315:$J$616,255),0))=0,"",INDEX('Disaggregation Data'!$P$315:$P$616,MATCH(LEFT(X529,255),LEFT('Disaggregation Data'!J$315:$J$616,255),0))),"")</f>
        <v/>
      </c>
      <c r="W529" s="527"/>
      <c r="X529" s="527" t="str">
        <f t="shared" si="36"/>
        <v/>
      </c>
      <c r="Y529" s="527">
        <f t="shared" si="37"/>
        <v>112</v>
      </c>
      <c r="Z529" s="527" t="str">
        <f t="shared" si="38"/>
        <v/>
      </c>
      <c r="AA529" s="527" t="b">
        <f t="shared" si="39"/>
        <v>0</v>
      </c>
      <c r="AB529" s="527" t="s">
        <v>2145</v>
      </c>
      <c r="AC529" s="527" t="str">
        <f t="array" ref="AC529">IFERROR(IF(INDEX('Disaggregation Records'!$G$95:$G$183,MATCH(LEFT(Z529,255),LEFT('Disaggregation Records'!$D$95:$D$183,255),0))=0,"",INDEX('Disaggregation Records'!$G$95:$G$183,MATCH(LEFT(Z529,255),LEFT('Disaggregation Records'!$D$95:$D$183,255),0))),"")</f>
        <v/>
      </c>
      <c r="AD529" s="527" t="s">
        <v>991</v>
      </c>
      <c r="AE529" s="392"/>
      <c r="AF529" s="133"/>
      <c r="AG529" s="133"/>
    </row>
    <row r="530" spans="1:33" ht="47.1" customHeight="1" x14ac:dyDescent="0.25">
      <c r="A530" s="409">
        <v>21</v>
      </c>
      <c r="B530" s="427" t="str">
        <f>IFERROR(VLOOKUP(A530,'Coverage Indicators - Section D'!$A$10:$Y$42,25,FALSE),"")</f>
        <v/>
      </c>
      <c r="C530" s="522" t="str">
        <f t="array" ref="C530">IFERROR(IF(INDEX('Disaggregation Records'!$E$95:$E$183,MATCH(RIGHT(Z530,255),RIGHT('Disaggregation Records'!$D$95:$D$183,255),0))=0,"",INDEX('Disaggregation Records'!$E$95:$E$183,MATCH(RIGHT(Z530,255),RIGHT('Disaggregation Records'!$D$95:$D$183,255),0))),"")</f>
        <v/>
      </c>
      <c r="D530" s="522" t="str">
        <f t="array" ref="D530">IFERROR(IF(INDEX('Disaggregation Records'!$F$95:$F$183,MATCH(RIGHT(Z530,255),RIGHT('Disaggregation Records'!$D$95:$D$183,255),0))=0,"",INDEX('Disaggregation Records'!$F$95:$F$183,MATCH(RIGHT(Z530,255),RIGHT('Disaggregation Records'!$D$95:$D$183,255),0))),"")</f>
        <v/>
      </c>
      <c r="E530" s="429" t="str">
        <f t="array" ref="E530">IFERROR(IF(INDEX('Disaggregation Data'!$K$315:$K$616,MATCH(LEFT(X530,255),LEFT('Disaggregation Data'!$J$315:$J$616,255),0))=0,"",INDEX('Disaggregation Data'!$K$315:$K$616,MATCH(LEFT(X530,255),LEFT('Disaggregation Data'!J$315:$J$616,255),0))),"")</f>
        <v/>
      </c>
      <c r="F530" s="430" t="str">
        <f t="array" ref="F530">IFERROR(IF(INDEX('Disaggregation Data'!$L$315:$L$616,MATCH(LEFT(X530,255),LEFT('Disaggregation Data'!$J$315:$J$616,255),0))=0,"",INDEX('Disaggregation Data'!$L$315:$L$616,MATCH(LEFT(X530,255),LEFT('Disaggregation Data'!J$315:$J$616,255),0))),"")</f>
        <v/>
      </c>
      <c r="G530" s="494" t="str">
        <f t="array" ref="G530">IFERROR(IF(INDEX('Disaggregation Data'!$M$315:$M$616,MATCH(LEFT(X530,255),LEFT('Disaggregation Data'!$J$315:$J$616,255),0))=0,(E530/F530)*100,INDEX('Disaggregation Data'!$M$315:$M$616,MATCH(LEFT(X530,255),LEFT('Disaggregation Data'!J$315:$J$616,255),0))),"")</f>
        <v/>
      </c>
      <c r="H530" s="433" t="str">
        <f t="array" ref="H530">IFERROR(IF(INDEX('Disaggregation Data'!$N$315:$N$616,MATCH(LEFT(X530,255),LEFT('Disaggregation Data'!$J$315:$J$616,255),0))=0,"",INDEX('Disaggregation Data'!$N$315:$N$616,MATCH(LEFT(X530,255),LEFT('Disaggregation Data'!J$315:$J$616,255),0))),"")</f>
        <v/>
      </c>
      <c r="I530" s="433" t="str">
        <f t="array" ref="I530">IFERROR(IF(INDEX('Disaggregation Data'!$Q$315:$Q$616,MATCH(LEFT(X530,255),LEFT('Disaggregation Data'!$J$315:$J$616,255),0))=0,"",INDEX('Disaggregation Data'!$Q$315:$Q$616,MATCH(LEFT(X530,255),LEFT('Disaggregation Data'!J$315:$J$616,255),0))),"")</f>
        <v/>
      </c>
      <c r="J530" s="447" t="str">
        <f t="array" ref="J530">IFERROR(IF(INDEX('Disaggregation Data'!$R$315:$R$616,MATCH(LEFT(X530,255),LEFT('Disaggregation Data'!$J$315:$J$616,255),0))=0,"",INDEX('Disaggregation Data'!$R$315:$R$616,MATCH(LEFT(X530,255),LEFT('Disaggregation Data'!J$315:$J$616,255),0))),"")</f>
        <v/>
      </c>
      <c r="K530" s="484"/>
      <c r="L530" s="484"/>
      <c r="M530" s="484"/>
      <c r="N530" s="484"/>
      <c r="O530" s="484"/>
      <c r="P530" s="429"/>
      <c r="Q530" s="429"/>
      <c r="R530" s="429"/>
      <c r="S530" s="429"/>
      <c r="T530" s="429"/>
      <c r="U530" s="433" t="str">
        <f t="array" ref="U530">IFERROR(IF(INDEX('Disaggregation Data'!$O$315:$O$616,MATCH(LEFT(X530,255),LEFT('Disaggregation Data'!$J$315:$J$616,255),0))=0,"",INDEX('Disaggregation Data'!$O$315:$O$616,MATCH(LEFT(X530,255),LEFT('Disaggregation Data'!J$315:$J$616,255),0))),"")</f>
        <v/>
      </c>
      <c r="V530" s="447" t="str">
        <f t="array" ref="V530">IFERROR(IF(INDEX('Disaggregation Data'!$P$315:$P$616,MATCH(LEFT(X530,255),LEFT('Disaggregation Data'!$J$315:$J$616,255),0))=0,"",INDEX('Disaggregation Data'!$P$315:$P$616,MATCH(LEFT(X530,255),LEFT('Disaggregation Data'!J$315:$J$616,255),0))),"")</f>
        <v/>
      </c>
      <c r="W530" s="527"/>
      <c r="X530" s="527" t="str">
        <f t="shared" si="36"/>
        <v/>
      </c>
      <c r="Y530" s="527">
        <f t="shared" si="37"/>
        <v>113</v>
      </c>
      <c r="Z530" s="527" t="str">
        <f t="shared" si="38"/>
        <v/>
      </c>
      <c r="AA530" s="527" t="b">
        <f t="shared" si="39"/>
        <v>0</v>
      </c>
      <c r="AB530" s="527" t="s">
        <v>2146</v>
      </c>
      <c r="AC530" s="527" t="str">
        <f t="array" ref="AC530">IFERROR(IF(INDEX('Disaggregation Records'!$G$95:$G$183,MATCH(LEFT(Z530,255),LEFT('Disaggregation Records'!$D$95:$D$183,255),0))=0,"",INDEX('Disaggregation Records'!$G$95:$G$183,MATCH(LEFT(Z530,255),LEFT('Disaggregation Records'!$D$95:$D$183,255),0))),"")</f>
        <v/>
      </c>
      <c r="AD530" s="527" t="s">
        <v>991</v>
      </c>
      <c r="AE530" s="392"/>
      <c r="AF530" s="133"/>
      <c r="AG530" s="133"/>
    </row>
    <row r="531" spans="1:33" ht="47.1" customHeight="1" x14ac:dyDescent="0.25">
      <c r="A531" s="409">
        <v>21</v>
      </c>
      <c r="B531" s="427" t="str">
        <f>IFERROR(VLOOKUP(A531,'Coverage Indicators - Section D'!$A$10:$Y$42,25,FALSE),"")</f>
        <v/>
      </c>
      <c r="C531" s="522" t="str">
        <f t="array" ref="C531">IFERROR(IF(INDEX('Disaggregation Records'!$E$95:$E$183,MATCH(RIGHT(Z531,255),RIGHT('Disaggregation Records'!$D$95:$D$183,255),0))=0,"",INDEX('Disaggregation Records'!$E$95:$E$183,MATCH(RIGHT(Z531,255),RIGHT('Disaggregation Records'!$D$95:$D$183,255),0))),"")</f>
        <v/>
      </c>
      <c r="D531" s="522" t="str">
        <f t="array" ref="D531">IFERROR(IF(INDEX('Disaggregation Records'!$F$95:$F$183,MATCH(RIGHT(Z531,255),RIGHT('Disaggregation Records'!$D$95:$D$183,255),0))=0,"",INDEX('Disaggregation Records'!$F$95:$F$183,MATCH(RIGHT(Z531,255),RIGHT('Disaggregation Records'!$D$95:$D$183,255),0))),"")</f>
        <v/>
      </c>
      <c r="E531" s="429" t="str">
        <f t="array" ref="E531">IFERROR(IF(INDEX('Disaggregation Data'!$K$315:$K$616,MATCH(LEFT(X531,255),LEFT('Disaggregation Data'!$J$315:$J$616,255),0))=0,"",INDEX('Disaggregation Data'!$K$315:$K$616,MATCH(LEFT(X531,255),LEFT('Disaggregation Data'!J$315:$J$616,255),0))),"")</f>
        <v/>
      </c>
      <c r="F531" s="430" t="str">
        <f t="array" ref="F531">IFERROR(IF(INDEX('Disaggregation Data'!$L$315:$L$616,MATCH(LEFT(X531,255),LEFT('Disaggregation Data'!$J$315:$J$616,255),0))=0,"",INDEX('Disaggregation Data'!$L$315:$L$616,MATCH(LEFT(X531,255),LEFT('Disaggregation Data'!J$315:$J$616,255),0))),"")</f>
        <v/>
      </c>
      <c r="G531" s="494" t="str">
        <f t="array" ref="G531">IFERROR(IF(INDEX('Disaggregation Data'!$M$315:$M$616,MATCH(LEFT(X531,255),LEFT('Disaggregation Data'!$J$315:$J$616,255),0))=0,(E531/F531)*100,INDEX('Disaggregation Data'!$M$315:$M$616,MATCH(LEFT(X531,255),LEFT('Disaggregation Data'!J$315:$J$616,255),0))),"")</f>
        <v/>
      </c>
      <c r="H531" s="433" t="str">
        <f t="array" ref="H531">IFERROR(IF(INDEX('Disaggregation Data'!$N$315:$N$616,MATCH(LEFT(X531,255),LEFT('Disaggregation Data'!$J$315:$J$616,255),0))=0,"",INDEX('Disaggregation Data'!$N$315:$N$616,MATCH(LEFT(X531,255),LEFT('Disaggregation Data'!J$315:$J$616,255),0))),"")</f>
        <v/>
      </c>
      <c r="I531" s="433" t="str">
        <f t="array" ref="I531">IFERROR(IF(INDEX('Disaggregation Data'!$Q$315:$Q$616,MATCH(LEFT(X531,255),LEFT('Disaggregation Data'!$J$315:$J$616,255),0))=0,"",INDEX('Disaggregation Data'!$Q$315:$Q$616,MATCH(LEFT(X531,255),LEFT('Disaggregation Data'!J$315:$J$616,255),0))),"")</f>
        <v/>
      </c>
      <c r="J531" s="447" t="str">
        <f t="array" ref="J531">IFERROR(IF(INDEX('Disaggregation Data'!$R$315:$R$616,MATCH(LEFT(X531,255),LEFT('Disaggregation Data'!$J$315:$J$616,255),0))=0,"",INDEX('Disaggregation Data'!$R$315:$R$616,MATCH(LEFT(X531,255),LEFT('Disaggregation Data'!J$315:$J$616,255),0))),"")</f>
        <v/>
      </c>
      <c r="K531" s="484"/>
      <c r="L531" s="484"/>
      <c r="M531" s="484"/>
      <c r="N531" s="484"/>
      <c r="O531" s="484"/>
      <c r="P531" s="429"/>
      <c r="Q531" s="429"/>
      <c r="R531" s="429"/>
      <c r="S531" s="429"/>
      <c r="T531" s="429"/>
      <c r="U531" s="433" t="str">
        <f t="array" ref="U531">IFERROR(IF(INDEX('Disaggregation Data'!$O$315:$O$616,MATCH(LEFT(X531,255),LEFT('Disaggregation Data'!$J$315:$J$616,255),0))=0,"",INDEX('Disaggregation Data'!$O$315:$O$616,MATCH(LEFT(X531,255),LEFT('Disaggregation Data'!J$315:$J$616,255),0))),"")</f>
        <v/>
      </c>
      <c r="V531" s="447" t="str">
        <f t="array" ref="V531">IFERROR(IF(INDEX('Disaggregation Data'!$P$315:$P$616,MATCH(LEFT(X531,255),LEFT('Disaggregation Data'!$J$315:$J$616,255),0))=0,"",INDEX('Disaggregation Data'!$P$315:$P$616,MATCH(LEFT(X531,255),LEFT('Disaggregation Data'!J$315:$J$616,255),0))),"")</f>
        <v/>
      </c>
      <c r="W531" s="527"/>
      <c r="X531" s="527" t="str">
        <f t="shared" si="36"/>
        <v/>
      </c>
      <c r="Y531" s="527">
        <f t="shared" si="37"/>
        <v>114</v>
      </c>
      <c r="Z531" s="527" t="str">
        <f t="shared" si="38"/>
        <v/>
      </c>
      <c r="AA531" s="527" t="b">
        <f t="shared" si="39"/>
        <v>0</v>
      </c>
      <c r="AB531" s="527" t="s">
        <v>2147</v>
      </c>
      <c r="AC531" s="527" t="str">
        <f t="array" ref="AC531">IFERROR(IF(INDEX('Disaggregation Records'!$G$95:$G$183,MATCH(LEFT(Z531,255),LEFT('Disaggregation Records'!$D$95:$D$183,255),0))=0,"",INDEX('Disaggregation Records'!$G$95:$G$183,MATCH(LEFT(Z531,255),LEFT('Disaggregation Records'!$D$95:$D$183,255),0))),"")</f>
        <v/>
      </c>
      <c r="AD531" s="527" t="s">
        <v>991</v>
      </c>
      <c r="AE531" s="392"/>
      <c r="AF531" s="133"/>
      <c r="AG531" s="133"/>
    </row>
    <row r="532" spans="1:33" ht="47.1" customHeight="1" x14ac:dyDescent="0.25">
      <c r="A532" s="409">
        <v>21</v>
      </c>
      <c r="B532" s="427" t="str">
        <f>IFERROR(VLOOKUP(A532,'Coverage Indicators - Section D'!$A$10:$Y$42,25,FALSE),"")</f>
        <v/>
      </c>
      <c r="C532" s="522" t="str">
        <f t="array" ref="C532">IFERROR(IF(INDEX('Disaggregation Records'!$E$95:$E$183,MATCH(RIGHT(Z532,255),RIGHT('Disaggregation Records'!$D$95:$D$183,255),0))=0,"",INDEX('Disaggregation Records'!$E$95:$E$183,MATCH(RIGHT(Z532,255),RIGHT('Disaggregation Records'!$D$95:$D$183,255),0))),"")</f>
        <v/>
      </c>
      <c r="D532" s="522" t="str">
        <f t="array" ref="D532">IFERROR(IF(INDEX('Disaggregation Records'!$F$95:$F$183,MATCH(RIGHT(Z532,255),RIGHT('Disaggregation Records'!$D$95:$D$183,255),0))=0,"",INDEX('Disaggregation Records'!$F$95:$F$183,MATCH(RIGHT(Z532,255),RIGHT('Disaggregation Records'!$D$95:$D$183,255),0))),"")</f>
        <v/>
      </c>
      <c r="E532" s="429" t="str">
        <f t="array" ref="E532">IFERROR(IF(INDEX('Disaggregation Data'!$K$315:$K$616,MATCH(LEFT(X532,255),LEFT('Disaggregation Data'!$J$315:$J$616,255),0))=0,"",INDEX('Disaggregation Data'!$K$315:$K$616,MATCH(LEFT(X532,255),LEFT('Disaggregation Data'!J$315:$J$616,255),0))),"")</f>
        <v/>
      </c>
      <c r="F532" s="430" t="str">
        <f t="array" ref="F532">IFERROR(IF(INDEX('Disaggregation Data'!$L$315:$L$616,MATCH(LEFT(X532,255),LEFT('Disaggregation Data'!$J$315:$J$616,255),0))=0,"",INDEX('Disaggregation Data'!$L$315:$L$616,MATCH(LEFT(X532,255),LEFT('Disaggregation Data'!J$315:$J$616,255),0))),"")</f>
        <v/>
      </c>
      <c r="G532" s="494" t="str">
        <f t="array" ref="G532">IFERROR(IF(INDEX('Disaggregation Data'!$M$315:$M$616,MATCH(LEFT(X532,255),LEFT('Disaggregation Data'!$J$315:$J$616,255),0))=0,(E532/F532)*100,INDEX('Disaggregation Data'!$M$315:$M$616,MATCH(LEFT(X532,255),LEFT('Disaggregation Data'!J$315:$J$616,255),0))),"")</f>
        <v/>
      </c>
      <c r="H532" s="433" t="str">
        <f t="array" ref="H532">IFERROR(IF(INDEX('Disaggregation Data'!$N$315:$N$616,MATCH(LEFT(X532,255),LEFT('Disaggregation Data'!$J$315:$J$616,255),0))=0,"",INDEX('Disaggregation Data'!$N$315:$N$616,MATCH(LEFT(X532,255),LEFT('Disaggregation Data'!J$315:$J$616,255),0))),"")</f>
        <v/>
      </c>
      <c r="I532" s="433" t="str">
        <f t="array" ref="I532">IFERROR(IF(INDEX('Disaggregation Data'!$Q$315:$Q$616,MATCH(LEFT(X532,255),LEFT('Disaggregation Data'!$J$315:$J$616,255),0))=0,"",INDEX('Disaggregation Data'!$Q$315:$Q$616,MATCH(LEFT(X532,255),LEFT('Disaggregation Data'!J$315:$J$616,255),0))),"")</f>
        <v/>
      </c>
      <c r="J532" s="447" t="str">
        <f t="array" ref="J532">IFERROR(IF(INDEX('Disaggregation Data'!$R$315:$R$616,MATCH(LEFT(X532,255),LEFT('Disaggregation Data'!$J$315:$J$616,255),0))=0,"",INDEX('Disaggregation Data'!$R$315:$R$616,MATCH(LEFT(X532,255),LEFT('Disaggregation Data'!J$315:$J$616,255),0))),"")</f>
        <v/>
      </c>
      <c r="K532" s="484"/>
      <c r="L532" s="484"/>
      <c r="M532" s="484"/>
      <c r="N532" s="484"/>
      <c r="O532" s="484"/>
      <c r="P532" s="429"/>
      <c r="Q532" s="429"/>
      <c r="R532" s="429"/>
      <c r="S532" s="429"/>
      <c r="T532" s="429"/>
      <c r="U532" s="433" t="str">
        <f t="array" ref="U532">IFERROR(IF(INDEX('Disaggregation Data'!$O$315:$O$616,MATCH(LEFT(X532,255),LEFT('Disaggregation Data'!$J$315:$J$616,255),0))=0,"",INDEX('Disaggregation Data'!$O$315:$O$616,MATCH(LEFT(X532,255),LEFT('Disaggregation Data'!J$315:$J$616,255),0))),"")</f>
        <v/>
      </c>
      <c r="V532" s="447" t="str">
        <f t="array" ref="V532">IFERROR(IF(INDEX('Disaggregation Data'!$P$315:$P$616,MATCH(LEFT(X532,255),LEFT('Disaggregation Data'!$J$315:$J$616,255),0))=0,"",INDEX('Disaggregation Data'!$P$315:$P$616,MATCH(LEFT(X532,255),LEFT('Disaggregation Data'!J$315:$J$616,255),0))),"")</f>
        <v/>
      </c>
      <c r="W532" s="527"/>
      <c r="X532" s="527" t="str">
        <f t="shared" si="36"/>
        <v/>
      </c>
      <c r="Y532" s="527">
        <f t="shared" si="37"/>
        <v>115</v>
      </c>
      <c r="Z532" s="527" t="str">
        <f t="shared" si="38"/>
        <v/>
      </c>
      <c r="AA532" s="527" t="b">
        <f t="shared" si="39"/>
        <v>0</v>
      </c>
      <c r="AB532" s="527" t="s">
        <v>2148</v>
      </c>
      <c r="AC532" s="527" t="str">
        <f t="array" ref="AC532">IFERROR(IF(INDEX('Disaggregation Records'!$G$95:$G$183,MATCH(LEFT(Z532,255),LEFT('Disaggregation Records'!$D$95:$D$183,255),0))=0,"",INDEX('Disaggregation Records'!$G$95:$G$183,MATCH(LEFT(Z532,255),LEFT('Disaggregation Records'!$D$95:$D$183,255),0))),"")</f>
        <v/>
      </c>
      <c r="AD532" s="527" t="s">
        <v>991</v>
      </c>
      <c r="AE532" s="392"/>
      <c r="AF532" s="133"/>
      <c r="AG532" s="133"/>
    </row>
    <row r="533" spans="1:33" ht="47.1" customHeight="1" x14ac:dyDescent="0.25">
      <c r="A533" s="409">
        <v>21</v>
      </c>
      <c r="B533" s="427" t="str">
        <f>IFERROR(VLOOKUP(A533,'Coverage Indicators - Section D'!$A$10:$Y$42,25,FALSE),"")</f>
        <v/>
      </c>
      <c r="C533" s="522" t="str">
        <f t="array" ref="C533">IFERROR(IF(INDEX('Disaggregation Records'!$E$95:$E$183,MATCH(RIGHT(Z533,255),RIGHT('Disaggregation Records'!$D$95:$D$183,255),0))=0,"",INDEX('Disaggregation Records'!$E$95:$E$183,MATCH(RIGHT(Z533,255),RIGHT('Disaggregation Records'!$D$95:$D$183,255),0))),"")</f>
        <v/>
      </c>
      <c r="D533" s="522" t="str">
        <f t="array" ref="D533">IFERROR(IF(INDEX('Disaggregation Records'!$F$95:$F$183,MATCH(RIGHT(Z533,255),RIGHT('Disaggregation Records'!$D$95:$D$183,255),0))=0,"",INDEX('Disaggregation Records'!$F$95:$F$183,MATCH(RIGHT(Z533,255),RIGHT('Disaggregation Records'!$D$95:$D$183,255),0))),"")</f>
        <v/>
      </c>
      <c r="E533" s="429" t="str">
        <f t="array" ref="E533">IFERROR(IF(INDEX('Disaggregation Data'!$K$315:$K$616,MATCH(LEFT(X533,255),LEFT('Disaggregation Data'!$J$315:$J$616,255),0))=0,"",INDEX('Disaggregation Data'!$K$315:$K$616,MATCH(LEFT(X533,255),LEFT('Disaggregation Data'!J$315:$J$616,255),0))),"")</f>
        <v/>
      </c>
      <c r="F533" s="430" t="str">
        <f t="array" ref="F533">IFERROR(IF(INDEX('Disaggregation Data'!$L$315:$L$616,MATCH(LEFT(X533,255),LEFT('Disaggregation Data'!$J$315:$J$616,255),0))=0,"",INDEX('Disaggregation Data'!$L$315:$L$616,MATCH(LEFT(X533,255),LEFT('Disaggregation Data'!J$315:$J$616,255),0))),"")</f>
        <v/>
      </c>
      <c r="G533" s="494" t="str">
        <f t="array" ref="G533">IFERROR(IF(INDEX('Disaggregation Data'!$M$315:$M$616,MATCH(LEFT(X533,255),LEFT('Disaggregation Data'!$J$315:$J$616,255),0))=0,(E533/F533)*100,INDEX('Disaggregation Data'!$M$315:$M$616,MATCH(LEFT(X533,255),LEFT('Disaggregation Data'!J$315:$J$616,255),0))),"")</f>
        <v/>
      </c>
      <c r="H533" s="433" t="str">
        <f t="array" ref="H533">IFERROR(IF(INDEX('Disaggregation Data'!$N$315:$N$616,MATCH(LEFT(X533,255),LEFT('Disaggregation Data'!$J$315:$J$616,255),0))=0,"",INDEX('Disaggregation Data'!$N$315:$N$616,MATCH(LEFT(X533,255),LEFT('Disaggregation Data'!J$315:$J$616,255),0))),"")</f>
        <v/>
      </c>
      <c r="I533" s="433" t="str">
        <f t="array" ref="I533">IFERROR(IF(INDEX('Disaggregation Data'!$Q$315:$Q$616,MATCH(LEFT(X533,255),LEFT('Disaggregation Data'!$J$315:$J$616,255),0))=0,"",INDEX('Disaggregation Data'!$Q$315:$Q$616,MATCH(LEFT(X533,255),LEFT('Disaggregation Data'!J$315:$J$616,255),0))),"")</f>
        <v/>
      </c>
      <c r="J533" s="447" t="str">
        <f t="array" ref="J533">IFERROR(IF(INDEX('Disaggregation Data'!$R$315:$R$616,MATCH(LEFT(X533,255),LEFT('Disaggregation Data'!$J$315:$J$616,255),0))=0,"",INDEX('Disaggregation Data'!$R$315:$R$616,MATCH(LEFT(X533,255),LEFT('Disaggregation Data'!J$315:$J$616,255),0))),"")</f>
        <v/>
      </c>
      <c r="K533" s="484"/>
      <c r="L533" s="484"/>
      <c r="M533" s="484"/>
      <c r="N533" s="484"/>
      <c r="O533" s="484"/>
      <c r="P533" s="429"/>
      <c r="Q533" s="429"/>
      <c r="R533" s="429"/>
      <c r="S533" s="429"/>
      <c r="T533" s="429"/>
      <c r="U533" s="433" t="str">
        <f t="array" ref="U533">IFERROR(IF(INDEX('Disaggregation Data'!$O$315:$O$616,MATCH(LEFT(X533,255),LEFT('Disaggregation Data'!$J$315:$J$616,255),0))=0,"",INDEX('Disaggregation Data'!$O$315:$O$616,MATCH(LEFT(X533,255),LEFT('Disaggregation Data'!J$315:$J$616,255),0))),"")</f>
        <v/>
      </c>
      <c r="V533" s="447" t="str">
        <f t="array" ref="V533">IFERROR(IF(INDEX('Disaggregation Data'!$P$315:$P$616,MATCH(LEFT(X533,255),LEFT('Disaggregation Data'!$J$315:$J$616,255),0))=0,"",INDEX('Disaggregation Data'!$P$315:$P$616,MATCH(LEFT(X533,255),LEFT('Disaggregation Data'!J$315:$J$616,255),0))),"")</f>
        <v/>
      </c>
      <c r="W533" s="527"/>
      <c r="X533" s="527" t="str">
        <f t="shared" si="36"/>
        <v/>
      </c>
      <c r="Y533" s="527">
        <f t="shared" si="37"/>
        <v>116</v>
      </c>
      <c r="Z533" s="527" t="str">
        <f t="shared" si="38"/>
        <v/>
      </c>
      <c r="AA533" s="527" t="b">
        <f t="shared" si="39"/>
        <v>0</v>
      </c>
      <c r="AB533" s="527" t="s">
        <v>2149</v>
      </c>
      <c r="AC533" s="527" t="str">
        <f t="array" ref="AC533">IFERROR(IF(INDEX('Disaggregation Records'!$G$95:$G$183,MATCH(LEFT(Z533,255),LEFT('Disaggregation Records'!$D$95:$D$183,255),0))=0,"",INDEX('Disaggregation Records'!$G$95:$G$183,MATCH(LEFT(Z533,255),LEFT('Disaggregation Records'!$D$95:$D$183,255),0))),"")</f>
        <v/>
      </c>
      <c r="AD533" s="527" t="s">
        <v>991</v>
      </c>
      <c r="AE533" s="392"/>
      <c r="AF533" s="133"/>
      <c r="AG533" s="133"/>
    </row>
    <row r="534" spans="1:33" ht="47.1" customHeight="1" x14ac:dyDescent="0.25">
      <c r="A534" s="409">
        <v>21</v>
      </c>
      <c r="B534" s="427" t="str">
        <f>IFERROR(VLOOKUP(A534,'Coverage Indicators - Section D'!$A$10:$Y$42,25,FALSE),"")</f>
        <v/>
      </c>
      <c r="C534" s="522" t="str">
        <f t="array" ref="C534">IFERROR(IF(INDEX('Disaggregation Records'!$E$95:$E$183,MATCH(RIGHT(Z534,255),RIGHT('Disaggregation Records'!$D$95:$D$183,255),0))=0,"",INDEX('Disaggregation Records'!$E$95:$E$183,MATCH(RIGHT(Z534,255),RIGHT('Disaggregation Records'!$D$95:$D$183,255),0))),"")</f>
        <v/>
      </c>
      <c r="D534" s="522" t="str">
        <f t="array" ref="D534">IFERROR(IF(INDEX('Disaggregation Records'!$F$95:$F$183,MATCH(RIGHT(Z534,255),RIGHT('Disaggregation Records'!$D$95:$D$183,255),0))=0,"",INDEX('Disaggregation Records'!$F$95:$F$183,MATCH(RIGHT(Z534,255),RIGHT('Disaggregation Records'!$D$95:$D$183,255),0))),"")</f>
        <v/>
      </c>
      <c r="E534" s="429" t="str">
        <f t="array" ref="E534">IFERROR(IF(INDEX('Disaggregation Data'!$K$315:$K$616,MATCH(LEFT(X534,255),LEFT('Disaggregation Data'!$J$315:$J$616,255),0))=0,"",INDEX('Disaggregation Data'!$K$315:$K$616,MATCH(LEFT(X534,255),LEFT('Disaggregation Data'!J$315:$J$616,255),0))),"")</f>
        <v/>
      </c>
      <c r="F534" s="430" t="str">
        <f t="array" ref="F534">IFERROR(IF(INDEX('Disaggregation Data'!$L$315:$L$616,MATCH(LEFT(X534,255),LEFT('Disaggregation Data'!$J$315:$J$616,255),0))=0,"",INDEX('Disaggregation Data'!$L$315:$L$616,MATCH(LEFT(X534,255),LEFT('Disaggregation Data'!J$315:$J$616,255),0))),"")</f>
        <v/>
      </c>
      <c r="G534" s="494" t="str">
        <f t="array" ref="G534">IFERROR(IF(INDEX('Disaggregation Data'!$M$315:$M$616,MATCH(LEFT(X534,255),LEFT('Disaggregation Data'!$J$315:$J$616,255),0))=0,(E534/F534)*100,INDEX('Disaggregation Data'!$M$315:$M$616,MATCH(LEFT(X534,255),LEFT('Disaggregation Data'!J$315:$J$616,255),0))),"")</f>
        <v/>
      </c>
      <c r="H534" s="433" t="str">
        <f t="array" ref="H534">IFERROR(IF(INDEX('Disaggregation Data'!$N$315:$N$616,MATCH(LEFT(X534,255),LEFT('Disaggregation Data'!$J$315:$J$616,255),0))=0,"",INDEX('Disaggregation Data'!$N$315:$N$616,MATCH(LEFT(X534,255),LEFT('Disaggregation Data'!J$315:$J$616,255),0))),"")</f>
        <v/>
      </c>
      <c r="I534" s="433" t="str">
        <f t="array" ref="I534">IFERROR(IF(INDEX('Disaggregation Data'!$Q$315:$Q$616,MATCH(LEFT(X534,255),LEFT('Disaggregation Data'!$J$315:$J$616,255),0))=0,"",INDEX('Disaggregation Data'!$Q$315:$Q$616,MATCH(LEFT(X534,255),LEFT('Disaggregation Data'!J$315:$J$616,255),0))),"")</f>
        <v/>
      </c>
      <c r="J534" s="447" t="str">
        <f t="array" ref="J534">IFERROR(IF(INDEX('Disaggregation Data'!$R$315:$R$616,MATCH(LEFT(X534,255),LEFT('Disaggregation Data'!$J$315:$J$616,255),0))=0,"",INDEX('Disaggregation Data'!$R$315:$R$616,MATCH(LEFT(X534,255),LEFT('Disaggregation Data'!J$315:$J$616,255),0))),"")</f>
        <v/>
      </c>
      <c r="K534" s="484"/>
      <c r="L534" s="484"/>
      <c r="M534" s="484"/>
      <c r="N534" s="484"/>
      <c r="O534" s="484"/>
      <c r="P534" s="429"/>
      <c r="Q534" s="429"/>
      <c r="R534" s="429"/>
      <c r="S534" s="429"/>
      <c r="T534" s="429"/>
      <c r="U534" s="433" t="str">
        <f t="array" ref="U534">IFERROR(IF(INDEX('Disaggregation Data'!$O$315:$O$616,MATCH(LEFT(X534,255),LEFT('Disaggregation Data'!$J$315:$J$616,255),0))=0,"",INDEX('Disaggregation Data'!$O$315:$O$616,MATCH(LEFT(X534,255),LEFT('Disaggregation Data'!J$315:$J$616,255),0))),"")</f>
        <v/>
      </c>
      <c r="V534" s="447" t="str">
        <f t="array" ref="V534">IFERROR(IF(INDEX('Disaggregation Data'!$P$315:$P$616,MATCH(LEFT(X534,255),LEFT('Disaggregation Data'!$J$315:$J$616,255),0))=0,"",INDEX('Disaggregation Data'!$P$315:$P$616,MATCH(LEFT(X534,255),LEFT('Disaggregation Data'!J$315:$J$616,255),0))),"")</f>
        <v/>
      </c>
      <c r="W534" s="527"/>
      <c r="X534" s="527" t="str">
        <f t="shared" si="36"/>
        <v/>
      </c>
      <c r="Y534" s="527">
        <f t="shared" si="37"/>
        <v>117</v>
      </c>
      <c r="Z534" s="527" t="str">
        <f t="shared" si="38"/>
        <v/>
      </c>
      <c r="AA534" s="527" t="b">
        <f t="shared" si="39"/>
        <v>0</v>
      </c>
      <c r="AB534" s="527" t="s">
        <v>2150</v>
      </c>
      <c r="AC534" s="527" t="str">
        <f t="array" ref="AC534">IFERROR(IF(INDEX('Disaggregation Records'!$G$95:$G$183,MATCH(LEFT(Z534,255),LEFT('Disaggregation Records'!$D$95:$D$183,255),0))=0,"",INDEX('Disaggregation Records'!$G$95:$G$183,MATCH(LEFT(Z534,255),LEFT('Disaggregation Records'!$D$95:$D$183,255),0))),"")</f>
        <v/>
      </c>
      <c r="AD534" s="527" t="s">
        <v>991</v>
      </c>
      <c r="AE534" s="392"/>
      <c r="AF534" s="133"/>
      <c r="AG534" s="133"/>
    </row>
    <row r="535" spans="1:33" ht="47.1" customHeight="1" x14ac:dyDescent="0.25">
      <c r="A535" s="409">
        <v>21</v>
      </c>
      <c r="B535" s="427" t="str">
        <f>IFERROR(VLOOKUP(A535,'Coverage Indicators - Section D'!$A$10:$Y$42,25,FALSE),"")</f>
        <v/>
      </c>
      <c r="C535" s="522" t="str">
        <f t="array" ref="C535">IFERROR(IF(INDEX('Disaggregation Records'!$E$95:$E$183,MATCH(RIGHT(Z535,255),RIGHT('Disaggregation Records'!$D$95:$D$183,255),0))=0,"",INDEX('Disaggregation Records'!$E$95:$E$183,MATCH(RIGHT(Z535,255),RIGHT('Disaggregation Records'!$D$95:$D$183,255),0))),"")</f>
        <v/>
      </c>
      <c r="D535" s="522" t="str">
        <f t="array" ref="D535">IFERROR(IF(INDEX('Disaggregation Records'!$F$95:$F$183,MATCH(RIGHT(Z535,255),RIGHT('Disaggregation Records'!$D$95:$D$183,255),0))=0,"",INDEX('Disaggregation Records'!$F$95:$F$183,MATCH(RIGHT(Z535,255),RIGHT('Disaggregation Records'!$D$95:$D$183,255),0))),"")</f>
        <v/>
      </c>
      <c r="E535" s="429" t="str">
        <f t="array" ref="E535">IFERROR(IF(INDEX('Disaggregation Data'!$K$315:$K$616,MATCH(LEFT(X535,255),LEFT('Disaggregation Data'!$J$315:$J$616,255),0))=0,"",INDEX('Disaggregation Data'!$K$315:$K$616,MATCH(LEFT(X535,255),LEFT('Disaggregation Data'!J$315:$J$616,255),0))),"")</f>
        <v/>
      </c>
      <c r="F535" s="430" t="str">
        <f t="array" ref="F535">IFERROR(IF(INDEX('Disaggregation Data'!$L$315:$L$616,MATCH(LEFT(X535,255),LEFT('Disaggregation Data'!$J$315:$J$616,255),0))=0,"",INDEX('Disaggregation Data'!$L$315:$L$616,MATCH(LEFT(X535,255),LEFT('Disaggregation Data'!J$315:$J$616,255),0))),"")</f>
        <v/>
      </c>
      <c r="G535" s="494" t="str">
        <f t="array" ref="G535">IFERROR(IF(INDEX('Disaggregation Data'!$M$315:$M$616,MATCH(LEFT(X535,255),LEFT('Disaggregation Data'!$J$315:$J$616,255),0))=0,(E535/F535)*100,INDEX('Disaggregation Data'!$M$315:$M$616,MATCH(LEFT(X535,255),LEFT('Disaggregation Data'!J$315:$J$616,255),0))),"")</f>
        <v/>
      </c>
      <c r="H535" s="433" t="str">
        <f t="array" ref="H535">IFERROR(IF(INDEX('Disaggregation Data'!$N$315:$N$616,MATCH(LEFT(X535,255),LEFT('Disaggregation Data'!$J$315:$J$616,255),0))=0,"",INDEX('Disaggregation Data'!$N$315:$N$616,MATCH(LEFT(X535,255),LEFT('Disaggregation Data'!J$315:$J$616,255),0))),"")</f>
        <v/>
      </c>
      <c r="I535" s="433" t="str">
        <f t="array" ref="I535">IFERROR(IF(INDEX('Disaggregation Data'!$Q$315:$Q$616,MATCH(LEFT(X535,255),LEFT('Disaggregation Data'!$J$315:$J$616,255),0))=0,"",INDEX('Disaggregation Data'!$Q$315:$Q$616,MATCH(LEFT(X535,255),LEFT('Disaggregation Data'!J$315:$J$616,255),0))),"")</f>
        <v/>
      </c>
      <c r="J535" s="447" t="str">
        <f t="array" ref="J535">IFERROR(IF(INDEX('Disaggregation Data'!$R$315:$R$616,MATCH(LEFT(X535,255),LEFT('Disaggregation Data'!$J$315:$J$616,255),0))=0,"",INDEX('Disaggregation Data'!$R$315:$R$616,MATCH(LEFT(X535,255),LEFT('Disaggregation Data'!J$315:$J$616,255),0))),"")</f>
        <v/>
      </c>
      <c r="K535" s="484"/>
      <c r="L535" s="484"/>
      <c r="M535" s="484"/>
      <c r="N535" s="484"/>
      <c r="O535" s="484"/>
      <c r="P535" s="429"/>
      <c r="Q535" s="429"/>
      <c r="R535" s="429"/>
      <c r="S535" s="429"/>
      <c r="T535" s="429"/>
      <c r="U535" s="433" t="str">
        <f t="array" ref="U535">IFERROR(IF(INDEX('Disaggregation Data'!$O$315:$O$616,MATCH(LEFT(X535,255),LEFT('Disaggregation Data'!$J$315:$J$616,255),0))=0,"",INDEX('Disaggregation Data'!$O$315:$O$616,MATCH(LEFT(X535,255),LEFT('Disaggregation Data'!J$315:$J$616,255),0))),"")</f>
        <v/>
      </c>
      <c r="V535" s="447" t="str">
        <f t="array" ref="V535">IFERROR(IF(INDEX('Disaggregation Data'!$P$315:$P$616,MATCH(LEFT(X535,255),LEFT('Disaggregation Data'!$J$315:$J$616,255),0))=0,"",INDEX('Disaggregation Data'!$P$315:$P$616,MATCH(LEFT(X535,255),LEFT('Disaggregation Data'!J$315:$J$616,255),0))),"")</f>
        <v/>
      </c>
      <c r="W535" s="527"/>
      <c r="X535" s="527" t="str">
        <f t="shared" si="36"/>
        <v/>
      </c>
      <c r="Y535" s="527">
        <f t="shared" si="37"/>
        <v>118</v>
      </c>
      <c r="Z535" s="527" t="str">
        <f t="shared" si="38"/>
        <v/>
      </c>
      <c r="AA535" s="527" t="b">
        <f t="shared" si="39"/>
        <v>0</v>
      </c>
      <c r="AB535" s="527" t="s">
        <v>2151</v>
      </c>
      <c r="AC535" s="527" t="str">
        <f t="array" ref="AC535">IFERROR(IF(INDEX('Disaggregation Records'!$G$95:$G$183,MATCH(LEFT(Z535,255),LEFT('Disaggregation Records'!$D$95:$D$183,255),0))=0,"",INDEX('Disaggregation Records'!$G$95:$G$183,MATCH(LEFT(Z535,255),LEFT('Disaggregation Records'!$D$95:$D$183,255),0))),"")</f>
        <v/>
      </c>
      <c r="AD535" s="527" t="s">
        <v>991</v>
      </c>
      <c r="AE535" s="392"/>
      <c r="AF535" s="133"/>
      <c r="AG535" s="133"/>
    </row>
    <row r="536" spans="1:33" ht="47.1" customHeight="1" x14ac:dyDescent="0.25">
      <c r="A536" s="409">
        <v>21</v>
      </c>
      <c r="B536" s="427" t="str">
        <f>IFERROR(VLOOKUP(A536,'Coverage Indicators - Section D'!$A$10:$Y$42,25,FALSE),"")</f>
        <v/>
      </c>
      <c r="C536" s="522" t="str">
        <f t="array" ref="C536">IFERROR(IF(INDEX('Disaggregation Records'!$E$95:$E$183,MATCH(RIGHT(Z536,255),RIGHT('Disaggregation Records'!$D$95:$D$183,255),0))=0,"",INDEX('Disaggregation Records'!$E$95:$E$183,MATCH(RIGHT(Z536,255),RIGHT('Disaggregation Records'!$D$95:$D$183,255),0))),"")</f>
        <v/>
      </c>
      <c r="D536" s="522" t="str">
        <f t="array" ref="D536">IFERROR(IF(INDEX('Disaggregation Records'!$F$95:$F$183,MATCH(RIGHT(Z536,255),RIGHT('Disaggregation Records'!$D$95:$D$183,255),0))=0,"",INDEX('Disaggregation Records'!$F$95:$F$183,MATCH(RIGHT(Z536,255),RIGHT('Disaggregation Records'!$D$95:$D$183,255),0))),"")</f>
        <v/>
      </c>
      <c r="E536" s="429" t="str">
        <f t="array" ref="E536">IFERROR(IF(INDEX('Disaggregation Data'!$K$315:$K$616,MATCH(LEFT(X536,255),LEFT('Disaggregation Data'!$J$315:$J$616,255),0))=0,"",INDEX('Disaggregation Data'!$K$315:$K$616,MATCH(LEFT(X536,255),LEFT('Disaggregation Data'!J$315:$J$616,255),0))),"")</f>
        <v/>
      </c>
      <c r="F536" s="430" t="str">
        <f t="array" ref="F536">IFERROR(IF(INDEX('Disaggregation Data'!$L$315:$L$616,MATCH(LEFT(X536,255),LEFT('Disaggregation Data'!$J$315:$J$616,255),0))=0,"",INDEX('Disaggregation Data'!$L$315:$L$616,MATCH(LEFT(X536,255),LEFT('Disaggregation Data'!J$315:$J$616,255),0))),"")</f>
        <v/>
      </c>
      <c r="G536" s="494" t="str">
        <f t="array" ref="G536">IFERROR(IF(INDEX('Disaggregation Data'!$M$315:$M$616,MATCH(LEFT(X536,255),LEFT('Disaggregation Data'!$J$315:$J$616,255),0))=0,(E536/F536)*100,INDEX('Disaggregation Data'!$M$315:$M$616,MATCH(LEFT(X536,255),LEFT('Disaggregation Data'!J$315:$J$616,255),0))),"")</f>
        <v/>
      </c>
      <c r="H536" s="433" t="str">
        <f t="array" ref="H536">IFERROR(IF(INDEX('Disaggregation Data'!$N$315:$N$616,MATCH(LEFT(X536,255),LEFT('Disaggregation Data'!$J$315:$J$616,255),0))=0,"",INDEX('Disaggregation Data'!$N$315:$N$616,MATCH(LEFT(X536,255),LEFT('Disaggregation Data'!J$315:$J$616,255),0))),"")</f>
        <v/>
      </c>
      <c r="I536" s="433" t="str">
        <f t="array" ref="I536">IFERROR(IF(INDEX('Disaggregation Data'!$Q$315:$Q$616,MATCH(LEFT(X536,255),LEFT('Disaggregation Data'!$J$315:$J$616,255),0))=0,"",INDEX('Disaggregation Data'!$Q$315:$Q$616,MATCH(LEFT(X536,255),LEFT('Disaggregation Data'!J$315:$J$616,255),0))),"")</f>
        <v/>
      </c>
      <c r="J536" s="447" t="str">
        <f t="array" ref="J536">IFERROR(IF(INDEX('Disaggregation Data'!$R$315:$R$616,MATCH(LEFT(X536,255),LEFT('Disaggregation Data'!$J$315:$J$616,255),0))=0,"",INDEX('Disaggregation Data'!$R$315:$R$616,MATCH(LEFT(X536,255),LEFT('Disaggregation Data'!J$315:$J$616,255),0))),"")</f>
        <v/>
      </c>
      <c r="K536" s="484"/>
      <c r="L536" s="484"/>
      <c r="M536" s="484"/>
      <c r="N536" s="484"/>
      <c r="O536" s="484"/>
      <c r="P536" s="429"/>
      <c r="Q536" s="429"/>
      <c r="R536" s="429"/>
      <c r="S536" s="429"/>
      <c r="T536" s="429"/>
      <c r="U536" s="433" t="str">
        <f t="array" ref="U536">IFERROR(IF(INDEX('Disaggregation Data'!$O$315:$O$616,MATCH(LEFT(X536,255),LEFT('Disaggregation Data'!$J$315:$J$616,255),0))=0,"",INDEX('Disaggregation Data'!$O$315:$O$616,MATCH(LEFT(X536,255),LEFT('Disaggregation Data'!J$315:$J$616,255),0))),"")</f>
        <v/>
      </c>
      <c r="V536" s="447" t="str">
        <f t="array" ref="V536">IFERROR(IF(INDEX('Disaggregation Data'!$P$315:$P$616,MATCH(LEFT(X536,255),LEFT('Disaggregation Data'!$J$315:$J$616,255),0))=0,"",INDEX('Disaggregation Data'!$P$315:$P$616,MATCH(LEFT(X536,255),LEFT('Disaggregation Data'!J$315:$J$616,255),0))),"")</f>
        <v/>
      </c>
      <c r="W536" s="527"/>
      <c r="X536" s="527" t="str">
        <f t="shared" si="36"/>
        <v/>
      </c>
      <c r="Y536" s="527">
        <f t="shared" si="37"/>
        <v>119</v>
      </c>
      <c r="Z536" s="527" t="str">
        <f t="shared" si="38"/>
        <v/>
      </c>
      <c r="AA536" s="527" t="b">
        <f t="shared" si="39"/>
        <v>0</v>
      </c>
      <c r="AB536" s="527" t="s">
        <v>2152</v>
      </c>
      <c r="AC536" s="527" t="str">
        <f t="array" ref="AC536">IFERROR(IF(INDEX('Disaggregation Records'!$G$95:$G$183,MATCH(LEFT(Z536,255),LEFT('Disaggregation Records'!$D$95:$D$183,255),0))=0,"",INDEX('Disaggregation Records'!$G$95:$G$183,MATCH(LEFT(Z536,255),LEFT('Disaggregation Records'!$D$95:$D$183,255),0))),"")</f>
        <v/>
      </c>
      <c r="AD536" s="527" t="s">
        <v>991</v>
      </c>
      <c r="AE536" s="392"/>
      <c r="AF536" s="133"/>
      <c r="AG536" s="133"/>
    </row>
    <row r="537" spans="1:33" ht="47.1" customHeight="1" x14ac:dyDescent="0.25">
      <c r="A537" s="409">
        <v>22</v>
      </c>
      <c r="B537" s="427" t="str">
        <f>IFERROR(VLOOKUP(A537,'Coverage Indicators - Section D'!$A$10:$Y$42,25,FALSE),"")</f>
        <v/>
      </c>
      <c r="C537" s="522" t="str">
        <f t="array" ref="C537">IFERROR(IF(INDEX('Disaggregation Records'!$E$95:$E$183,MATCH(RIGHT(Z537,255),RIGHT('Disaggregation Records'!$D$95:$D$183,255),0))=0,"",INDEX('Disaggregation Records'!$E$95:$E$183,MATCH(RIGHT(Z537,255),RIGHT('Disaggregation Records'!$D$95:$D$183,255),0))),"")</f>
        <v/>
      </c>
      <c r="D537" s="522" t="str">
        <f t="array" ref="D537">IFERROR(IF(INDEX('Disaggregation Records'!$F$95:$F$183,MATCH(RIGHT(Z537,255),RIGHT('Disaggregation Records'!$D$95:$D$183,255),0))=0,"",INDEX('Disaggregation Records'!$F$95:$F$183,MATCH(RIGHT(Z537,255),RIGHT('Disaggregation Records'!$D$95:$D$183,255),0))),"")</f>
        <v/>
      </c>
      <c r="E537" s="429" t="str">
        <f t="array" ref="E537">IFERROR(IF(INDEX('Disaggregation Data'!$K$315:$K$616,MATCH(LEFT(X537,255),LEFT('Disaggregation Data'!$J$315:$J$616,255),0))=0,"",INDEX('Disaggregation Data'!$K$315:$K$616,MATCH(LEFT(X537,255),LEFT('Disaggregation Data'!J$315:$J$616,255),0))),"")</f>
        <v/>
      </c>
      <c r="F537" s="430" t="str">
        <f t="array" ref="F537">IFERROR(IF(INDEX('Disaggregation Data'!$L$315:$L$616,MATCH(LEFT(X537,255),LEFT('Disaggregation Data'!$J$315:$J$616,255),0))=0,"",INDEX('Disaggregation Data'!$L$315:$L$616,MATCH(LEFT(X537,255),LEFT('Disaggregation Data'!J$315:$J$616,255),0))),"")</f>
        <v/>
      </c>
      <c r="G537" s="494" t="str">
        <f t="array" ref="G537">IFERROR(IF(INDEX('Disaggregation Data'!$M$315:$M$616,MATCH(LEFT(X537,255),LEFT('Disaggregation Data'!$J$315:$J$616,255),0))=0,(E537/F537)*100,INDEX('Disaggregation Data'!$M$315:$M$616,MATCH(LEFT(X537,255),LEFT('Disaggregation Data'!J$315:$J$616,255),0))),"")</f>
        <v/>
      </c>
      <c r="H537" s="433" t="str">
        <f t="array" ref="H537">IFERROR(IF(INDEX('Disaggregation Data'!$N$315:$N$616,MATCH(LEFT(X537,255),LEFT('Disaggregation Data'!$J$315:$J$616,255),0))=0,"",INDEX('Disaggregation Data'!$N$315:$N$616,MATCH(LEFT(X537,255),LEFT('Disaggregation Data'!J$315:$J$616,255),0))),"")</f>
        <v/>
      </c>
      <c r="I537" s="433" t="str">
        <f t="array" ref="I537">IFERROR(IF(INDEX('Disaggregation Data'!$Q$315:$Q$616,MATCH(LEFT(X537,255),LEFT('Disaggregation Data'!$J$315:$J$616,255),0))=0,"",INDEX('Disaggregation Data'!$Q$315:$Q$616,MATCH(LEFT(X537,255),LEFT('Disaggregation Data'!J$315:$J$616,255),0))),"")</f>
        <v/>
      </c>
      <c r="J537" s="447" t="str">
        <f t="array" ref="J537">IFERROR(IF(INDEX('Disaggregation Data'!$R$315:$R$616,MATCH(LEFT(X537,255),LEFT('Disaggregation Data'!$J$315:$J$616,255),0))=0,"",INDEX('Disaggregation Data'!$R$315:$R$616,MATCH(LEFT(X537,255),LEFT('Disaggregation Data'!J$315:$J$616,255),0))),"")</f>
        <v/>
      </c>
      <c r="K537" s="484"/>
      <c r="L537" s="484"/>
      <c r="M537" s="484"/>
      <c r="N537" s="484"/>
      <c r="O537" s="484"/>
      <c r="P537" s="429"/>
      <c r="Q537" s="429"/>
      <c r="R537" s="429"/>
      <c r="S537" s="429"/>
      <c r="T537" s="429"/>
      <c r="U537" s="433" t="str">
        <f t="array" ref="U537">IFERROR(IF(INDEX('Disaggregation Data'!$O$315:$O$616,MATCH(LEFT(X537,255),LEFT('Disaggregation Data'!$J$315:$J$616,255),0))=0,"",INDEX('Disaggregation Data'!$O$315:$O$616,MATCH(LEFT(X537,255),LEFT('Disaggregation Data'!J$315:$J$616,255),0))),"")</f>
        <v/>
      </c>
      <c r="V537" s="447" t="str">
        <f t="array" ref="V537">IFERROR(IF(INDEX('Disaggregation Data'!$P$315:$P$616,MATCH(LEFT(X537,255),LEFT('Disaggregation Data'!$J$315:$J$616,255),0))=0,"",INDEX('Disaggregation Data'!$P$315:$P$616,MATCH(LEFT(X537,255),LEFT('Disaggregation Data'!J$315:$J$616,255),0))),"")</f>
        <v/>
      </c>
      <c r="W537" s="527"/>
      <c r="X537" s="527" t="str">
        <f t="shared" si="36"/>
        <v/>
      </c>
      <c r="Y537" s="527">
        <f t="shared" si="37"/>
        <v>120</v>
      </c>
      <c r="Z537" s="527" t="str">
        <f t="shared" si="38"/>
        <v/>
      </c>
      <c r="AA537" s="527" t="b">
        <f t="shared" si="39"/>
        <v>0</v>
      </c>
      <c r="AB537" s="527" t="s">
        <v>2153</v>
      </c>
      <c r="AC537" s="527" t="str">
        <f t="array" ref="AC537">IFERROR(IF(INDEX('Disaggregation Records'!$G$95:$G$183,MATCH(LEFT(Z537,255),LEFT('Disaggregation Records'!$D$95:$D$183,255),0))=0,"",INDEX('Disaggregation Records'!$G$95:$G$183,MATCH(LEFT(Z537,255),LEFT('Disaggregation Records'!$D$95:$D$183,255),0))),"")</f>
        <v/>
      </c>
      <c r="AD537" s="527" t="s">
        <v>992</v>
      </c>
      <c r="AE537" s="392"/>
      <c r="AF537" s="133"/>
      <c r="AG537" s="133"/>
    </row>
    <row r="538" spans="1:33" ht="47.1" customHeight="1" x14ac:dyDescent="0.25">
      <c r="A538" s="409">
        <v>22</v>
      </c>
      <c r="B538" s="427" t="str">
        <f>IFERROR(VLOOKUP(A538,'Coverage Indicators - Section D'!$A$10:$Y$42,25,FALSE),"")</f>
        <v/>
      </c>
      <c r="C538" s="522" t="str">
        <f t="array" ref="C538">IFERROR(IF(INDEX('Disaggregation Records'!$E$95:$E$183,MATCH(RIGHT(Z538,255),RIGHT('Disaggregation Records'!$D$95:$D$183,255),0))=0,"",INDEX('Disaggregation Records'!$E$95:$E$183,MATCH(RIGHT(Z538,255),RIGHT('Disaggregation Records'!$D$95:$D$183,255),0))),"")</f>
        <v/>
      </c>
      <c r="D538" s="522" t="str">
        <f t="array" ref="D538">IFERROR(IF(INDEX('Disaggregation Records'!$F$95:$F$183,MATCH(RIGHT(Z538,255),RIGHT('Disaggregation Records'!$D$95:$D$183,255),0))=0,"",INDEX('Disaggregation Records'!$F$95:$F$183,MATCH(RIGHT(Z538,255),RIGHT('Disaggregation Records'!$D$95:$D$183,255),0))),"")</f>
        <v/>
      </c>
      <c r="E538" s="429" t="str">
        <f t="array" ref="E538">IFERROR(IF(INDEX('Disaggregation Data'!$K$315:$K$616,MATCH(LEFT(X538,255),LEFT('Disaggregation Data'!$J$315:$J$616,255),0))=0,"",INDEX('Disaggregation Data'!$K$315:$K$616,MATCH(LEFT(X538,255),LEFT('Disaggregation Data'!J$315:$J$616,255),0))),"")</f>
        <v/>
      </c>
      <c r="F538" s="430" t="str">
        <f t="array" ref="F538">IFERROR(IF(INDEX('Disaggregation Data'!$L$315:$L$616,MATCH(LEFT(X538,255),LEFT('Disaggregation Data'!$J$315:$J$616,255),0))=0,"",INDEX('Disaggregation Data'!$L$315:$L$616,MATCH(LEFT(X538,255),LEFT('Disaggregation Data'!J$315:$J$616,255),0))),"")</f>
        <v/>
      </c>
      <c r="G538" s="494" t="str">
        <f t="array" ref="G538">IFERROR(IF(INDEX('Disaggregation Data'!$M$315:$M$616,MATCH(LEFT(X538,255),LEFT('Disaggregation Data'!$J$315:$J$616,255),0))=0,(E538/F538)*100,INDEX('Disaggregation Data'!$M$315:$M$616,MATCH(LEFT(X538,255),LEFT('Disaggregation Data'!J$315:$J$616,255),0))),"")</f>
        <v/>
      </c>
      <c r="H538" s="433" t="str">
        <f t="array" ref="H538">IFERROR(IF(INDEX('Disaggregation Data'!$N$315:$N$616,MATCH(LEFT(X538,255),LEFT('Disaggregation Data'!$J$315:$J$616,255),0))=0,"",INDEX('Disaggregation Data'!$N$315:$N$616,MATCH(LEFT(X538,255),LEFT('Disaggregation Data'!J$315:$J$616,255),0))),"")</f>
        <v/>
      </c>
      <c r="I538" s="433" t="str">
        <f t="array" ref="I538">IFERROR(IF(INDEX('Disaggregation Data'!$Q$315:$Q$616,MATCH(LEFT(X538,255),LEFT('Disaggregation Data'!$J$315:$J$616,255),0))=0,"",INDEX('Disaggregation Data'!$Q$315:$Q$616,MATCH(LEFT(X538,255),LEFT('Disaggregation Data'!J$315:$J$616,255),0))),"")</f>
        <v/>
      </c>
      <c r="J538" s="447" t="str">
        <f t="array" ref="J538">IFERROR(IF(INDEX('Disaggregation Data'!$R$315:$R$616,MATCH(LEFT(X538,255),LEFT('Disaggregation Data'!$J$315:$J$616,255),0))=0,"",INDEX('Disaggregation Data'!$R$315:$R$616,MATCH(LEFT(X538,255),LEFT('Disaggregation Data'!J$315:$J$616,255),0))),"")</f>
        <v/>
      </c>
      <c r="K538" s="484"/>
      <c r="L538" s="484"/>
      <c r="M538" s="484"/>
      <c r="N538" s="484"/>
      <c r="O538" s="484"/>
      <c r="P538" s="429"/>
      <c r="Q538" s="429"/>
      <c r="R538" s="429"/>
      <c r="S538" s="429"/>
      <c r="T538" s="429"/>
      <c r="U538" s="433" t="str">
        <f t="array" ref="U538">IFERROR(IF(INDEX('Disaggregation Data'!$O$315:$O$616,MATCH(LEFT(X538,255),LEFT('Disaggregation Data'!$J$315:$J$616,255),0))=0,"",INDEX('Disaggregation Data'!$O$315:$O$616,MATCH(LEFT(X538,255),LEFT('Disaggregation Data'!J$315:$J$616,255),0))),"")</f>
        <v/>
      </c>
      <c r="V538" s="447" t="str">
        <f t="array" ref="V538">IFERROR(IF(INDEX('Disaggregation Data'!$P$315:$P$616,MATCH(LEFT(X538,255),LEFT('Disaggregation Data'!$J$315:$J$616,255),0))=0,"",INDEX('Disaggregation Data'!$P$315:$P$616,MATCH(LEFT(X538,255),LEFT('Disaggregation Data'!J$315:$J$616,255),0))),"")</f>
        <v/>
      </c>
      <c r="W538" s="527"/>
      <c r="X538" s="527" t="str">
        <f t="shared" si="36"/>
        <v/>
      </c>
      <c r="Y538" s="527">
        <f t="shared" si="37"/>
        <v>121</v>
      </c>
      <c r="Z538" s="527" t="str">
        <f t="shared" si="38"/>
        <v/>
      </c>
      <c r="AA538" s="527" t="b">
        <f t="shared" si="39"/>
        <v>0</v>
      </c>
      <c r="AB538" s="527" t="s">
        <v>2154</v>
      </c>
      <c r="AC538" s="527" t="str">
        <f t="array" ref="AC538">IFERROR(IF(INDEX('Disaggregation Records'!$G$95:$G$183,MATCH(LEFT(Z538,255),LEFT('Disaggregation Records'!$D$95:$D$183,255),0))=0,"",INDEX('Disaggregation Records'!$G$95:$G$183,MATCH(LEFT(Z538,255),LEFT('Disaggregation Records'!$D$95:$D$183,255),0))),"")</f>
        <v/>
      </c>
      <c r="AD538" s="527" t="s">
        <v>992</v>
      </c>
      <c r="AE538" s="392"/>
      <c r="AF538" s="133"/>
      <c r="AG538" s="133"/>
    </row>
    <row r="539" spans="1:33" ht="47.1" customHeight="1" x14ac:dyDescent="0.25">
      <c r="A539" s="409">
        <v>22</v>
      </c>
      <c r="B539" s="427" t="str">
        <f>IFERROR(VLOOKUP(A539,'Coverage Indicators - Section D'!$A$10:$Y$42,25,FALSE),"")</f>
        <v/>
      </c>
      <c r="C539" s="522" t="str">
        <f t="array" ref="C539">IFERROR(IF(INDEX('Disaggregation Records'!$E$95:$E$183,MATCH(RIGHT(Z539,255),RIGHT('Disaggregation Records'!$D$95:$D$183,255),0))=0,"",INDEX('Disaggregation Records'!$E$95:$E$183,MATCH(RIGHT(Z539,255),RIGHT('Disaggregation Records'!$D$95:$D$183,255),0))),"")</f>
        <v/>
      </c>
      <c r="D539" s="522" t="str">
        <f t="array" ref="D539">IFERROR(IF(INDEX('Disaggregation Records'!$F$95:$F$183,MATCH(RIGHT(Z539,255),RIGHT('Disaggregation Records'!$D$95:$D$183,255),0))=0,"",INDEX('Disaggregation Records'!$F$95:$F$183,MATCH(RIGHT(Z539,255),RIGHT('Disaggregation Records'!$D$95:$D$183,255),0))),"")</f>
        <v/>
      </c>
      <c r="E539" s="429" t="str">
        <f t="array" ref="E539">IFERROR(IF(INDEX('Disaggregation Data'!$K$315:$K$616,MATCH(LEFT(X539,255),LEFT('Disaggregation Data'!$J$315:$J$616,255),0))=0,"",INDEX('Disaggregation Data'!$K$315:$K$616,MATCH(LEFT(X539,255),LEFT('Disaggregation Data'!J$315:$J$616,255),0))),"")</f>
        <v/>
      </c>
      <c r="F539" s="430" t="str">
        <f t="array" ref="F539">IFERROR(IF(INDEX('Disaggregation Data'!$L$315:$L$616,MATCH(LEFT(X539,255),LEFT('Disaggregation Data'!$J$315:$J$616,255),0))=0,"",INDEX('Disaggregation Data'!$L$315:$L$616,MATCH(LEFT(X539,255),LEFT('Disaggregation Data'!J$315:$J$616,255),0))),"")</f>
        <v/>
      </c>
      <c r="G539" s="494" t="str">
        <f t="array" ref="G539">IFERROR(IF(INDEX('Disaggregation Data'!$M$315:$M$616,MATCH(LEFT(X539,255),LEFT('Disaggregation Data'!$J$315:$J$616,255),0))=0,(E539/F539)*100,INDEX('Disaggregation Data'!$M$315:$M$616,MATCH(LEFT(X539,255),LEFT('Disaggregation Data'!J$315:$J$616,255),0))),"")</f>
        <v/>
      </c>
      <c r="H539" s="433" t="str">
        <f t="array" ref="H539">IFERROR(IF(INDEX('Disaggregation Data'!$N$315:$N$616,MATCH(LEFT(X539,255),LEFT('Disaggregation Data'!$J$315:$J$616,255),0))=0,"",INDEX('Disaggregation Data'!$N$315:$N$616,MATCH(LEFT(X539,255),LEFT('Disaggregation Data'!J$315:$J$616,255),0))),"")</f>
        <v/>
      </c>
      <c r="I539" s="433" t="str">
        <f t="array" ref="I539">IFERROR(IF(INDEX('Disaggregation Data'!$Q$315:$Q$616,MATCH(LEFT(X539,255),LEFT('Disaggregation Data'!$J$315:$J$616,255),0))=0,"",INDEX('Disaggregation Data'!$Q$315:$Q$616,MATCH(LEFT(X539,255),LEFT('Disaggregation Data'!J$315:$J$616,255),0))),"")</f>
        <v/>
      </c>
      <c r="J539" s="447" t="str">
        <f t="array" ref="J539">IFERROR(IF(INDEX('Disaggregation Data'!$R$315:$R$616,MATCH(LEFT(X539,255),LEFT('Disaggregation Data'!$J$315:$J$616,255),0))=0,"",INDEX('Disaggregation Data'!$R$315:$R$616,MATCH(LEFT(X539,255),LEFT('Disaggregation Data'!J$315:$J$616,255),0))),"")</f>
        <v/>
      </c>
      <c r="K539" s="484"/>
      <c r="L539" s="484"/>
      <c r="M539" s="484"/>
      <c r="N539" s="484"/>
      <c r="O539" s="484"/>
      <c r="P539" s="429"/>
      <c r="Q539" s="429"/>
      <c r="R539" s="429"/>
      <c r="S539" s="429"/>
      <c r="T539" s="429"/>
      <c r="U539" s="433" t="str">
        <f t="array" ref="U539">IFERROR(IF(INDEX('Disaggregation Data'!$O$315:$O$616,MATCH(LEFT(X539,255),LEFT('Disaggregation Data'!$J$315:$J$616,255),0))=0,"",INDEX('Disaggregation Data'!$O$315:$O$616,MATCH(LEFT(X539,255),LEFT('Disaggregation Data'!J$315:$J$616,255),0))),"")</f>
        <v/>
      </c>
      <c r="V539" s="447" t="str">
        <f t="array" ref="V539">IFERROR(IF(INDEX('Disaggregation Data'!$P$315:$P$616,MATCH(LEFT(X539,255),LEFT('Disaggregation Data'!$J$315:$J$616,255),0))=0,"",INDEX('Disaggregation Data'!$P$315:$P$616,MATCH(LEFT(X539,255),LEFT('Disaggregation Data'!J$315:$J$616,255),0))),"")</f>
        <v/>
      </c>
      <c r="W539" s="527"/>
      <c r="X539" s="527" t="str">
        <f t="shared" si="36"/>
        <v/>
      </c>
      <c r="Y539" s="527">
        <f t="shared" si="37"/>
        <v>122</v>
      </c>
      <c r="Z539" s="527" t="str">
        <f t="shared" si="38"/>
        <v/>
      </c>
      <c r="AA539" s="527" t="b">
        <f t="shared" si="39"/>
        <v>0</v>
      </c>
      <c r="AB539" s="527" t="s">
        <v>2155</v>
      </c>
      <c r="AC539" s="527" t="str">
        <f t="array" ref="AC539">IFERROR(IF(INDEX('Disaggregation Records'!$G$95:$G$183,MATCH(LEFT(Z539,255),LEFT('Disaggregation Records'!$D$95:$D$183,255),0))=0,"",INDEX('Disaggregation Records'!$G$95:$G$183,MATCH(LEFT(Z539,255),LEFT('Disaggregation Records'!$D$95:$D$183,255),0))),"")</f>
        <v/>
      </c>
      <c r="AD539" s="527" t="s">
        <v>992</v>
      </c>
      <c r="AE539" s="392"/>
      <c r="AF539" s="133"/>
      <c r="AG539" s="133"/>
    </row>
    <row r="540" spans="1:33" ht="47.1" customHeight="1" x14ac:dyDescent="0.25">
      <c r="A540" s="409">
        <v>22</v>
      </c>
      <c r="B540" s="427" t="str">
        <f>IFERROR(VLOOKUP(A540,'Coverage Indicators - Section D'!$A$10:$Y$42,25,FALSE),"")</f>
        <v/>
      </c>
      <c r="C540" s="522" t="str">
        <f t="array" ref="C540">IFERROR(IF(INDEX('Disaggregation Records'!$E$95:$E$183,MATCH(RIGHT(Z540,255),RIGHT('Disaggregation Records'!$D$95:$D$183,255),0))=0,"",INDEX('Disaggregation Records'!$E$95:$E$183,MATCH(RIGHT(Z540,255),RIGHT('Disaggregation Records'!$D$95:$D$183,255),0))),"")</f>
        <v/>
      </c>
      <c r="D540" s="522" t="str">
        <f t="array" ref="D540">IFERROR(IF(INDEX('Disaggregation Records'!$F$95:$F$183,MATCH(RIGHT(Z540,255),RIGHT('Disaggregation Records'!$D$95:$D$183,255),0))=0,"",INDEX('Disaggregation Records'!$F$95:$F$183,MATCH(RIGHT(Z540,255),RIGHT('Disaggregation Records'!$D$95:$D$183,255),0))),"")</f>
        <v/>
      </c>
      <c r="E540" s="429" t="str">
        <f t="array" ref="E540">IFERROR(IF(INDEX('Disaggregation Data'!$K$315:$K$616,MATCH(LEFT(X540,255),LEFT('Disaggregation Data'!$J$315:$J$616,255),0))=0,"",INDEX('Disaggregation Data'!$K$315:$K$616,MATCH(LEFT(X540,255),LEFT('Disaggregation Data'!J$315:$J$616,255),0))),"")</f>
        <v/>
      </c>
      <c r="F540" s="430" t="str">
        <f t="array" ref="F540">IFERROR(IF(INDEX('Disaggregation Data'!$L$315:$L$616,MATCH(LEFT(X540,255),LEFT('Disaggregation Data'!$J$315:$J$616,255),0))=0,"",INDEX('Disaggregation Data'!$L$315:$L$616,MATCH(LEFT(X540,255),LEFT('Disaggregation Data'!J$315:$J$616,255),0))),"")</f>
        <v/>
      </c>
      <c r="G540" s="494" t="str">
        <f t="array" ref="G540">IFERROR(IF(INDEX('Disaggregation Data'!$M$315:$M$616,MATCH(LEFT(X540,255),LEFT('Disaggregation Data'!$J$315:$J$616,255),0))=0,(E540/F540)*100,INDEX('Disaggregation Data'!$M$315:$M$616,MATCH(LEFT(X540,255),LEFT('Disaggregation Data'!J$315:$J$616,255),0))),"")</f>
        <v/>
      </c>
      <c r="H540" s="433" t="str">
        <f t="array" ref="H540">IFERROR(IF(INDEX('Disaggregation Data'!$N$315:$N$616,MATCH(LEFT(X540,255),LEFT('Disaggregation Data'!$J$315:$J$616,255),0))=0,"",INDEX('Disaggregation Data'!$N$315:$N$616,MATCH(LEFT(X540,255),LEFT('Disaggregation Data'!J$315:$J$616,255),0))),"")</f>
        <v/>
      </c>
      <c r="I540" s="433" t="str">
        <f t="array" ref="I540">IFERROR(IF(INDEX('Disaggregation Data'!$Q$315:$Q$616,MATCH(LEFT(X540,255),LEFT('Disaggregation Data'!$J$315:$J$616,255),0))=0,"",INDEX('Disaggregation Data'!$Q$315:$Q$616,MATCH(LEFT(X540,255),LEFT('Disaggregation Data'!J$315:$J$616,255),0))),"")</f>
        <v/>
      </c>
      <c r="J540" s="447" t="str">
        <f t="array" ref="J540">IFERROR(IF(INDEX('Disaggregation Data'!$R$315:$R$616,MATCH(LEFT(X540,255),LEFT('Disaggregation Data'!$J$315:$J$616,255),0))=0,"",INDEX('Disaggregation Data'!$R$315:$R$616,MATCH(LEFT(X540,255),LEFT('Disaggregation Data'!J$315:$J$616,255),0))),"")</f>
        <v/>
      </c>
      <c r="K540" s="484"/>
      <c r="L540" s="484"/>
      <c r="M540" s="484"/>
      <c r="N540" s="484"/>
      <c r="O540" s="484"/>
      <c r="P540" s="429"/>
      <c r="Q540" s="429"/>
      <c r="R540" s="429"/>
      <c r="S540" s="429"/>
      <c r="T540" s="429"/>
      <c r="U540" s="433" t="str">
        <f t="array" ref="U540">IFERROR(IF(INDEX('Disaggregation Data'!$O$315:$O$616,MATCH(LEFT(X540,255),LEFT('Disaggregation Data'!$J$315:$J$616,255),0))=0,"",INDEX('Disaggregation Data'!$O$315:$O$616,MATCH(LEFT(X540,255),LEFT('Disaggregation Data'!J$315:$J$616,255),0))),"")</f>
        <v/>
      </c>
      <c r="V540" s="447" t="str">
        <f t="array" ref="V540">IFERROR(IF(INDEX('Disaggregation Data'!$P$315:$P$616,MATCH(LEFT(X540,255),LEFT('Disaggregation Data'!$J$315:$J$616,255),0))=0,"",INDEX('Disaggregation Data'!$P$315:$P$616,MATCH(LEFT(X540,255),LEFT('Disaggregation Data'!J$315:$J$616,255),0))),"")</f>
        <v/>
      </c>
      <c r="W540" s="527"/>
      <c r="X540" s="527" t="str">
        <f t="shared" si="36"/>
        <v/>
      </c>
      <c r="Y540" s="527">
        <f t="shared" si="37"/>
        <v>123</v>
      </c>
      <c r="Z540" s="527" t="str">
        <f t="shared" si="38"/>
        <v/>
      </c>
      <c r="AA540" s="527" t="b">
        <f t="shared" si="39"/>
        <v>0</v>
      </c>
      <c r="AB540" s="527" t="s">
        <v>2156</v>
      </c>
      <c r="AC540" s="527" t="str">
        <f t="array" ref="AC540">IFERROR(IF(INDEX('Disaggregation Records'!$G$95:$G$183,MATCH(LEFT(Z540,255),LEFT('Disaggregation Records'!$D$95:$D$183,255),0))=0,"",INDEX('Disaggregation Records'!$G$95:$G$183,MATCH(LEFT(Z540,255),LEFT('Disaggregation Records'!$D$95:$D$183,255),0))),"")</f>
        <v/>
      </c>
      <c r="AD540" s="527" t="s">
        <v>992</v>
      </c>
      <c r="AE540" s="392"/>
      <c r="AF540" s="133"/>
      <c r="AG540" s="133"/>
    </row>
    <row r="541" spans="1:33" ht="47.1" customHeight="1" x14ac:dyDescent="0.25">
      <c r="A541" s="409">
        <v>22</v>
      </c>
      <c r="B541" s="427" t="str">
        <f>IFERROR(VLOOKUP(A541,'Coverage Indicators - Section D'!$A$10:$Y$42,25,FALSE),"")</f>
        <v/>
      </c>
      <c r="C541" s="522" t="str">
        <f t="array" ref="C541">IFERROR(IF(INDEX('Disaggregation Records'!$E$95:$E$183,MATCH(RIGHT(Z541,255),RIGHT('Disaggregation Records'!$D$95:$D$183,255),0))=0,"",INDEX('Disaggregation Records'!$E$95:$E$183,MATCH(RIGHT(Z541,255),RIGHT('Disaggregation Records'!$D$95:$D$183,255),0))),"")</f>
        <v/>
      </c>
      <c r="D541" s="522" t="str">
        <f t="array" ref="D541">IFERROR(IF(INDEX('Disaggregation Records'!$F$95:$F$183,MATCH(RIGHT(Z541,255),RIGHT('Disaggregation Records'!$D$95:$D$183,255),0))=0,"",INDEX('Disaggregation Records'!$F$95:$F$183,MATCH(RIGHT(Z541,255),RIGHT('Disaggregation Records'!$D$95:$D$183,255),0))),"")</f>
        <v/>
      </c>
      <c r="E541" s="429" t="str">
        <f t="array" ref="E541">IFERROR(IF(INDEX('Disaggregation Data'!$K$315:$K$616,MATCH(LEFT(X541,255),LEFT('Disaggregation Data'!$J$315:$J$616,255),0))=0,"",INDEX('Disaggregation Data'!$K$315:$K$616,MATCH(LEFT(X541,255),LEFT('Disaggregation Data'!J$315:$J$616,255),0))),"")</f>
        <v/>
      </c>
      <c r="F541" s="430" t="str">
        <f t="array" ref="F541">IFERROR(IF(INDEX('Disaggregation Data'!$L$315:$L$616,MATCH(LEFT(X541,255),LEFT('Disaggregation Data'!$J$315:$J$616,255),0))=0,"",INDEX('Disaggregation Data'!$L$315:$L$616,MATCH(LEFT(X541,255),LEFT('Disaggregation Data'!J$315:$J$616,255),0))),"")</f>
        <v/>
      </c>
      <c r="G541" s="494" t="str">
        <f t="array" ref="G541">IFERROR(IF(INDEX('Disaggregation Data'!$M$315:$M$616,MATCH(LEFT(X541,255),LEFT('Disaggregation Data'!$J$315:$J$616,255),0))=0,(E541/F541)*100,INDEX('Disaggregation Data'!$M$315:$M$616,MATCH(LEFT(X541,255),LEFT('Disaggregation Data'!J$315:$J$616,255),0))),"")</f>
        <v/>
      </c>
      <c r="H541" s="433" t="str">
        <f t="array" ref="H541">IFERROR(IF(INDEX('Disaggregation Data'!$N$315:$N$616,MATCH(LEFT(X541,255),LEFT('Disaggregation Data'!$J$315:$J$616,255),0))=0,"",INDEX('Disaggregation Data'!$N$315:$N$616,MATCH(LEFT(X541,255),LEFT('Disaggregation Data'!J$315:$J$616,255),0))),"")</f>
        <v/>
      </c>
      <c r="I541" s="433" t="str">
        <f t="array" ref="I541">IFERROR(IF(INDEX('Disaggregation Data'!$Q$315:$Q$616,MATCH(LEFT(X541,255),LEFT('Disaggregation Data'!$J$315:$J$616,255),0))=0,"",INDEX('Disaggregation Data'!$Q$315:$Q$616,MATCH(LEFT(X541,255),LEFT('Disaggregation Data'!J$315:$J$616,255),0))),"")</f>
        <v/>
      </c>
      <c r="J541" s="447" t="str">
        <f t="array" ref="J541">IFERROR(IF(INDEX('Disaggregation Data'!$R$315:$R$616,MATCH(LEFT(X541,255),LEFT('Disaggregation Data'!$J$315:$J$616,255),0))=0,"",INDEX('Disaggregation Data'!$R$315:$R$616,MATCH(LEFT(X541,255),LEFT('Disaggregation Data'!J$315:$J$616,255),0))),"")</f>
        <v/>
      </c>
      <c r="K541" s="484"/>
      <c r="L541" s="484"/>
      <c r="M541" s="484"/>
      <c r="N541" s="484"/>
      <c r="O541" s="484"/>
      <c r="P541" s="429"/>
      <c r="Q541" s="429"/>
      <c r="R541" s="429"/>
      <c r="S541" s="429"/>
      <c r="T541" s="429"/>
      <c r="U541" s="433" t="str">
        <f t="array" ref="U541">IFERROR(IF(INDEX('Disaggregation Data'!$O$315:$O$616,MATCH(LEFT(X541,255),LEFT('Disaggregation Data'!$J$315:$J$616,255),0))=0,"",INDEX('Disaggregation Data'!$O$315:$O$616,MATCH(LEFT(X541,255),LEFT('Disaggregation Data'!J$315:$J$616,255),0))),"")</f>
        <v/>
      </c>
      <c r="V541" s="447" t="str">
        <f t="array" ref="V541">IFERROR(IF(INDEX('Disaggregation Data'!$P$315:$P$616,MATCH(LEFT(X541,255),LEFT('Disaggregation Data'!$J$315:$J$616,255),0))=0,"",INDEX('Disaggregation Data'!$P$315:$P$616,MATCH(LEFT(X541,255),LEFT('Disaggregation Data'!J$315:$J$616,255),0))),"")</f>
        <v/>
      </c>
      <c r="W541" s="527"/>
      <c r="X541" s="527" t="str">
        <f t="shared" si="36"/>
        <v/>
      </c>
      <c r="Y541" s="527">
        <f t="shared" si="37"/>
        <v>124</v>
      </c>
      <c r="Z541" s="527" t="str">
        <f t="shared" si="38"/>
        <v/>
      </c>
      <c r="AA541" s="527" t="b">
        <f t="shared" si="39"/>
        <v>0</v>
      </c>
      <c r="AB541" s="527" t="s">
        <v>2157</v>
      </c>
      <c r="AC541" s="527" t="str">
        <f t="array" ref="AC541">IFERROR(IF(INDEX('Disaggregation Records'!$G$95:$G$183,MATCH(LEFT(Z541,255),LEFT('Disaggregation Records'!$D$95:$D$183,255),0))=0,"",INDEX('Disaggregation Records'!$G$95:$G$183,MATCH(LEFT(Z541,255),LEFT('Disaggregation Records'!$D$95:$D$183,255),0))),"")</f>
        <v/>
      </c>
      <c r="AD541" s="527" t="s">
        <v>992</v>
      </c>
      <c r="AE541" s="392"/>
      <c r="AF541" s="133"/>
      <c r="AG541" s="133"/>
    </row>
    <row r="542" spans="1:33" ht="47.1" customHeight="1" x14ac:dyDescent="0.25">
      <c r="A542" s="409">
        <v>22</v>
      </c>
      <c r="B542" s="427" t="str">
        <f>IFERROR(VLOOKUP(A542,'Coverage Indicators - Section D'!$A$10:$Y$42,25,FALSE),"")</f>
        <v/>
      </c>
      <c r="C542" s="522" t="str">
        <f t="array" ref="C542">IFERROR(IF(INDEX('Disaggregation Records'!$E$95:$E$183,MATCH(RIGHT(Z542,255),RIGHT('Disaggregation Records'!$D$95:$D$183,255),0))=0,"",INDEX('Disaggregation Records'!$E$95:$E$183,MATCH(RIGHT(Z542,255),RIGHT('Disaggregation Records'!$D$95:$D$183,255),0))),"")</f>
        <v/>
      </c>
      <c r="D542" s="522" t="str">
        <f t="array" ref="D542">IFERROR(IF(INDEX('Disaggregation Records'!$F$95:$F$183,MATCH(RIGHT(Z542,255),RIGHT('Disaggregation Records'!$D$95:$D$183,255),0))=0,"",INDEX('Disaggregation Records'!$F$95:$F$183,MATCH(RIGHT(Z542,255),RIGHT('Disaggregation Records'!$D$95:$D$183,255),0))),"")</f>
        <v/>
      </c>
      <c r="E542" s="429" t="str">
        <f t="array" ref="E542">IFERROR(IF(INDEX('Disaggregation Data'!$K$315:$K$616,MATCH(LEFT(X542,255),LEFT('Disaggregation Data'!$J$315:$J$616,255),0))=0,"",INDEX('Disaggregation Data'!$K$315:$K$616,MATCH(LEFT(X542,255),LEFT('Disaggregation Data'!J$315:$J$616,255),0))),"")</f>
        <v/>
      </c>
      <c r="F542" s="430" t="str">
        <f t="array" ref="F542">IFERROR(IF(INDEX('Disaggregation Data'!$L$315:$L$616,MATCH(LEFT(X542,255),LEFT('Disaggregation Data'!$J$315:$J$616,255),0))=0,"",INDEX('Disaggregation Data'!$L$315:$L$616,MATCH(LEFT(X542,255),LEFT('Disaggregation Data'!J$315:$J$616,255),0))),"")</f>
        <v/>
      </c>
      <c r="G542" s="494" t="str">
        <f t="array" ref="G542">IFERROR(IF(INDEX('Disaggregation Data'!$M$315:$M$616,MATCH(LEFT(X542,255),LEFT('Disaggregation Data'!$J$315:$J$616,255),0))=0,(E542/F542)*100,INDEX('Disaggregation Data'!$M$315:$M$616,MATCH(LEFT(X542,255),LEFT('Disaggregation Data'!J$315:$J$616,255),0))),"")</f>
        <v/>
      </c>
      <c r="H542" s="433" t="str">
        <f t="array" ref="H542">IFERROR(IF(INDEX('Disaggregation Data'!$N$315:$N$616,MATCH(LEFT(X542,255),LEFT('Disaggregation Data'!$J$315:$J$616,255),0))=0,"",INDEX('Disaggregation Data'!$N$315:$N$616,MATCH(LEFT(X542,255),LEFT('Disaggregation Data'!J$315:$J$616,255),0))),"")</f>
        <v/>
      </c>
      <c r="I542" s="433" t="str">
        <f t="array" ref="I542">IFERROR(IF(INDEX('Disaggregation Data'!$Q$315:$Q$616,MATCH(LEFT(X542,255),LEFT('Disaggregation Data'!$J$315:$J$616,255),0))=0,"",INDEX('Disaggregation Data'!$Q$315:$Q$616,MATCH(LEFT(X542,255),LEFT('Disaggregation Data'!J$315:$J$616,255),0))),"")</f>
        <v/>
      </c>
      <c r="J542" s="447" t="str">
        <f t="array" ref="J542">IFERROR(IF(INDEX('Disaggregation Data'!$R$315:$R$616,MATCH(LEFT(X542,255),LEFT('Disaggregation Data'!$J$315:$J$616,255),0))=0,"",INDEX('Disaggregation Data'!$R$315:$R$616,MATCH(LEFT(X542,255),LEFT('Disaggregation Data'!J$315:$J$616,255),0))),"")</f>
        <v/>
      </c>
      <c r="K542" s="484"/>
      <c r="L542" s="484"/>
      <c r="M542" s="484"/>
      <c r="N542" s="484"/>
      <c r="O542" s="484"/>
      <c r="P542" s="429"/>
      <c r="Q542" s="429"/>
      <c r="R542" s="429"/>
      <c r="S542" s="429"/>
      <c r="T542" s="429"/>
      <c r="U542" s="433" t="str">
        <f t="array" ref="U542">IFERROR(IF(INDEX('Disaggregation Data'!$O$315:$O$616,MATCH(LEFT(X542,255),LEFT('Disaggregation Data'!$J$315:$J$616,255),0))=0,"",INDEX('Disaggregation Data'!$O$315:$O$616,MATCH(LEFT(X542,255),LEFT('Disaggregation Data'!J$315:$J$616,255),0))),"")</f>
        <v/>
      </c>
      <c r="V542" s="447" t="str">
        <f t="array" ref="V542">IFERROR(IF(INDEX('Disaggregation Data'!$P$315:$P$616,MATCH(LEFT(X542,255),LEFT('Disaggregation Data'!$J$315:$J$616,255),0))=0,"",INDEX('Disaggregation Data'!$P$315:$P$616,MATCH(LEFT(X542,255),LEFT('Disaggregation Data'!J$315:$J$616,255),0))),"")</f>
        <v/>
      </c>
      <c r="W542" s="527"/>
      <c r="X542" s="527" t="str">
        <f t="shared" si="36"/>
        <v/>
      </c>
      <c r="Y542" s="527">
        <f t="shared" si="37"/>
        <v>125</v>
      </c>
      <c r="Z542" s="527" t="str">
        <f t="shared" si="38"/>
        <v/>
      </c>
      <c r="AA542" s="527" t="b">
        <f t="shared" si="39"/>
        <v>0</v>
      </c>
      <c r="AB542" s="527" t="s">
        <v>2158</v>
      </c>
      <c r="AC542" s="527" t="str">
        <f t="array" ref="AC542">IFERROR(IF(INDEX('Disaggregation Records'!$G$95:$G$183,MATCH(LEFT(Z542,255),LEFT('Disaggregation Records'!$D$95:$D$183,255),0))=0,"",INDEX('Disaggregation Records'!$G$95:$G$183,MATCH(LEFT(Z542,255),LEFT('Disaggregation Records'!$D$95:$D$183,255),0))),"")</f>
        <v/>
      </c>
      <c r="AD542" s="527" t="s">
        <v>992</v>
      </c>
      <c r="AE542" s="392"/>
      <c r="AF542" s="133"/>
      <c r="AG542" s="133"/>
    </row>
    <row r="543" spans="1:33" ht="47.1" customHeight="1" x14ac:dyDescent="0.25">
      <c r="A543" s="409">
        <v>22</v>
      </c>
      <c r="B543" s="427" t="str">
        <f>IFERROR(VLOOKUP(A543,'Coverage Indicators - Section D'!$A$10:$Y$42,25,FALSE),"")</f>
        <v/>
      </c>
      <c r="C543" s="522" t="str">
        <f t="array" ref="C543">IFERROR(IF(INDEX('Disaggregation Records'!$E$95:$E$183,MATCH(RIGHT(Z543,255),RIGHT('Disaggregation Records'!$D$95:$D$183,255),0))=0,"",INDEX('Disaggregation Records'!$E$95:$E$183,MATCH(RIGHT(Z543,255),RIGHT('Disaggregation Records'!$D$95:$D$183,255),0))),"")</f>
        <v/>
      </c>
      <c r="D543" s="522" t="str">
        <f t="array" ref="D543">IFERROR(IF(INDEX('Disaggregation Records'!$F$95:$F$183,MATCH(RIGHT(Z543,255),RIGHT('Disaggregation Records'!$D$95:$D$183,255),0))=0,"",INDEX('Disaggregation Records'!$F$95:$F$183,MATCH(RIGHT(Z543,255),RIGHT('Disaggregation Records'!$D$95:$D$183,255),0))),"")</f>
        <v/>
      </c>
      <c r="E543" s="429" t="str">
        <f t="array" ref="E543">IFERROR(IF(INDEX('Disaggregation Data'!$K$315:$K$616,MATCH(LEFT(X543,255),LEFT('Disaggregation Data'!$J$315:$J$616,255),0))=0,"",INDEX('Disaggregation Data'!$K$315:$K$616,MATCH(LEFT(X543,255),LEFT('Disaggregation Data'!J$315:$J$616,255),0))),"")</f>
        <v/>
      </c>
      <c r="F543" s="430" t="str">
        <f t="array" ref="F543">IFERROR(IF(INDEX('Disaggregation Data'!$L$315:$L$616,MATCH(LEFT(X543,255),LEFT('Disaggregation Data'!$J$315:$J$616,255),0))=0,"",INDEX('Disaggregation Data'!$L$315:$L$616,MATCH(LEFT(X543,255),LEFT('Disaggregation Data'!J$315:$J$616,255),0))),"")</f>
        <v/>
      </c>
      <c r="G543" s="494" t="str">
        <f t="array" ref="G543">IFERROR(IF(INDEX('Disaggregation Data'!$M$315:$M$616,MATCH(LEFT(X543,255),LEFT('Disaggregation Data'!$J$315:$J$616,255),0))=0,(E543/F543)*100,INDEX('Disaggregation Data'!$M$315:$M$616,MATCH(LEFT(X543,255),LEFT('Disaggregation Data'!J$315:$J$616,255),0))),"")</f>
        <v/>
      </c>
      <c r="H543" s="433" t="str">
        <f t="array" ref="H543">IFERROR(IF(INDEX('Disaggregation Data'!$N$315:$N$616,MATCH(LEFT(X543,255),LEFT('Disaggregation Data'!$J$315:$J$616,255),0))=0,"",INDEX('Disaggregation Data'!$N$315:$N$616,MATCH(LEFT(X543,255),LEFT('Disaggregation Data'!J$315:$J$616,255),0))),"")</f>
        <v/>
      </c>
      <c r="I543" s="433" t="str">
        <f t="array" ref="I543">IFERROR(IF(INDEX('Disaggregation Data'!$Q$315:$Q$616,MATCH(LEFT(X543,255),LEFT('Disaggregation Data'!$J$315:$J$616,255),0))=0,"",INDEX('Disaggregation Data'!$Q$315:$Q$616,MATCH(LEFT(X543,255),LEFT('Disaggregation Data'!J$315:$J$616,255),0))),"")</f>
        <v/>
      </c>
      <c r="J543" s="447" t="str">
        <f t="array" ref="J543">IFERROR(IF(INDEX('Disaggregation Data'!$R$315:$R$616,MATCH(LEFT(X543,255),LEFT('Disaggregation Data'!$J$315:$J$616,255),0))=0,"",INDEX('Disaggregation Data'!$R$315:$R$616,MATCH(LEFT(X543,255),LEFT('Disaggregation Data'!J$315:$J$616,255),0))),"")</f>
        <v/>
      </c>
      <c r="K543" s="484"/>
      <c r="L543" s="484"/>
      <c r="M543" s="484"/>
      <c r="N543" s="484"/>
      <c r="O543" s="484"/>
      <c r="P543" s="429"/>
      <c r="Q543" s="429"/>
      <c r="R543" s="429"/>
      <c r="S543" s="429"/>
      <c r="T543" s="429"/>
      <c r="U543" s="433" t="str">
        <f t="array" ref="U543">IFERROR(IF(INDEX('Disaggregation Data'!$O$315:$O$616,MATCH(LEFT(X543,255),LEFT('Disaggregation Data'!$J$315:$J$616,255),0))=0,"",INDEX('Disaggregation Data'!$O$315:$O$616,MATCH(LEFT(X543,255),LEFT('Disaggregation Data'!J$315:$J$616,255),0))),"")</f>
        <v/>
      </c>
      <c r="V543" s="447" t="str">
        <f t="array" ref="V543">IFERROR(IF(INDEX('Disaggregation Data'!$P$315:$P$616,MATCH(LEFT(X543,255),LEFT('Disaggregation Data'!$J$315:$J$616,255),0))=0,"",INDEX('Disaggregation Data'!$P$315:$P$616,MATCH(LEFT(X543,255),LEFT('Disaggregation Data'!J$315:$J$616,255),0))),"")</f>
        <v/>
      </c>
      <c r="W543" s="527"/>
      <c r="X543" s="527" t="str">
        <f t="shared" si="36"/>
        <v/>
      </c>
      <c r="Y543" s="527">
        <f t="shared" si="37"/>
        <v>126</v>
      </c>
      <c r="Z543" s="527" t="str">
        <f t="shared" si="38"/>
        <v/>
      </c>
      <c r="AA543" s="527" t="b">
        <f t="shared" si="39"/>
        <v>0</v>
      </c>
      <c r="AB543" s="527" t="s">
        <v>2159</v>
      </c>
      <c r="AC543" s="527" t="str">
        <f t="array" ref="AC543">IFERROR(IF(INDEX('Disaggregation Records'!$G$95:$G$183,MATCH(LEFT(Z543,255),LEFT('Disaggregation Records'!$D$95:$D$183,255),0))=0,"",INDEX('Disaggregation Records'!$G$95:$G$183,MATCH(LEFT(Z543,255),LEFT('Disaggregation Records'!$D$95:$D$183,255),0))),"")</f>
        <v/>
      </c>
      <c r="AD543" s="527" t="s">
        <v>992</v>
      </c>
      <c r="AE543" s="392"/>
      <c r="AF543" s="133"/>
      <c r="AG543" s="133"/>
    </row>
    <row r="544" spans="1:33" ht="47.1" customHeight="1" x14ac:dyDescent="0.25">
      <c r="A544" s="409">
        <v>22</v>
      </c>
      <c r="B544" s="427" t="str">
        <f>IFERROR(VLOOKUP(A544,'Coverage Indicators - Section D'!$A$10:$Y$42,25,FALSE),"")</f>
        <v/>
      </c>
      <c r="C544" s="522" t="str">
        <f t="array" ref="C544">IFERROR(IF(INDEX('Disaggregation Records'!$E$95:$E$183,MATCH(RIGHT(Z544,255),RIGHT('Disaggregation Records'!$D$95:$D$183,255),0))=0,"",INDEX('Disaggregation Records'!$E$95:$E$183,MATCH(RIGHT(Z544,255),RIGHT('Disaggregation Records'!$D$95:$D$183,255),0))),"")</f>
        <v/>
      </c>
      <c r="D544" s="522" t="str">
        <f t="array" ref="D544">IFERROR(IF(INDEX('Disaggregation Records'!$F$95:$F$183,MATCH(RIGHT(Z544,255),RIGHT('Disaggregation Records'!$D$95:$D$183,255),0))=0,"",INDEX('Disaggregation Records'!$F$95:$F$183,MATCH(RIGHT(Z544,255),RIGHT('Disaggregation Records'!$D$95:$D$183,255),0))),"")</f>
        <v/>
      </c>
      <c r="E544" s="429" t="str">
        <f t="array" ref="E544">IFERROR(IF(INDEX('Disaggregation Data'!$K$315:$K$616,MATCH(LEFT(X544,255),LEFT('Disaggregation Data'!$J$315:$J$616,255),0))=0,"",INDEX('Disaggregation Data'!$K$315:$K$616,MATCH(LEFT(X544,255),LEFT('Disaggregation Data'!J$315:$J$616,255),0))),"")</f>
        <v/>
      </c>
      <c r="F544" s="430" t="str">
        <f t="array" ref="F544">IFERROR(IF(INDEX('Disaggregation Data'!$L$315:$L$616,MATCH(LEFT(X544,255),LEFT('Disaggregation Data'!$J$315:$J$616,255),0))=0,"",INDEX('Disaggregation Data'!$L$315:$L$616,MATCH(LEFT(X544,255),LEFT('Disaggregation Data'!J$315:$J$616,255),0))),"")</f>
        <v/>
      </c>
      <c r="G544" s="494" t="str">
        <f t="array" ref="G544">IFERROR(IF(INDEX('Disaggregation Data'!$M$315:$M$616,MATCH(LEFT(X544,255),LEFT('Disaggregation Data'!$J$315:$J$616,255),0))=0,(E544/F544)*100,INDEX('Disaggregation Data'!$M$315:$M$616,MATCH(LEFT(X544,255),LEFT('Disaggregation Data'!J$315:$J$616,255),0))),"")</f>
        <v/>
      </c>
      <c r="H544" s="433" t="str">
        <f t="array" ref="H544">IFERROR(IF(INDEX('Disaggregation Data'!$N$315:$N$616,MATCH(LEFT(X544,255),LEFT('Disaggregation Data'!$J$315:$J$616,255),0))=0,"",INDEX('Disaggregation Data'!$N$315:$N$616,MATCH(LEFT(X544,255),LEFT('Disaggregation Data'!J$315:$J$616,255),0))),"")</f>
        <v/>
      </c>
      <c r="I544" s="433" t="str">
        <f t="array" ref="I544">IFERROR(IF(INDEX('Disaggregation Data'!$Q$315:$Q$616,MATCH(LEFT(X544,255),LEFT('Disaggregation Data'!$J$315:$J$616,255),0))=0,"",INDEX('Disaggregation Data'!$Q$315:$Q$616,MATCH(LEFT(X544,255),LEFT('Disaggregation Data'!J$315:$J$616,255),0))),"")</f>
        <v/>
      </c>
      <c r="J544" s="447" t="str">
        <f t="array" ref="J544">IFERROR(IF(INDEX('Disaggregation Data'!$R$315:$R$616,MATCH(LEFT(X544,255),LEFT('Disaggregation Data'!$J$315:$J$616,255),0))=0,"",INDEX('Disaggregation Data'!$R$315:$R$616,MATCH(LEFT(X544,255),LEFT('Disaggregation Data'!J$315:$J$616,255),0))),"")</f>
        <v/>
      </c>
      <c r="K544" s="484"/>
      <c r="L544" s="484"/>
      <c r="M544" s="484"/>
      <c r="N544" s="484"/>
      <c r="O544" s="484"/>
      <c r="P544" s="429"/>
      <c r="Q544" s="429"/>
      <c r="R544" s="429"/>
      <c r="S544" s="429"/>
      <c r="T544" s="429"/>
      <c r="U544" s="433" t="str">
        <f t="array" ref="U544">IFERROR(IF(INDEX('Disaggregation Data'!$O$315:$O$616,MATCH(LEFT(X544,255),LEFT('Disaggregation Data'!$J$315:$J$616,255),0))=0,"",INDEX('Disaggregation Data'!$O$315:$O$616,MATCH(LEFT(X544,255),LEFT('Disaggregation Data'!J$315:$J$616,255),0))),"")</f>
        <v/>
      </c>
      <c r="V544" s="447" t="str">
        <f t="array" ref="V544">IFERROR(IF(INDEX('Disaggregation Data'!$P$315:$P$616,MATCH(LEFT(X544,255),LEFT('Disaggregation Data'!$J$315:$J$616,255),0))=0,"",INDEX('Disaggregation Data'!$P$315:$P$616,MATCH(LEFT(X544,255),LEFT('Disaggregation Data'!J$315:$J$616,255),0))),"")</f>
        <v/>
      </c>
      <c r="W544" s="527"/>
      <c r="X544" s="527" t="str">
        <f t="shared" si="36"/>
        <v/>
      </c>
      <c r="Y544" s="527">
        <f t="shared" si="37"/>
        <v>127</v>
      </c>
      <c r="Z544" s="527" t="str">
        <f t="shared" si="38"/>
        <v/>
      </c>
      <c r="AA544" s="527" t="b">
        <f t="shared" si="39"/>
        <v>0</v>
      </c>
      <c r="AB544" s="527" t="s">
        <v>2160</v>
      </c>
      <c r="AC544" s="527" t="str">
        <f t="array" ref="AC544">IFERROR(IF(INDEX('Disaggregation Records'!$G$95:$G$183,MATCH(LEFT(Z544,255),LEFT('Disaggregation Records'!$D$95:$D$183,255),0))=0,"",INDEX('Disaggregation Records'!$G$95:$G$183,MATCH(LEFT(Z544,255),LEFT('Disaggregation Records'!$D$95:$D$183,255),0))),"")</f>
        <v/>
      </c>
      <c r="AD544" s="527" t="s">
        <v>992</v>
      </c>
      <c r="AE544" s="392"/>
      <c r="AF544" s="133"/>
      <c r="AG544" s="133"/>
    </row>
    <row r="545" spans="1:33" ht="47.1" customHeight="1" x14ac:dyDescent="0.25">
      <c r="A545" s="409">
        <v>22</v>
      </c>
      <c r="B545" s="427" t="str">
        <f>IFERROR(VLOOKUP(A545,'Coverage Indicators - Section D'!$A$10:$Y$42,25,FALSE),"")</f>
        <v/>
      </c>
      <c r="C545" s="522" t="str">
        <f t="array" ref="C545">IFERROR(IF(INDEX('Disaggregation Records'!$E$95:$E$183,MATCH(RIGHT(Z545,255),RIGHT('Disaggregation Records'!$D$95:$D$183,255),0))=0,"",INDEX('Disaggregation Records'!$E$95:$E$183,MATCH(RIGHT(Z545,255),RIGHT('Disaggregation Records'!$D$95:$D$183,255),0))),"")</f>
        <v/>
      </c>
      <c r="D545" s="522" t="str">
        <f t="array" ref="D545">IFERROR(IF(INDEX('Disaggregation Records'!$F$95:$F$183,MATCH(RIGHT(Z545,255),RIGHT('Disaggregation Records'!$D$95:$D$183,255),0))=0,"",INDEX('Disaggregation Records'!$F$95:$F$183,MATCH(RIGHT(Z545,255),RIGHT('Disaggregation Records'!$D$95:$D$183,255),0))),"")</f>
        <v/>
      </c>
      <c r="E545" s="429" t="str">
        <f t="array" ref="E545">IFERROR(IF(INDEX('Disaggregation Data'!$K$315:$K$616,MATCH(LEFT(X545,255),LEFT('Disaggregation Data'!$J$315:$J$616,255),0))=0,"",INDEX('Disaggregation Data'!$K$315:$K$616,MATCH(LEFT(X545,255),LEFT('Disaggregation Data'!J$315:$J$616,255),0))),"")</f>
        <v/>
      </c>
      <c r="F545" s="430" t="str">
        <f t="array" ref="F545">IFERROR(IF(INDEX('Disaggregation Data'!$L$315:$L$616,MATCH(LEFT(X545,255),LEFT('Disaggregation Data'!$J$315:$J$616,255),0))=0,"",INDEX('Disaggregation Data'!$L$315:$L$616,MATCH(LEFT(X545,255),LEFT('Disaggregation Data'!J$315:$J$616,255),0))),"")</f>
        <v/>
      </c>
      <c r="G545" s="494" t="str">
        <f t="array" ref="G545">IFERROR(IF(INDEX('Disaggregation Data'!$M$315:$M$616,MATCH(LEFT(X545,255),LEFT('Disaggregation Data'!$J$315:$J$616,255),0))=0,(E545/F545)*100,INDEX('Disaggregation Data'!$M$315:$M$616,MATCH(LEFT(X545,255),LEFT('Disaggregation Data'!J$315:$J$616,255),0))),"")</f>
        <v/>
      </c>
      <c r="H545" s="433" t="str">
        <f t="array" ref="H545">IFERROR(IF(INDEX('Disaggregation Data'!$N$315:$N$616,MATCH(LEFT(X545,255),LEFT('Disaggregation Data'!$J$315:$J$616,255),0))=0,"",INDEX('Disaggregation Data'!$N$315:$N$616,MATCH(LEFT(X545,255),LEFT('Disaggregation Data'!J$315:$J$616,255),0))),"")</f>
        <v/>
      </c>
      <c r="I545" s="433" t="str">
        <f t="array" ref="I545">IFERROR(IF(INDEX('Disaggregation Data'!$Q$315:$Q$616,MATCH(LEFT(X545,255),LEFT('Disaggregation Data'!$J$315:$J$616,255),0))=0,"",INDEX('Disaggregation Data'!$Q$315:$Q$616,MATCH(LEFT(X545,255),LEFT('Disaggregation Data'!J$315:$J$616,255),0))),"")</f>
        <v/>
      </c>
      <c r="J545" s="447" t="str">
        <f t="array" ref="J545">IFERROR(IF(INDEX('Disaggregation Data'!$R$315:$R$616,MATCH(LEFT(X545,255),LEFT('Disaggregation Data'!$J$315:$J$616,255),0))=0,"",INDEX('Disaggregation Data'!$R$315:$R$616,MATCH(LEFT(X545,255),LEFT('Disaggregation Data'!J$315:$J$616,255),0))),"")</f>
        <v/>
      </c>
      <c r="K545" s="484"/>
      <c r="L545" s="484"/>
      <c r="M545" s="484"/>
      <c r="N545" s="484"/>
      <c r="O545" s="484"/>
      <c r="P545" s="429"/>
      <c r="Q545" s="429"/>
      <c r="R545" s="429"/>
      <c r="S545" s="429"/>
      <c r="T545" s="429"/>
      <c r="U545" s="433" t="str">
        <f t="array" ref="U545">IFERROR(IF(INDEX('Disaggregation Data'!$O$315:$O$616,MATCH(LEFT(X545,255),LEFT('Disaggregation Data'!$J$315:$J$616,255),0))=0,"",INDEX('Disaggregation Data'!$O$315:$O$616,MATCH(LEFT(X545,255),LEFT('Disaggregation Data'!J$315:$J$616,255),0))),"")</f>
        <v/>
      </c>
      <c r="V545" s="447" t="str">
        <f t="array" ref="V545">IFERROR(IF(INDEX('Disaggregation Data'!$P$315:$P$616,MATCH(LEFT(X545,255),LEFT('Disaggregation Data'!$J$315:$J$616,255),0))=0,"",INDEX('Disaggregation Data'!$P$315:$P$616,MATCH(LEFT(X545,255),LEFT('Disaggregation Data'!J$315:$J$616,255),0))),"")</f>
        <v/>
      </c>
      <c r="W545" s="527"/>
      <c r="X545" s="527" t="str">
        <f t="shared" si="36"/>
        <v/>
      </c>
      <c r="Y545" s="527">
        <f t="shared" si="37"/>
        <v>128</v>
      </c>
      <c r="Z545" s="527" t="str">
        <f t="shared" si="38"/>
        <v/>
      </c>
      <c r="AA545" s="527" t="b">
        <f t="shared" si="39"/>
        <v>0</v>
      </c>
      <c r="AB545" s="527" t="s">
        <v>2161</v>
      </c>
      <c r="AC545" s="527" t="str">
        <f t="array" ref="AC545">IFERROR(IF(INDEX('Disaggregation Records'!$G$95:$G$183,MATCH(LEFT(Z545,255),LEFT('Disaggregation Records'!$D$95:$D$183,255),0))=0,"",INDEX('Disaggregation Records'!$G$95:$G$183,MATCH(LEFT(Z545,255),LEFT('Disaggregation Records'!$D$95:$D$183,255),0))),"")</f>
        <v/>
      </c>
      <c r="AD545" s="527" t="s">
        <v>992</v>
      </c>
      <c r="AE545" s="392"/>
      <c r="AF545" s="133"/>
      <c r="AG545" s="133"/>
    </row>
    <row r="546" spans="1:33" ht="47.1" customHeight="1" x14ac:dyDescent="0.25">
      <c r="A546" s="409">
        <v>22</v>
      </c>
      <c r="B546" s="427" t="str">
        <f>IFERROR(VLOOKUP(A546,'Coverage Indicators - Section D'!$A$10:$Y$42,25,FALSE),"")</f>
        <v/>
      </c>
      <c r="C546" s="522" t="str">
        <f t="array" ref="C546">IFERROR(IF(INDEX('Disaggregation Records'!$E$95:$E$183,MATCH(RIGHT(Z546,255),RIGHT('Disaggregation Records'!$D$95:$D$183,255),0))=0,"",INDEX('Disaggregation Records'!$E$95:$E$183,MATCH(RIGHT(Z546,255),RIGHT('Disaggregation Records'!$D$95:$D$183,255),0))),"")</f>
        <v/>
      </c>
      <c r="D546" s="522" t="str">
        <f t="array" ref="D546">IFERROR(IF(INDEX('Disaggregation Records'!$F$95:$F$183,MATCH(RIGHT(Z546,255),RIGHT('Disaggregation Records'!$D$95:$D$183,255),0))=0,"",INDEX('Disaggregation Records'!$F$95:$F$183,MATCH(RIGHT(Z546,255),RIGHT('Disaggregation Records'!$D$95:$D$183,255),0))),"")</f>
        <v/>
      </c>
      <c r="E546" s="429" t="str">
        <f t="array" ref="E546">IFERROR(IF(INDEX('Disaggregation Data'!$K$315:$K$616,MATCH(LEFT(X546,255),LEFT('Disaggregation Data'!$J$315:$J$616,255),0))=0,"",INDEX('Disaggregation Data'!$K$315:$K$616,MATCH(LEFT(X546,255),LEFT('Disaggregation Data'!J$315:$J$616,255),0))),"")</f>
        <v/>
      </c>
      <c r="F546" s="430" t="str">
        <f t="array" ref="F546">IFERROR(IF(INDEX('Disaggregation Data'!$L$315:$L$616,MATCH(LEFT(X546,255),LEFT('Disaggregation Data'!$J$315:$J$616,255),0))=0,"",INDEX('Disaggregation Data'!$L$315:$L$616,MATCH(LEFT(X546,255),LEFT('Disaggregation Data'!J$315:$J$616,255),0))),"")</f>
        <v/>
      </c>
      <c r="G546" s="494" t="str">
        <f t="array" ref="G546">IFERROR(IF(INDEX('Disaggregation Data'!$M$315:$M$616,MATCH(LEFT(X546,255),LEFT('Disaggregation Data'!$J$315:$J$616,255),0))=0,(E546/F546)*100,INDEX('Disaggregation Data'!$M$315:$M$616,MATCH(LEFT(X546,255),LEFT('Disaggregation Data'!J$315:$J$616,255),0))),"")</f>
        <v/>
      </c>
      <c r="H546" s="433" t="str">
        <f t="array" ref="H546">IFERROR(IF(INDEX('Disaggregation Data'!$N$315:$N$616,MATCH(LEFT(X546,255),LEFT('Disaggregation Data'!$J$315:$J$616,255),0))=0,"",INDEX('Disaggregation Data'!$N$315:$N$616,MATCH(LEFT(X546,255),LEFT('Disaggregation Data'!J$315:$J$616,255),0))),"")</f>
        <v/>
      </c>
      <c r="I546" s="433" t="str">
        <f t="array" ref="I546">IFERROR(IF(INDEX('Disaggregation Data'!$Q$315:$Q$616,MATCH(LEFT(X546,255),LEFT('Disaggregation Data'!$J$315:$J$616,255),0))=0,"",INDEX('Disaggregation Data'!$Q$315:$Q$616,MATCH(LEFT(X546,255),LEFT('Disaggregation Data'!J$315:$J$616,255),0))),"")</f>
        <v/>
      </c>
      <c r="J546" s="447" t="str">
        <f t="array" ref="J546">IFERROR(IF(INDEX('Disaggregation Data'!$R$315:$R$616,MATCH(LEFT(X546,255),LEFT('Disaggregation Data'!$J$315:$J$616,255),0))=0,"",INDEX('Disaggregation Data'!$R$315:$R$616,MATCH(LEFT(X546,255),LEFT('Disaggregation Data'!J$315:$J$616,255),0))),"")</f>
        <v/>
      </c>
      <c r="K546" s="484"/>
      <c r="L546" s="484"/>
      <c r="M546" s="484"/>
      <c r="N546" s="484"/>
      <c r="O546" s="484"/>
      <c r="P546" s="429"/>
      <c r="Q546" s="429"/>
      <c r="R546" s="429"/>
      <c r="S546" s="429"/>
      <c r="T546" s="429"/>
      <c r="U546" s="433" t="str">
        <f t="array" ref="U546">IFERROR(IF(INDEX('Disaggregation Data'!$O$315:$O$616,MATCH(LEFT(X546,255),LEFT('Disaggregation Data'!$J$315:$J$616,255),0))=0,"",INDEX('Disaggregation Data'!$O$315:$O$616,MATCH(LEFT(X546,255),LEFT('Disaggregation Data'!J$315:$J$616,255),0))),"")</f>
        <v/>
      </c>
      <c r="V546" s="447" t="str">
        <f t="array" ref="V546">IFERROR(IF(INDEX('Disaggregation Data'!$P$315:$P$616,MATCH(LEFT(X546,255),LEFT('Disaggregation Data'!$J$315:$J$616,255),0))=0,"",INDEX('Disaggregation Data'!$P$315:$P$616,MATCH(LEFT(X546,255),LEFT('Disaggregation Data'!J$315:$J$616,255),0))),"")</f>
        <v/>
      </c>
      <c r="W546" s="527"/>
      <c r="X546" s="527" t="str">
        <f t="shared" si="36"/>
        <v/>
      </c>
      <c r="Y546" s="527">
        <f t="shared" si="37"/>
        <v>129</v>
      </c>
      <c r="Z546" s="527" t="str">
        <f t="shared" si="38"/>
        <v/>
      </c>
      <c r="AA546" s="527" t="b">
        <f t="shared" si="39"/>
        <v>0</v>
      </c>
      <c r="AB546" s="527" t="s">
        <v>2162</v>
      </c>
      <c r="AC546" s="527" t="str">
        <f t="array" ref="AC546">IFERROR(IF(INDEX('Disaggregation Records'!$G$95:$G$183,MATCH(LEFT(Z546,255),LEFT('Disaggregation Records'!$D$95:$D$183,255),0))=0,"",INDEX('Disaggregation Records'!$G$95:$G$183,MATCH(LEFT(Z546,255),LEFT('Disaggregation Records'!$D$95:$D$183,255),0))),"")</f>
        <v/>
      </c>
      <c r="AD546" s="527" t="s">
        <v>992</v>
      </c>
      <c r="AE546" s="392"/>
      <c r="AF546" s="133"/>
      <c r="AG546" s="133"/>
    </row>
    <row r="547" spans="1:33" ht="47.1" customHeight="1" x14ac:dyDescent="0.25">
      <c r="A547" s="409">
        <v>23</v>
      </c>
      <c r="B547" s="427" t="str">
        <f>IFERROR(VLOOKUP(A547,'Coverage Indicators - Section D'!$A$10:$Y$42,25,FALSE),"")</f>
        <v/>
      </c>
      <c r="C547" s="522" t="str">
        <f t="array" ref="C547">IFERROR(IF(INDEX('Disaggregation Records'!$E$95:$E$183,MATCH(RIGHT(Z547,255),RIGHT('Disaggregation Records'!$D$95:$D$183,255),0))=0,"",INDEX('Disaggregation Records'!$E$95:$E$183,MATCH(RIGHT(Z547,255),RIGHT('Disaggregation Records'!$D$95:$D$183,255),0))),"")</f>
        <v/>
      </c>
      <c r="D547" s="522" t="str">
        <f t="array" ref="D547">IFERROR(IF(INDEX('Disaggregation Records'!$F$95:$F$183,MATCH(RIGHT(Z547,255),RIGHT('Disaggregation Records'!$D$95:$D$183,255),0))=0,"",INDEX('Disaggregation Records'!$F$95:$F$183,MATCH(RIGHT(Z547,255),RIGHT('Disaggregation Records'!$D$95:$D$183,255),0))),"")</f>
        <v/>
      </c>
      <c r="E547" s="429" t="str">
        <f t="array" ref="E547">IFERROR(IF(INDEX('Disaggregation Data'!$K$315:$K$616,MATCH(LEFT(X547,255),LEFT('Disaggregation Data'!$J$315:$J$616,255),0))=0,"",INDEX('Disaggregation Data'!$K$315:$K$616,MATCH(LEFT(X547,255),LEFT('Disaggregation Data'!J$315:$J$616,255),0))),"")</f>
        <v/>
      </c>
      <c r="F547" s="430" t="str">
        <f t="array" ref="F547">IFERROR(IF(INDEX('Disaggregation Data'!$L$315:$L$616,MATCH(LEFT(X547,255),LEFT('Disaggregation Data'!$J$315:$J$616,255),0))=0,"",INDEX('Disaggregation Data'!$L$315:$L$616,MATCH(LEFT(X547,255),LEFT('Disaggregation Data'!J$315:$J$616,255),0))),"")</f>
        <v/>
      </c>
      <c r="G547" s="494" t="str">
        <f t="array" ref="G547">IFERROR(IF(INDEX('Disaggregation Data'!$M$315:$M$616,MATCH(LEFT(X547,255),LEFT('Disaggregation Data'!$J$315:$J$616,255),0))=0,(E547/F547)*100,INDEX('Disaggregation Data'!$M$315:$M$616,MATCH(LEFT(X547,255),LEFT('Disaggregation Data'!J$315:$J$616,255),0))),"")</f>
        <v/>
      </c>
      <c r="H547" s="433" t="str">
        <f t="array" ref="H547">IFERROR(IF(INDEX('Disaggregation Data'!$N$315:$N$616,MATCH(LEFT(X547,255),LEFT('Disaggregation Data'!$J$315:$J$616,255),0))=0,"",INDEX('Disaggregation Data'!$N$315:$N$616,MATCH(LEFT(X547,255),LEFT('Disaggregation Data'!J$315:$J$616,255),0))),"")</f>
        <v/>
      </c>
      <c r="I547" s="433" t="str">
        <f t="array" ref="I547">IFERROR(IF(INDEX('Disaggregation Data'!$Q$315:$Q$616,MATCH(LEFT(X547,255),LEFT('Disaggregation Data'!$J$315:$J$616,255),0))=0,"",INDEX('Disaggregation Data'!$Q$315:$Q$616,MATCH(LEFT(X547,255),LEFT('Disaggregation Data'!J$315:$J$616,255),0))),"")</f>
        <v/>
      </c>
      <c r="J547" s="447" t="str">
        <f t="array" ref="J547">IFERROR(IF(INDEX('Disaggregation Data'!$R$315:$R$616,MATCH(LEFT(X547,255),LEFT('Disaggregation Data'!$J$315:$J$616,255),0))=0,"",INDEX('Disaggregation Data'!$R$315:$R$616,MATCH(LEFT(X547,255),LEFT('Disaggregation Data'!J$315:$J$616,255),0))),"")</f>
        <v/>
      </c>
      <c r="K547" s="484"/>
      <c r="L547" s="484"/>
      <c r="M547" s="484"/>
      <c r="N547" s="484"/>
      <c r="O547" s="484"/>
      <c r="P547" s="429"/>
      <c r="Q547" s="429"/>
      <c r="R547" s="429"/>
      <c r="S547" s="429"/>
      <c r="T547" s="429"/>
      <c r="U547" s="433" t="str">
        <f t="array" ref="U547">IFERROR(IF(INDEX('Disaggregation Data'!$O$315:$O$616,MATCH(LEFT(X547,255),LEFT('Disaggregation Data'!$J$315:$J$616,255),0))=0,"",INDEX('Disaggregation Data'!$O$315:$O$616,MATCH(LEFT(X547,255),LEFT('Disaggregation Data'!J$315:$J$616,255),0))),"")</f>
        <v/>
      </c>
      <c r="V547" s="447" t="str">
        <f t="array" ref="V547">IFERROR(IF(INDEX('Disaggregation Data'!$P$315:$P$616,MATCH(LEFT(X547,255),LEFT('Disaggregation Data'!$J$315:$J$616,255),0))=0,"",INDEX('Disaggregation Data'!$P$315:$P$616,MATCH(LEFT(X547,255),LEFT('Disaggregation Data'!J$315:$J$616,255),0))),"")</f>
        <v/>
      </c>
      <c r="W547" s="527"/>
      <c r="X547" s="527" t="str">
        <f t="shared" si="36"/>
        <v/>
      </c>
      <c r="Y547" s="527">
        <f t="shared" si="37"/>
        <v>130</v>
      </c>
      <c r="Z547" s="527" t="str">
        <f t="shared" si="38"/>
        <v/>
      </c>
      <c r="AA547" s="527" t="b">
        <f t="shared" si="39"/>
        <v>0</v>
      </c>
      <c r="AB547" s="527" t="s">
        <v>2163</v>
      </c>
      <c r="AC547" s="527" t="str">
        <f t="array" ref="AC547">IFERROR(IF(INDEX('Disaggregation Records'!$G$95:$G$183,MATCH(LEFT(Z547,255),LEFT('Disaggregation Records'!$D$95:$D$183,255),0))=0,"",INDEX('Disaggregation Records'!$G$95:$G$183,MATCH(LEFT(Z547,255),LEFT('Disaggregation Records'!$D$95:$D$183,255),0))),"")</f>
        <v/>
      </c>
      <c r="AD547" s="527" t="s">
        <v>993</v>
      </c>
      <c r="AE547" s="392"/>
      <c r="AF547" s="133"/>
      <c r="AG547" s="133"/>
    </row>
    <row r="548" spans="1:33" ht="47.1" customHeight="1" x14ac:dyDescent="0.25">
      <c r="A548" s="409">
        <v>23</v>
      </c>
      <c r="B548" s="427" t="str">
        <f>IFERROR(VLOOKUP(A548,'Coverage Indicators - Section D'!$A$10:$Y$42,25,FALSE),"")</f>
        <v/>
      </c>
      <c r="C548" s="522" t="str">
        <f t="array" ref="C548">IFERROR(IF(INDEX('Disaggregation Records'!$E$95:$E$183,MATCH(RIGHT(Z548,255),RIGHT('Disaggregation Records'!$D$95:$D$183,255),0))=0,"",INDEX('Disaggregation Records'!$E$95:$E$183,MATCH(RIGHT(Z548,255),RIGHT('Disaggregation Records'!$D$95:$D$183,255),0))),"")</f>
        <v/>
      </c>
      <c r="D548" s="522" t="str">
        <f t="array" ref="D548">IFERROR(IF(INDEX('Disaggregation Records'!$F$95:$F$183,MATCH(RIGHT(Z548,255),RIGHT('Disaggregation Records'!$D$95:$D$183,255),0))=0,"",INDEX('Disaggregation Records'!$F$95:$F$183,MATCH(RIGHT(Z548,255),RIGHT('Disaggregation Records'!$D$95:$D$183,255),0))),"")</f>
        <v/>
      </c>
      <c r="E548" s="429" t="str">
        <f t="array" ref="E548">IFERROR(IF(INDEX('Disaggregation Data'!$K$315:$K$616,MATCH(LEFT(X548,255),LEFT('Disaggregation Data'!$J$315:$J$616,255),0))=0,"",INDEX('Disaggregation Data'!$K$315:$K$616,MATCH(LEFT(X548,255),LEFT('Disaggregation Data'!J$315:$J$616,255),0))),"")</f>
        <v/>
      </c>
      <c r="F548" s="430" t="str">
        <f t="array" ref="F548">IFERROR(IF(INDEX('Disaggregation Data'!$L$315:$L$616,MATCH(LEFT(X548,255),LEFT('Disaggregation Data'!$J$315:$J$616,255),0))=0,"",INDEX('Disaggregation Data'!$L$315:$L$616,MATCH(LEFT(X548,255),LEFT('Disaggregation Data'!J$315:$J$616,255),0))),"")</f>
        <v/>
      </c>
      <c r="G548" s="494" t="str">
        <f t="array" ref="G548">IFERROR(IF(INDEX('Disaggregation Data'!$M$315:$M$616,MATCH(LEFT(X548,255),LEFT('Disaggregation Data'!$J$315:$J$616,255),0))=0,(E548/F548)*100,INDEX('Disaggregation Data'!$M$315:$M$616,MATCH(LEFT(X548,255),LEFT('Disaggregation Data'!J$315:$J$616,255),0))),"")</f>
        <v/>
      </c>
      <c r="H548" s="433" t="str">
        <f t="array" ref="H548">IFERROR(IF(INDEX('Disaggregation Data'!$N$315:$N$616,MATCH(LEFT(X548,255),LEFT('Disaggregation Data'!$J$315:$J$616,255),0))=0,"",INDEX('Disaggregation Data'!$N$315:$N$616,MATCH(LEFT(X548,255),LEFT('Disaggregation Data'!J$315:$J$616,255),0))),"")</f>
        <v/>
      </c>
      <c r="I548" s="433" t="str">
        <f t="array" ref="I548">IFERROR(IF(INDEX('Disaggregation Data'!$Q$315:$Q$616,MATCH(LEFT(X548,255),LEFT('Disaggregation Data'!$J$315:$J$616,255),0))=0,"",INDEX('Disaggregation Data'!$Q$315:$Q$616,MATCH(LEFT(X548,255),LEFT('Disaggregation Data'!J$315:$J$616,255),0))),"")</f>
        <v/>
      </c>
      <c r="J548" s="447" t="str">
        <f t="array" ref="J548">IFERROR(IF(INDEX('Disaggregation Data'!$R$315:$R$616,MATCH(LEFT(X548,255),LEFT('Disaggregation Data'!$J$315:$J$616,255),0))=0,"",INDEX('Disaggregation Data'!$R$315:$R$616,MATCH(LEFT(X548,255),LEFT('Disaggregation Data'!J$315:$J$616,255),0))),"")</f>
        <v/>
      </c>
      <c r="K548" s="484"/>
      <c r="L548" s="484"/>
      <c r="M548" s="484"/>
      <c r="N548" s="484"/>
      <c r="O548" s="484"/>
      <c r="P548" s="429"/>
      <c r="Q548" s="429"/>
      <c r="R548" s="429"/>
      <c r="S548" s="429"/>
      <c r="T548" s="429"/>
      <c r="U548" s="433" t="str">
        <f t="array" ref="U548">IFERROR(IF(INDEX('Disaggregation Data'!$O$315:$O$616,MATCH(LEFT(X548,255),LEFT('Disaggregation Data'!$J$315:$J$616,255),0))=0,"",INDEX('Disaggregation Data'!$O$315:$O$616,MATCH(LEFT(X548,255),LEFT('Disaggregation Data'!J$315:$J$616,255),0))),"")</f>
        <v/>
      </c>
      <c r="V548" s="447" t="str">
        <f t="array" ref="V548">IFERROR(IF(INDEX('Disaggregation Data'!$P$315:$P$616,MATCH(LEFT(X548,255),LEFT('Disaggregation Data'!$J$315:$J$616,255),0))=0,"",INDEX('Disaggregation Data'!$P$315:$P$616,MATCH(LEFT(X548,255),LEFT('Disaggregation Data'!J$315:$J$616,255),0))),"")</f>
        <v/>
      </c>
      <c r="W548" s="527"/>
      <c r="X548" s="527" t="str">
        <f t="shared" si="36"/>
        <v/>
      </c>
      <c r="Y548" s="527">
        <f t="shared" si="37"/>
        <v>131</v>
      </c>
      <c r="Z548" s="527" t="str">
        <f t="shared" si="38"/>
        <v/>
      </c>
      <c r="AA548" s="527" t="b">
        <f t="shared" si="39"/>
        <v>0</v>
      </c>
      <c r="AB548" s="527" t="s">
        <v>2164</v>
      </c>
      <c r="AC548" s="527" t="str">
        <f t="array" ref="AC548">IFERROR(IF(INDEX('Disaggregation Records'!$G$95:$G$183,MATCH(LEFT(Z548,255),LEFT('Disaggregation Records'!$D$95:$D$183,255),0))=0,"",INDEX('Disaggregation Records'!$G$95:$G$183,MATCH(LEFT(Z548,255),LEFT('Disaggregation Records'!$D$95:$D$183,255),0))),"")</f>
        <v/>
      </c>
      <c r="AD548" s="527" t="s">
        <v>993</v>
      </c>
      <c r="AE548" s="392"/>
      <c r="AF548" s="133"/>
      <c r="AG548" s="133"/>
    </row>
    <row r="549" spans="1:33" ht="47.1" customHeight="1" x14ac:dyDescent="0.25">
      <c r="A549" s="409">
        <v>23</v>
      </c>
      <c r="B549" s="427" t="str">
        <f>IFERROR(VLOOKUP(A549,'Coverage Indicators - Section D'!$A$10:$Y$42,25,FALSE),"")</f>
        <v/>
      </c>
      <c r="C549" s="522" t="str">
        <f t="array" ref="C549">IFERROR(IF(INDEX('Disaggregation Records'!$E$95:$E$183,MATCH(RIGHT(Z549,255),RIGHT('Disaggregation Records'!$D$95:$D$183,255),0))=0,"",INDEX('Disaggregation Records'!$E$95:$E$183,MATCH(RIGHT(Z549,255),RIGHT('Disaggregation Records'!$D$95:$D$183,255),0))),"")</f>
        <v/>
      </c>
      <c r="D549" s="522" t="str">
        <f t="array" ref="D549">IFERROR(IF(INDEX('Disaggregation Records'!$F$95:$F$183,MATCH(RIGHT(Z549,255),RIGHT('Disaggregation Records'!$D$95:$D$183,255),0))=0,"",INDEX('Disaggregation Records'!$F$95:$F$183,MATCH(RIGHT(Z549,255),RIGHT('Disaggregation Records'!$D$95:$D$183,255),0))),"")</f>
        <v/>
      </c>
      <c r="E549" s="429" t="str">
        <f t="array" ref="E549">IFERROR(IF(INDEX('Disaggregation Data'!$K$315:$K$616,MATCH(LEFT(X549,255),LEFT('Disaggregation Data'!$J$315:$J$616,255),0))=0,"",INDEX('Disaggregation Data'!$K$315:$K$616,MATCH(LEFT(X549,255),LEFT('Disaggregation Data'!J$315:$J$616,255),0))),"")</f>
        <v/>
      </c>
      <c r="F549" s="430" t="str">
        <f t="array" ref="F549">IFERROR(IF(INDEX('Disaggregation Data'!$L$315:$L$616,MATCH(LEFT(X549,255),LEFT('Disaggregation Data'!$J$315:$J$616,255),0))=0,"",INDEX('Disaggregation Data'!$L$315:$L$616,MATCH(LEFT(X549,255),LEFT('Disaggregation Data'!J$315:$J$616,255),0))),"")</f>
        <v/>
      </c>
      <c r="G549" s="494" t="str">
        <f t="array" ref="G549">IFERROR(IF(INDEX('Disaggregation Data'!$M$315:$M$616,MATCH(LEFT(X549,255),LEFT('Disaggregation Data'!$J$315:$J$616,255),0))=0,(E549/F549)*100,INDEX('Disaggregation Data'!$M$315:$M$616,MATCH(LEFT(X549,255),LEFT('Disaggregation Data'!J$315:$J$616,255),0))),"")</f>
        <v/>
      </c>
      <c r="H549" s="433" t="str">
        <f t="array" ref="H549">IFERROR(IF(INDEX('Disaggregation Data'!$N$315:$N$616,MATCH(LEFT(X549,255),LEFT('Disaggregation Data'!$J$315:$J$616,255),0))=0,"",INDEX('Disaggregation Data'!$N$315:$N$616,MATCH(LEFT(X549,255),LEFT('Disaggregation Data'!J$315:$J$616,255),0))),"")</f>
        <v/>
      </c>
      <c r="I549" s="433" t="str">
        <f t="array" ref="I549">IFERROR(IF(INDEX('Disaggregation Data'!$Q$315:$Q$616,MATCH(LEFT(X549,255),LEFT('Disaggregation Data'!$J$315:$J$616,255),0))=0,"",INDEX('Disaggregation Data'!$Q$315:$Q$616,MATCH(LEFT(X549,255),LEFT('Disaggregation Data'!J$315:$J$616,255),0))),"")</f>
        <v/>
      </c>
      <c r="J549" s="447" t="str">
        <f t="array" ref="J549">IFERROR(IF(INDEX('Disaggregation Data'!$R$315:$R$616,MATCH(LEFT(X549,255),LEFT('Disaggregation Data'!$J$315:$J$616,255),0))=0,"",INDEX('Disaggregation Data'!$R$315:$R$616,MATCH(LEFT(X549,255),LEFT('Disaggregation Data'!J$315:$J$616,255),0))),"")</f>
        <v/>
      </c>
      <c r="K549" s="484"/>
      <c r="L549" s="484"/>
      <c r="M549" s="484"/>
      <c r="N549" s="484"/>
      <c r="O549" s="484"/>
      <c r="P549" s="429"/>
      <c r="Q549" s="429"/>
      <c r="R549" s="429"/>
      <c r="S549" s="429"/>
      <c r="T549" s="429"/>
      <c r="U549" s="433" t="str">
        <f t="array" ref="U549">IFERROR(IF(INDEX('Disaggregation Data'!$O$315:$O$616,MATCH(LEFT(X549,255),LEFT('Disaggregation Data'!$J$315:$J$616,255),0))=0,"",INDEX('Disaggregation Data'!$O$315:$O$616,MATCH(LEFT(X549,255),LEFT('Disaggregation Data'!J$315:$J$616,255),0))),"")</f>
        <v/>
      </c>
      <c r="V549" s="447" t="str">
        <f t="array" ref="V549">IFERROR(IF(INDEX('Disaggregation Data'!$P$315:$P$616,MATCH(LEFT(X549,255),LEFT('Disaggregation Data'!$J$315:$J$616,255),0))=0,"",INDEX('Disaggregation Data'!$P$315:$P$616,MATCH(LEFT(X549,255),LEFT('Disaggregation Data'!J$315:$J$616,255),0))),"")</f>
        <v/>
      </c>
      <c r="W549" s="527"/>
      <c r="X549" s="527" t="str">
        <f t="shared" si="36"/>
        <v/>
      </c>
      <c r="Y549" s="527">
        <f t="shared" si="37"/>
        <v>132</v>
      </c>
      <c r="Z549" s="527" t="str">
        <f t="shared" si="38"/>
        <v/>
      </c>
      <c r="AA549" s="527" t="b">
        <f t="shared" si="39"/>
        <v>0</v>
      </c>
      <c r="AB549" s="527" t="s">
        <v>2165</v>
      </c>
      <c r="AC549" s="527" t="str">
        <f t="array" ref="AC549">IFERROR(IF(INDEX('Disaggregation Records'!$G$95:$G$183,MATCH(LEFT(Z549,255),LEFT('Disaggregation Records'!$D$95:$D$183,255),0))=0,"",INDEX('Disaggregation Records'!$G$95:$G$183,MATCH(LEFT(Z549,255),LEFT('Disaggregation Records'!$D$95:$D$183,255),0))),"")</f>
        <v/>
      </c>
      <c r="AD549" s="527" t="s">
        <v>993</v>
      </c>
      <c r="AE549" s="392"/>
      <c r="AF549" s="133"/>
      <c r="AG549" s="133"/>
    </row>
    <row r="550" spans="1:33" ht="47.1" customHeight="1" x14ac:dyDescent="0.25">
      <c r="A550" s="409">
        <v>23</v>
      </c>
      <c r="B550" s="427" t="str">
        <f>IFERROR(VLOOKUP(A550,'Coverage Indicators - Section D'!$A$10:$Y$42,25,FALSE),"")</f>
        <v/>
      </c>
      <c r="C550" s="522" t="str">
        <f t="array" ref="C550">IFERROR(IF(INDEX('Disaggregation Records'!$E$95:$E$183,MATCH(RIGHT(Z550,255),RIGHT('Disaggregation Records'!$D$95:$D$183,255),0))=0,"",INDEX('Disaggregation Records'!$E$95:$E$183,MATCH(RIGHT(Z550,255),RIGHT('Disaggregation Records'!$D$95:$D$183,255),0))),"")</f>
        <v/>
      </c>
      <c r="D550" s="522" t="str">
        <f t="array" ref="D550">IFERROR(IF(INDEX('Disaggregation Records'!$F$95:$F$183,MATCH(RIGHT(Z550,255),RIGHT('Disaggregation Records'!$D$95:$D$183,255),0))=0,"",INDEX('Disaggregation Records'!$F$95:$F$183,MATCH(RIGHT(Z550,255),RIGHT('Disaggregation Records'!$D$95:$D$183,255),0))),"")</f>
        <v/>
      </c>
      <c r="E550" s="429" t="str">
        <f t="array" ref="E550">IFERROR(IF(INDEX('Disaggregation Data'!$K$315:$K$616,MATCH(LEFT(X550,255),LEFT('Disaggregation Data'!$J$315:$J$616,255),0))=0,"",INDEX('Disaggregation Data'!$K$315:$K$616,MATCH(LEFT(X550,255),LEFT('Disaggregation Data'!J$315:$J$616,255),0))),"")</f>
        <v/>
      </c>
      <c r="F550" s="430" t="str">
        <f t="array" ref="F550">IFERROR(IF(INDEX('Disaggregation Data'!$L$315:$L$616,MATCH(LEFT(X550,255),LEFT('Disaggregation Data'!$J$315:$J$616,255),0))=0,"",INDEX('Disaggregation Data'!$L$315:$L$616,MATCH(LEFT(X550,255),LEFT('Disaggregation Data'!J$315:$J$616,255),0))),"")</f>
        <v/>
      </c>
      <c r="G550" s="494" t="str">
        <f t="array" ref="G550">IFERROR(IF(INDEX('Disaggregation Data'!$M$315:$M$616,MATCH(LEFT(X550,255),LEFT('Disaggregation Data'!$J$315:$J$616,255),0))=0,(E550/F550)*100,INDEX('Disaggregation Data'!$M$315:$M$616,MATCH(LEFT(X550,255),LEFT('Disaggregation Data'!J$315:$J$616,255),0))),"")</f>
        <v/>
      </c>
      <c r="H550" s="433" t="str">
        <f t="array" ref="H550">IFERROR(IF(INDEX('Disaggregation Data'!$N$315:$N$616,MATCH(LEFT(X550,255),LEFT('Disaggregation Data'!$J$315:$J$616,255),0))=0,"",INDEX('Disaggregation Data'!$N$315:$N$616,MATCH(LEFT(X550,255),LEFT('Disaggregation Data'!J$315:$J$616,255),0))),"")</f>
        <v/>
      </c>
      <c r="I550" s="433" t="str">
        <f t="array" ref="I550">IFERROR(IF(INDEX('Disaggregation Data'!$Q$315:$Q$616,MATCH(LEFT(X550,255),LEFT('Disaggregation Data'!$J$315:$J$616,255),0))=0,"",INDEX('Disaggregation Data'!$Q$315:$Q$616,MATCH(LEFT(X550,255),LEFT('Disaggregation Data'!J$315:$J$616,255),0))),"")</f>
        <v/>
      </c>
      <c r="J550" s="447" t="str">
        <f t="array" ref="J550">IFERROR(IF(INDEX('Disaggregation Data'!$R$315:$R$616,MATCH(LEFT(X550,255),LEFT('Disaggregation Data'!$J$315:$J$616,255),0))=0,"",INDEX('Disaggregation Data'!$R$315:$R$616,MATCH(LEFT(X550,255),LEFT('Disaggregation Data'!J$315:$J$616,255),0))),"")</f>
        <v/>
      </c>
      <c r="K550" s="484"/>
      <c r="L550" s="484"/>
      <c r="M550" s="484"/>
      <c r="N550" s="484"/>
      <c r="O550" s="484"/>
      <c r="P550" s="429"/>
      <c r="Q550" s="429"/>
      <c r="R550" s="429"/>
      <c r="S550" s="429"/>
      <c r="T550" s="429"/>
      <c r="U550" s="433" t="str">
        <f t="array" ref="U550">IFERROR(IF(INDEX('Disaggregation Data'!$O$315:$O$616,MATCH(LEFT(X550,255),LEFT('Disaggregation Data'!$J$315:$J$616,255),0))=0,"",INDEX('Disaggregation Data'!$O$315:$O$616,MATCH(LEFT(X550,255),LEFT('Disaggregation Data'!J$315:$J$616,255),0))),"")</f>
        <v/>
      </c>
      <c r="V550" s="447" t="str">
        <f t="array" ref="V550">IFERROR(IF(INDEX('Disaggregation Data'!$P$315:$P$616,MATCH(LEFT(X550,255),LEFT('Disaggregation Data'!$J$315:$J$616,255),0))=0,"",INDEX('Disaggregation Data'!$P$315:$P$616,MATCH(LEFT(X550,255),LEFT('Disaggregation Data'!J$315:$J$616,255),0))),"")</f>
        <v/>
      </c>
      <c r="W550" s="527"/>
      <c r="X550" s="527" t="str">
        <f t="shared" si="36"/>
        <v/>
      </c>
      <c r="Y550" s="527">
        <f t="shared" si="37"/>
        <v>133</v>
      </c>
      <c r="Z550" s="527" t="str">
        <f t="shared" si="38"/>
        <v/>
      </c>
      <c r="AA550" s="527" t="b">
        <f t="shared" si="39"/>
        <v>0</v>
      </c>
      <c r="AB550" s="527" t="s">
        <v>2166</v>
      </c>
      <c r="AC550" s="527" t="str">
        <f t="array" ref="AC550">IFERROR(IF(INDEX('Disaggregation Records'!$G$95:$G$183,MATCH(LEFT(Z550,255),LEFT('Disaggregation Records'!$D$95:$D$183,255),0))=0,"",INDEX('Disaggregation Records'!$G$95:$G$183,MATCH(LEFT(Z550,255),LEFT('Disaggregation Records'!$D$95:$D$183,255),0))),"")</f>
        <v/>
      </c>
      <c r="AD550" s="527" t="s">
        <v>993</v>
      </c>
      <c r="AE550" s="392"/>
      <c r="AF550" s="133"/>
      <c r="AG550" s="133"/>
    </row>
    <row r="551" spans="1:33" ht="47.1" customHeight="1" x14ac:dyDescent="0.25">
      <c r="A551" s="409">
        <v>23</v>
      </c>
      <c r="B551" s="427" t="str">
        <f>IFERROR(VLOOKUP(A551,'Coverage Indicators - Section D'!$A$10:$Y$42,25,FALSE),"")</f>
        <v/>
      </c>
      <c r="C551" s="522" t="str">
        <f t="array" ref="C551">IFERROR(IF(INDEX('Disaggregation Records'!$E$95:$E$183,MATCH(RIGHT(Z551,255),RIGHT('Disaggregation Records'!$D$95:$D$183,255),0))=0,"",INDEX('Disaggregation Records'!$E$95:$E$183,MATCH(RIGHT(Z551,255),RIGHT('Disaggregation Records'!$D$95:$D$183,255),0))),"")</f>
        <v/>
      </c>
      <c r="D551" s="522" t="str">
        <f t="array" ref="D551">IFERROR(IF(INDEX('Disaggregation Records'!$F$95:$F$183,MATCH(RIGHT(Z551,255),RIGHT('Disaggregation Records'!$D$95:$D$183,255),0))=0,"",INDEX('Disaggregation Records'!$F$95:$F$183,MATCH(RIGHT(Z551,255),RIGHT('Disaggregation Records'!$D$95:$D$183,255),0))),"")</f>
        <v/>
      </c>
      <c r="E551" s="429" t="str">
        <f t="array" ref="E551">IFERROR(IF(INDEX('Disaggregation Data'!$K$315:$K$616,MATCH(LEFT(X551,255),LEFT('Disaggregation Data'!$J$315:$J$616,255),0))=0,"",INDEX('Disaggregation Data'!$K$315:$K$616,MATCH(LEFT(X551,255),LEFT('Disaggregation Data'!J$315:$J$616,255),0))),"")</f>
        <v/>
      </c>
      <c r="F551" s="430" t="str">
        <f t="array" ref="F551">IFERROR(IF(INDEX('Disaggregation Data'!$L$315:$L$616,MATCH(LEFT(X551,255),LEFT('Disaggregation Data'!$J$315:$J$616,255),0))=0,"",INDEX('Disaggregation Data'!$L$315:$L$616,MATCH(LEFT(X551,255),LEFT('Disaggregation Data'!J$315:$J$616,255),0))),"")</f>
        <v/>
      </c>
      <c r="G551" s="494" t="str">
        <f t="array" ref="G551">IFERROR(IF(INDEX('Disaggregation Data'!$M$315:$M$616,MATCH(LEFT(X551,255),LEFT('Disaggregation Data'!$J$315:$J$616,255),0))=0,(E551/F551)*100,INDEX('Disaggregation Data'!$M$315:$M$616,MATCH(LEFT(X551,255),LEFT('Disaggregation Data'!J$315:$J$616,255),0))),"")</f>
        <v/>
      </c>
      <c r="H551" s="433" t="str">
        <f t="array" ref="H551">IFERROR(IF(INDEX('Disaggregation Data'!$N$315:$N$616,MATCH(LEFT(X551,255),LEFT('Disaggregation Data'!$J$315:$J$616,255),0))=0,"",INDEX('Disaggregation Data'!$N$315:$N$616,MATCH(LEFT(X551,255),LEFT('Disaggregation Data'!J$315:$J$616,255),0))),"")</f>
        <v/>
      </c>
      <c r="I551" s="433" t="str">
        <f t="array" ref="I551">IFERROR(IF(INDEX('Disaggregation Data'!$Q$315:$Q$616,MATCH(LEFT(X551,255),LEFT('Disaggregation Data'!$J$315:$J$616,255),0))=0,"",INDEX('Disaggregation Data'!$Q$315:$Q$616,MATCH(LEFT(X551,255),LEFT('Disaggregation Data'!J$315:$J$616,255),0))),"")</f>
        <v/>
      </c>
      <c r="J551" s="447" t="str">
        <f t="array" ref="J551">IFERROR(IF(INDEX('Disaggregation Data'!$R$315:$R$616,MATCH(LEFT(X551,255),LEFT('Disaggregation Data'!$J$315:$J$616,255),0))=0,"",INDEX('Disaggregation Data'!$R$315:$R$616,MATCH(LEFT(X551,255),LEFT('Disaggregation Data'!J$315:$J$616,255),0))),"")</f>
        <v/>
      </c>
      <c r="K551" s="484"/>
      <c r="L551" s="484"/>
      <c r="M551" s="484"/>
      <c r="N551" s="484"/>
      <c r="O551" s="484"/>
      <c r="P551" s="429"/>
      <c r="Q551" s="429"/>
      <c r="R551" s="429"/>
      <c r="S551" s="429"/>
      <c r="T551" s="429"/>
      <c r="U551" s="433" t="str">
        <f t="array" ref="U551">IFERROR(IF(INDEX('Disaggregation Data'!$O$315:$O$616,MATCH(LEFT(X551,255),LEFT('Disaggregation Data'!$J$315:$J$616,255),0))=0,"",INDEX('Disaggregation Data'!$O$315:$O$616,MATCH(LEFT(X551,255),LEFT('Disaggregation Data'!J$315:$J$616,255),0))),"")</f>
        <v/>
      </c>
      <c r="V551" s="447" t="str">
        <f t="array" ref="V551">IFERROR(IF(INDEX('Disaggregation Data'!$P$315:$P$616,MATCH(LEFT(X551,255),LEFT('Disaggregation Data'!$J$315:$J$616,255),0))=0,"",INDEX('Disaggregation Data'!$P$315:$P$616,MATCH(LEFT(X551,255),LEFT('Disaggregation Data'!J$315:$J$616,255),0))),"")</f>
        <v/>
      </c>
      <c r="W551" s="527"/>
      <c r="X551" s="527" t="str">
        <f t="shared" si="36"/>
        <v/>
      </c>
      <c r="Y551" s="527">
        <f t="shared" si="37"/>
        <v>134</v>
      </c>
      <c r="Z551" s="527" t="str">
        <f t="shared" si="38"/>
        <v/>
      </c>
      <c r="AA551" s="527" t="b">
        <f t="shared" si="39"/>
        <v>0</v>
      </c>
      <c r="AB551" s="527" t="s">
        <v>2167</v>
      </c>
      <c r="AC551" s="527" t="str">
        <f t="array" ref="AC551">IFERROR(IF(INDEX('Disaggregation Records'!$G$95:$G$183,MATCH(LEFT(Z551,255),LEFT('Disaggregation Records'!$D$95:$D$183,255),0))=0,"",INDEX('Disaggregation Records'!$G$95:$G$183,MATCH(LEFT(Z551,255),LEFT('Disaggregation Records'!$D$95:$D$183,255),0))),"")</f>
        <v/>
      </c>
      <c r="AD551" s="527" t="s">
        <v>993</v>
      </c>
      <c r="AE551" s="392"/>
      <c r="AF551" s="133"/>
      <c r="AG551" s="133"/>
    </row>
    <row r="552" spans="1:33" ht="47.1" customHeight="1" x14ac:dyDescent="0.25">
      <c r="A552" s="409">
        <v>23</v>
      </c>
      <c r="B552" s="427" t="str">
        <f>IFERROR(VLOOKUP(A552,'Coverage Indicators - Section D'!$A$10:$Y$42,25,FALSE),"")</f>
        <v/>
      </c>
      <c r="C552" s="522" t="str">
        <f t="array" ref="C552">IFERROR(IF(INDEX('Disaggregation Records'!$E$95:$E$183,MATCH(RIGHT(Z552,255),RIGHT('Disaggregation Records'!$D$95:$D$183,255),0))=0,"",INDEX('Disaggregation Records'!$E$95:$E$183,MATCH(RIGHT(Z552,255),RIGHT('Disaggregation Records'!$D$95:$D$183,255),0))),"")</f>
        <v/>
      </c>
      <c r="D552" s="522" t="str">
        <f t="array" ref="D552">IFERROR(IF(INDEX('Disaggregation Records'!$F$95:$F$183,MATCH(RIGHT(Z552,255),RIGHT('Disaggregation Records'!$D$95:$D$183,255),0))=0,"",INDEX('Disaggregation Records'!$F$95:$F$183,MATCH(RIGHT(Z552,255),RIGHT('Disaggregation Records'!$D$95:$D$183,255),0))),"")</f>
        <v/>
      </c>
      <c r="E552" s="429" t="str">
        <f t="array" ref="E552">IFERROR(IF(INDEX('Disaggregation Data'!$K$315:$K$616,MATCH(LEFT(X552,255),LEFT('Disaggregation Data'!$J$315:$J$616,255),0))=0,"",INDEX('Disaggregation Data'!$K$315:$K$616,MATCH(LEFT(X552,255),LEFT('Disaggregation Data'!J$315:$J$616,255),0))),"")</f>
        <v/>
      </c>
      <c r="F552" s="430" t="str">
        <f t="array" ref="F552">IFERROR(IF(INDEX('Disaggregation Data'!$L$315:$L$616,MATCH(LEFT(X552,255),LEFT('Disaggregation Data'!$J$315:$J$616,255),0))=0,"",INDEX('Disaggregation Data'!$L$315:$L$616,MATCH(LEFT(X552,255),LEFT('Disaggregation Data'!J$315:$J$616,255),0))),"")</f>
        <v/>
      </c>
      <c r="G552" s="494" t="str">
        <f t="array" ref="G552">IFERROR(IF(INDEX('Disaggregation Data'!$M$315:$M$616,MATCH(LEFT(X552,255),LEFT('Disaggregation Data'!$J$315:$J$616,255),0))=0,(E552/F552)*100,INDEX('Disaggregation Data'!$M$315:$M$616,MATCH(LEFT(X552,255),LEFT('Disaggregation Data'!J$315:$J$616,255),0))),"")</f>
        <v/>
      </c>
      <c r="H552" s="433" t="str">
        <f t="array" ref="H552">IFERROR(IF(INDEX('Disaggregation Data'!$N$315:$N$616,MATCH(LEFT(X552,255),LEFT('Disaggregation Data'!$J$315:$J$616,255),0))=0,"",INDEX('Disaggregation Data'!$N$315:$N$616,MATCH(LEFT(X552,255),LEFT('Disaggregation Data'!J$315:$J$616,255),0))),"")</f>
        <v/>
      </c>
      <c r="I552" s="433" t="str">
        <f t="array" ref="I552">IFERROR(IF(INDEX('Disaggregation Data'!$Q$315:$Q$616,MATCH(LEFT(X552,255),LEFT('Disaggregation Data'!$J$315:$J$616,255),0))=0,"",INDEX('Disaggregation Data'!$Q$315:$Q$616,MATCH(LEFT(X552,255),LEFT('Disaggregation Data'!J$315:$J$616,255),0))),"")</f>
        <v/>
      </c>
      <c r="J552" s="447" t="str">
        <f t="array" ref="J552">IFERROR(IF(INDEX('Disaggregation Data'!$R$315:$R$616,MATCH(LEFT(X552,255),LEFT('Disaggregation Data'!$J$315:$J$616,255),0))=0,"",INDEX('Disaggregation Data'!$R$315:$R$616,MATCH(LEFT(X552,255),LEFT('Disaggregation Data'!J$315:$J$616,255),0))),"")</f>
        <v/>
      </c>
      <c r="K552" s="484"/>
      <c r="L552" s="484"/>
      <c r="M552" s="484"/>
      <c r="N552" s="484"/>
      <c r="O552" s="484"/>
      <c r="P552" s="429"/>
      <c r="Q552" s="429"/>
      <c r="R552" s="429"/>
      <c r="S552" s="429"/>
      <c r="T552" s="429"/>
      <c r="U552" s="433" t="str">
        <f t="array" ref="U552">IFERROR(IF(INDEX('Disaggregation Data'!$O$315:$O$616,MATCH(LEFT(X552,255),LEFT('Disaggregation Data'!$J$315:$J$616,255),0))=0,"",INDEX('Disaggregation Data'!$O$315:$O$616,MATCH(LEFT(X552,255),LEFT('Disaggregation Data'!J$315:$J$616,255),0))),"")</f>
        <v/>
      </c>
      <c r="V552" s="447" t="str">
        <f t="array" ref="V552">IFERROR(IF(INDEX('Disaggregation Data'!$P$315:$P$616,MATCH(LEFT(X552,255),LEFT('Disaggregation Data'!$J$315:$J$616,255),0))=0,"",INDEX('Disaggregation Data'!$P$315:$P$616,MATCH(LEFT(X552,255),LEFT('Disaggregation Data'!J$315:$J$616,255),0))),"")</f>
        <v/>
      </c>
      <c r="W552" s="527"/>
      <c r="X552" s="527" t="str">
        <f t="shared" si="36"/>
        <v/>
      </c>
      <c r="Y552" s="527">
        <f t="shared" si="37"/>
        <v>135</v>
      </c>
      <c r="Z552" s="527" t="str">
        <f t="shared" si="38"/>
        <v/>
      </c>
      <c r="AA552" s="527" t="b">
        <f t="shared" si="39"/>
        <v>0</v>
      </c>
      <c r="AB552" s="527" t="s">
        <v>2168</v>
      </c>
      <c r="AC552" s="527" t="str">
        <f t="array" ref="AC552">IFERROR(IF(INDEX('Disaggregation Records'!$G$95:$G$183,MATCH(LEFT(Z552,255),LEFT('Disaggregation Records'!$D$95:$D$183,255),0))=0,"",INDEX('Disaggregation Records'!$G$95:$G$183,MATCH(LEFT(Z552,255),LEFT('Disaggregation Records'!$D$95:$D$183,255),0))),"")</f>
        <v/>
      </c>
      <c r="AD552" s="527" t="s">
        <v>993</v>
      </c>
      <c r="AE552" s="392"/>
      <c r="AF552" s="133"/>
      <c r="AG552" s="133"/>
    </row>
    <row r="553" spans="1:33" ht="47.1" customHeight="1" x14ac:dyDescent="0.25">
      <c r="A553" s="409">
        <v>23</v>
      </c>
      <c r="B553" s="427" t="str">
        <f>IFERROR(VLOOKUP(A553,'Coverage Indicators - Section D'!$A$10:$Y$42,25,FALSE),"")</f>
        <v/>
      </c>
      <c r="C553" s="522" t="str">
        <f t="array" ref="C553">IFERROR(IF(INDEX('Disaggregation Records'!$E$95:$E$183,MATCH(RIGHT(Z553,255),RIGHT('Disaggregation Records'!$D$95:$D$183,255),0))=0,"",INDEX('Disaggregation Records'!$E$95:$E$183,MATCH(RIGHT(Z553,255),RIGHT('Disaggregation Records'!$D$95:$D$183,255),0))),"")</f>
        <v/>
      </c>
      <c r="D553" s="522" t="str">
        <f t="array" ref="D553">IFERROR(IF(INDEX('Disaggregation Records'!$F$95:$F$183,MATCH(RIGHT(Z553,255),RIGHT('Disaggregation Records'!$D$95:$D$183,255),0))=0,"",INDEX('Disaggregation Records'!$F$95:$F$183,MATCH(RIGHT(Z553,255),RIGHT('Disaggregation Records'!$D$95:$D$183,255),0))),"")</f>
        <v/>
      </c>
      <c r="E553" s="429" t="str">
        <f t="array" ref="E553">IFERROR(IF(INDEX('Disaggregation Data'!$K$315:$K$616,MATCH(LEFT(X553,255),LEFT('Disaggregation Data'!$J$315:$J$616,255),0))=0,"",INDEX('Disaggregation Data'!$K$315:$K$616,MATCH(LEFT(X553,255),LEFT('Disaggregation Data'!J$315:$J$616,255),0))),"")</f>
        <v/>
      </c>
      <c r="F553" s="430" t="str">
        <f t="array" ref="F553">IFERROR(IF(INDEX('Disaggregation Data'!$L$315:$L$616,MATCH(LEFT(X553,255),LEFT('Disaggregation Data'!$J$315:$J$616,255),0))=0,"",INDEX('Disaggregation Data'!$L$315:$L$616,MATCH(LEFT(X553,255),LEFT('Disaggregation Data'!J$315:$J$616,255),0))),"")</f>
        <v/>
      </c>
      <c r="G553" s="494" t="str">
        <f t="array" ref="G553">IFERROR(IF(INDEX('Disaggregation Data'!$M$315:$M$616,MATCH(LEFT(X553,255),LEFT('Disaggregation Data'!$J$315:$J$616,255),0))=0,(E553/F553)*100,INDEX('Disaggregation Data'!$M$315:$M$616,MATCH(LEFT(X553,255),LEFT('Disaggregation Data'!J$315:$J$616,255),0))),"")</f>
        <v/>
      </c>
      <c r="H553" s="433" t="str">
        <f t="array" ref="H553">IFERROR(IF(INDEX('Disaggregation Data'!$N$315:$N$616,MATCH(LEFT(X553,255),LEFT('Disaggregation Data'!$J$315:$J$616,255),0))=0,"",INDEX('Disaggregation Data'!$N$315:$N$616,MATCH(LEFT(X553,255),LEFT('Disaggregation Data'!J$315:$J$616,255),0))),"")</f>
        <v/>
      </c>
      <c r="I553" s="433" t="str">
        <f t="array" ref="I553">IFERROR(IF(INDEX('Disaggregation Data'!$Q$315:$Q$616,MATCH(LEFT(X553,255),LEFT('Disaggregation Data'!$J$315:$J$616,255),0))=0,"",INDEX('Disaggregation Data'!$Q$315:$Q$616,MATCH(LEFT(X553,255),LEFT('Disaggregation Data'!J$315:$J$616,255),0))),"")</f>
        <v/>
      </c>
      <c r="J553" s="447" t="str">
        <f t="array" ref="J553">IFERROR(IF(INDEX('Disaggregation Data'!$R$315:$R$616,MATCH(LEFT(X553,255),LEFT('Disaggregation Data'!$J$315:$J$616,255),0))=0,"",INDEX('Disaggregation Data'!$R$315:$R$616,MATCH(LEFT(X553,255),LEFT('Disaggregation Data'!J$315:$J$616,255),0))),"")</f>
        <v/>
      </c>
      <c r="K553" s="484"/>
      <c r="L553" s="484"/>
      <c r="M553" s="484"/>
      <c r="N553" s="484"/>
      <c r="O553" s="484"/>
      <c r="P553" s="429"/>
      <c r="Q553" s="429"/>
      <c r="R553" s="429"/>
      <c r="S553" s="429"/>
      <c r="T553" s="429"/>
      <c r="U553" s="433" t="str">
        <f t="array" ref="U553">IFERROR(IF(INDEX('Disaggregation Data'!$O$315:$O$616,MATCH(LEFT(X553,255),LEFT('Disaggregation Data'!$J$315:$J$616,255),0))=0,"",INDEX('Disaggregation Data'!$O$315:$O$616,MATCH(LEFT(X553,255),LEFT('Disaggregation Data'!J$315:$J$616,255),0))),"")</f>
        <v/>
      </c>
      <c r="V553" s="447" t="str">
        <f t="array" ref="V553">IFERROR(IF(INDEX('Disaggregation Data'!$P$315:$P$616,MATCH(LEFT(X553,255),LEFT('Disaggregation Data'!$J$315:$J$616,255),0))=0,"",INDEX('Disaggregation Data'!$P$315:$P$616,MATCH(LEFT(X553,255),LEFT('Disaggregation Data'!J$315:$J$616,255),0))),"")</f>
        <v/>
      </c>
      <c r="W553" s="527"/>
      <c r="X553" s="527" t="str">
        <f t="shared" si="36"/>
        <v/>
      </c>
      <c r="Y553" s="527">
        <f t="shared" si="37"/>
        <v>136</v>
      </c>
      <c r="Z553" s="527" t="str">
        <f t="shared" si="38"/>
        <v/>
      </c>
      <c r="AA553" s="527" t="b">
        <f t="shared" si="39"/>
        <v>0</v>
      </c>
      <c r="AB553" s="527" t="s">
        <v>2169</v>
      </c>
      <c r="AC553" s="527" t="str">
        <f t="array" ref="AC553">IFERROR(IF(INDEX('Disaggregation Records'!$G$95:$G$183,MATCH(LEFT(Z553,255),LEFT('Disaggregation Records'!$D$95:$D$183,255),0))=0,"",INDEX('Disaggregation Records'!$G$95:$G$183,MATCH(LEFT(Z553,255),LEFT('Disaggregation Records'!$D$95:$D$183,255),0))),"")</f>
        <v/>
      </c>
      <c r="AD553" s="527" t="s">
        <v>993</v>
      </c>
      <c r="AE553" s="392"/>
      <c r="AF553" s="133"/>
      <c r="AG553" s="133"/>
    </row>
    <row r="554" spans="1:33" ht="47.1" customHeight="1" x14ac:dyDescent="0.25">
      <c r="A554" s="409">
        <v>23</v>
      </c>
      <c r="B554" s="427" t="str">
        <f>IFERROR(VLOOKUP(A554,'Coverage Indicators - Section D'!$A$10:$Y$42,25,FALSE),"")</f>
        <v/>
      </c>
      <c r="C554" s="522" t="str">
        <f t="array" ref="C554">IFERROR(IF(INDEX('Disaggregation Records'!$E$95:$E$183,MATCH(RIGHT(Z554,255),RIGHT('Disaggregation Records'!$D$95:$D$183,255),0))=0,"",INDEX('Disaggregation Records'!$E$95:$E$183,MATCH(RIGHT(Z554,255),RIGHT('Disaggregation Records'!$D$95:$D$183,255),0))),"")</f>
        <v/>
      </c>
      <c r="D554" s="522" t="str">
        <f t="array" ref="D554">IFERROR(IF(INDEX('Disaggregation Records'!$F$95:$F$183,MATCH(RIGHT(Z554,255),RIGHT('Disaggregation Records'!$D$95:$D$183,255),0))=0,"",INDEX('Disaggregation Records'!$F$95:$F$183,MATCH(RIGHT(Z554,255),RIGHT('Disaggregation Records'!$D$95:$D$183,255),0))),"")</f>
        <v/>
      </c>
      <c r="E554" s="429" t="str">
        <f t="array" ref="E554">IFERROR(IF(INDEX('Disaggregation Data'!$K$315:$K$616,MATCH(LEFT(X554,255),LEFT('Disaggregation Data'!$J$315:$J$616,255),0))=0,"",INDEX('Disaggregation Data'!$K$315:$K$616,MATCH(LEFT(X554,255),LEFT('Disaggregation Data'!J$315:$J$616,255),0))),"")</f>
        <v/>
      </c>
      <c r="F554" s="430" t="str">
        <f t="array" ref="F554">IFERROR(IF(INDEX('Disaggregation Data'!$L$315:$L$616,MATCH(LEFT(X554,255),LEFT('Disaggregation Data'!$J$315:$J$616,255),0))=0,"",INDEX('Disaggregation Data'!$L$315:$L$616,MATCH(LEFT(X554,255),LEFT('Disaggregation Data'!J$315:$J$616,255),0))),"")</f>
        <v/>
      </c>
      <c r="G554" s="494" t="str">
        <f t="array" ref="G554">IFERROR(IF(INDEX('Disaggregation Data'!$M$315:$M$616,MATCH(LEFT(X554,255),LEFT('Disaggregation Data'!$J$315:$J$616,255),0))=0,(E554/F554)*100,INDEX('Disaggregation Data'!$M$315:$M$616,MATCH(LEFT(X554,255),LEFT('Disaggregation Data'!J$315:$J$616,255),0))),"")</f>
        <v/>
      </c>
      <c r="H554" s="433" t="str">
        <f t="array" ref="H554">IFERROR(IF(INDEX('Disaggregation Data'!$N$315:$N$616,MATCH(LEFT(X554,255),LEFT('Disaggregation Data'!$J$315:$J$616,255),0))=0,"",INDEX('Disaggregation Data'!$N$315:$N$616,MATCH(LEFT(X554,255),LEFT('Disaggregation Data'!J$315:$J$616,255),0))),"")</f>
        <v/>
      </c>
      <c r="I554" s="433" t="str">
        <f t="array" ref="I554">IFERROR(IF(INDEX('Disaggregation Data'!$Q$315:$Q$616,MATCH(LEFT(X554,255),LEFT('Disaggregation Data'!$J$315:$J$616,255),0))=0,"",INDEX('Disaggregation Data'!$Q$315:$Q$616,MATCH(LEFT(X554,255),LEFT('Disaggregation Data'!J$315:$J$616,255),0))),"")</f>
        <v/>
      </c>
      <c r="J554" s="447" t="str">
        <f t="array" ref="J554">IFERROR(IF(INDEX('Disaggregation Data'!$R$315:$R$616,MATCH(LEFT(X554,255),LEFT('Disaggregation Data'!$J$315:$J$616,255),0))=0,"",INDEX('Disaggregation Data'!$R$315:$R$616,MATCH(LEFT(X554,255),LEFT('Disaggregation Data'!J$315:$J$616,255),0))),"")</f>
        <v/>
      </c>
      <c r="K554" s="484"/>
      <c r="L554" s="484"/>
      <c r="M554" s="484"/>
      <c r="N554" s="484"/>
      <c r="O554" s="484"/>
      <c r="P554" s="429"/>
      <c r="Q554" s="429"/>
      <c r="R554" s="429"/>
      <c r="S554" s="429"/>
      <c r="T554" s="429"/>
      <c r="U554" s="433" t="str">
        <f t="array" ref="U554">IFERROR(IF(INDEX('Disaggregation Data'!$O$315:$O$616,MATCH(LEFT(X554,255),LEFT('Disaggregation Data'!$J$315:$J$616,255),0))=0,"",INDEX('Disaggregation Data'!$O$315:$O$616,MATCH(LEFT(X554,255),LEFT('Disaggregation Data'!J$315:$J$616,255),0))),"")</f>
        <v/>
      </c>
      <c r="V554" s="447" t="str">
        <f t="array" ref="V554">IFERROR(IF(INDEX('Disaggregation Data'!$P$315:$P$616,MATCH(LEFT(X554,255),LEFT('Disaggregation Data'!$J$315:$J$616,255),0))=0,"",INDEX('Disaggregation Data'!$P$315:$P$616,MATCH(LEFT(X554,255),LEFT('Disaggregation Data'!J$315:$J$616,255),0))),"")</f>
        <v/>
      </c>
      <c r="W554" s="527"/>
      <c r="X554" s="527" t="str">
        <f t="shared" si="36"/>
        <v/>
      </c>
      <c r="Y554" s="527">
        <f t="shared" si="37"/>
        <v>137</v>
      </c>
      <c r="Z554" s="527" t="str">
        <f t="shared" si="38"/>
        <v/>
      </c>
      <c r="AA554" s="527" t="b">
        <f t="shared" si="39"/>
        <v>0</v>
      </c>
      <c r="AB554" s="527" t="s">
        <v>2170</v>
      </c>
      <c r="AC554" s="527" t="str">
        <f t="array" ref="AC554">IFERROR(IF(INDEX('Disaggregation Records'!$G$95:$G$183,MATCH(LEFT(Z554,255),LEFT('Disaggregation Records'!$D$95:$D$183,255),0))=0,"",INDEX('Disaggregation Records'!$G$95:$G$183,MATCH(LEFT(Z554,255),LEFT('Disaggregation Records'!$D$95:$D$183,255),0))),"")</f>
        <v/>
      </c>
      <c r="AD554" s="527" t="s">
        <v>993</v>
      </c>
      <c r="AE554" s="392"/>
      <c r="AF554" s="133"/>
      <c r="AG554" s="133"/>
    </row>
    <row r="555" spans="1:33" ht="47.1" customHeight="1" x14ac:dyDescent="0.25">
      <c r="A555" s="409">
        <v>23</v>
      </c>
      <c r="B555" s="427" t="str">
        <f>IFERROR(VLOOKUP(A555,'Coverage Indicators - Section D'!$A$10:$Y$42,25,FALSE),"")</f>
        <v/>
      </c>
      <c r="C555" s="522" t="str">
        <f t="array" ref="C555">IFERROR(IF(INDEX('Disaggregation Records'!$E$95:$E$183,MATCH(RIGHT(Z555,255),RIGHT('Disaggregation Records'!$D$95:$D$183,255),0))=0,"",INDEX('Disaggregation Records'!$E$95:$E$183,MATCH(RIGHT(Z555,255),RIGHT('Disaggregation Records'!$D$95:$D$183,255),0))),"")</f>
        <v/>
      </c>
      <c r="D555" s="522" t="str">
        <f t="array" ref="D555">IFERROR(IF(INDEX('Disaggregation Records'!$F$95:$F$183,MATCH(RIGHT(Z555,255),RIGHT('Disaggregation Records'!$D$95:$D$183,255),0))=0,"",INDEX('Disaggregation Records'!$F$95:$F$183,MATCH(RIGHT(Z555,255),RIGHT('Disaggregation Records'!$D$95:$D$183,255),0))),"")</f>
        <v/>
      </c>
      <c r="E555" s="429" t="str">
        <f t="array" ref="E555">IFERROR(IF(INDEX('Disaggregation Data'!$K$315:$K$616,MATCH(LEFT(X555,255),LEFT('Disaggregation Data'!$J$315:$J$616,255),0))=0,"",INDEX('Disaggregation Data'!$K$315:$K$616,MATCH(LEFT(X555,255),LEFT('Disaggregation Data'!J$315:$J$616,255),0))),"")</f>
        <v/>
      </c>
      <c r="F555" s="430" t="str">
        <f t="array" ref="F555">IFERROR(IF(INDEX('Disaggregation Data'!$L$315:$L$616,MATCH(LEFT(X555,255),LEFT('Disaggregation Data'!$J$315:$J$616,255),0))=0,"",INDEX('Disaggregation Data'!$L$315:$L$616,MATCH(LEFT(X555,255),LEFT('Disaggregation Data'!J$315:$J$616,255),0))),"")</f>
        <v/>
      </c>
      <c r="G555" s="494" t="str">
        <f t="array" ref="G555">IFERROR(IF(INDEX('Disaggregation Data'!$M$315:$M$616,MATCH(LEFT(X555,255),LEFT('Disaggregation Data'!$J$315:$J$616,255),0))=0,(E555/F555)*100,INDEX('Disaggregation Data'!$M$315:$M$616,MATCH(LEFT(X555,255),LEFT('Disaggregation Data'!J$315:$J$616,255),0))),"")</f>
        <v/>
      </c>
      <c r="H555" s="433" t="str">
        <f t="array" ref="H555">IFERROR(IF(INDEX('Disaggregation Data'!$N$315:$N$616,MATCH(LEFT(X555,255),LEFT('Disaggregation Data'!$J$315:$J$616,255),0))=0,"",INDEX('Disaggregation Data'!$N$315:$N$616,MATCH(LEFT(X555,255),LEFT('Disaggregation Data'!J$315:$J$616,255),0))),"")</f>
        <v/>
      </c>
      <c r="I555" s="433" t="str">
        <f t="array" ref="I555">IFERROR(IF(INDEX('Disaggregation Data'!$Q$315:$Q$616,MATCH(LEFT(X555,255),LEFT('Disaggregation Data'!$J$315:$J$616,255),0))=0,"",INDEX('Disaggregation Data'!$Q$315:$Q$616,MATCH(LEFT(X555,255),LEFT('Disaggregation Data'!J$315:$J$616,255),0))),"")</f>
        <v/>
      </c>
      <c r="J555" s="447" t="str">
        <f t="array" ref="J555">IFERROR(IF(INDEX('Disaggregation Data'!$R$315:$R$616,MATCH(LEFT(X555,255),LEFT('Disaggregation Data'!$J$315:$J$616,255),0))=0,"",INDEX('Disaggregation Data'!$R$315:$R$616,MATCH(LEFT(X555,255),LEFT('Disaggregation Data'!J$315:$J$616,255),0))),"")</f>
        <v/>
      </c>
      <c r="K555" s="484"/>
      <c r="L555" s="484"/>
      <c r="M555" s="484"/>
      <c r="N555" s="484"/>
      <c r="O555" s="484"/>
      <c r="P555" s="429"/>
      <c r="Q555" s="429"/>
      <c r="R555" s="429"/>
      <c r="S555" s="429"/>
      <c r="T555" s="429"/>
      <c r="U555" s="433" t="str">
        <f t="array" ref="U555">IFERROR(IF(INDEX('Disaggregation Data'!$O$315:$O$616,MATCH(LEFT(X555,255),LEFT('Disaggregation Data'!$J$315:$J$616,255),0))=0,"",INDEX('Disaggregation Data'!$O$315:$O$616,MATCH(LEFT(X555,255),LEFT('Disaggregation Data'!J$315:$J$616,255),0))),"")</f>
        <v/>
      </c>
      <c r="V555" s="447" t="str">
        <f t="array" ref="V555">IFERROR(IF(INDEX('Disaggregation Data'!$P$315:$P$616,MATCH(LEFT(X555,255),LEFT('Disaggregation Data'!$J$315:$J$616,255),0))=0,"",INDEX('Disaggregation Data'!$P$315:$P$616,MATCH(LEFT(X555,255),LEFT('Disaggregation Data'!J$315:$J$616,255),0))),"")</f>
        <v/>
      </c>
      <c r="W555" s="527"/>
      <c r="X555" s="527" t="str">
        <f t="shared" si="36"/>
        <v/>
      </c>
      <c r="Y555" s="527">
        <f t="shared" si="37"/>
        <v>138</v>
      </c>
      <c r="Z555" s="527" t="str">
        <f t="shared" si="38"/>
        <v/>
      </c>
      <c r="AA555" s="527" t="b">
        <f t="shared" si="39"/>
        <v>0</v>
      </c>
      <c r="AB555" s="527" t="s">
        <v>2171</v>
      </c>
      <c r="AC555" s="527" t="str">
        <f t="array" ref="AC555">IFERROR(IF(INDEX('Disaggregation Records'!$G$95:$G$183,MATCH(LEFT(Z555,255),LEFT('Disaggregation Records'!$D$95:$D$183,255),0))=0,"",INDEX('Disaggregation Records'!$G$95:$G$183,MATCH(LEFT(Z555,255),LEFT('Disaggregation Records'!$D$95:$D$183,255),0))),"")</f>
        <v/>
      </c>
      <c r="AD555" s="527" t="s">
        <v>993</v>
      </c>
      <c r="AE555" s="392"/>
      <c r="AF555" s="133"/>
      <c r="AG555" s="133"/>
    </row>
    <row r="556" spans="1:33" ht="47.1" customHeight="1" x14ac:dyDescent="0.25">
      <c r="A556" s="409">
        <v>23</v>
      </c>
      <c r="B556" s="427" t="str">
        <f>IFERROR(VLOOKUP(A556,'Coverage Indicators - Section D'!$A$10:$Y$42,25,FALSE),"")</f>
        <v/>
      </c>
      <c r="C556" s="522" t="str">
        <f t="array" ref="C556">IFERROR(IF(INDEX('Disaggregation Records'!$E$95:$E$183,MATCH(RIGHT(Z556,255),RIGHT('Disaggregation Records'!$D$95:$D$183,255),0))=0,"",INDEX('Disaggregation Records'!$E$95:$E$183,MATCH(RIGHT(Z556,255),RIGHT('Disaggregation Records'!$D$95:$D$183,255),0))),"")</f>
        <v/>
      </c>
      <c r="D556" s="522" t="str">
        <f t="array" ref="D556">IFERROR(IF(INDEX('Disaggregation Records'!$F$95:$F$183,MATCH(RIGHT(Z556,255),RIGHT('Disaggregation Records'!$D$95:$D$183,255),0))=0,"",INDEX('Disaggregation Records'!$F$95:$F$183,MATCH(RIGHT(Z556,255),RIGHT('Disaggregation Records'!$D$95:$D$183,255),0))),"")</f>
        <v/>
      </c>
      <c r="E556" s="429" t="str">
        <f t="array" ref="E556">IFERROR(IF(INDEX('Disaggregation Data'!$K$315:$K$616,MATCH(LEFT(X556,255),LEFT('Disaggregation Data'!$J$315:$J$616,255),0))=0,"",INDEX('Disaggregation Data'!$K$315:$K$616,MATCH(LEFT(X556,255),LEFT('Disaggregation Data'!J$315:$J$616,255),0))),"")</f>
        <v/>
      </c>
      <c r="F556" s="430" t="str">
        <f t="array" ref="F556">IFERROR(IF(INDEX('Disaggregation Data'!$L$315:$L$616,MATCH(LEFT(X556,255),LEFT('Disaggregation Data'!$J$315:$J$616,255),0))=0,"",INDEX('Disaggregation Data'!$L$315:$L$616,MATCH(LEFT(X556,255),LEFT('Disaggregation Data'!J$315:$J$616,255),0))),"")</f>
        <v/>
      </c>
      <c r="G556" s="494" t="str">
        <f t="array" ref="G556">IFERROR(IF(INDEX('Disaggregation Data'!$M$315:$M$616,MATCH(LEFT(X556,255),LEFT('Disaggregation Data'!$J$315:$J$616,255),0))=0,(E556/F556)*100,INDEX('Disaggregation Data'!$M$315:$M$616,MATCH(LEFT(X556,255),LEFT('Disaggregation Data'!J$315:$J$616,255),0))),"")</f>
        <v/>
      </c>
      <c r="H556" s="433" t="str">
        <f t="array" ref="H556">IFERROR(IF(INDEX('Disaggregation Data'!$N$315:$N$616,MATCH(LEFT(X556,255),LEFT('Disaggregation Data'!$J$315:$J$616,255),0))=0,"",INDEX('Disaggregation Data'!$N$315:$N$616,MATCH(LEFT(X556,255),LEFT('Disaggregation Data'!J$315:$J$616,255),0))),"")</f>
        <v/>
      </c>
      <c r="I556" s="433" t="str">
        <f t="array" ref="I556">IFERROR(IF(INDEX('Disaggregation Data'!$Q$315:$Q$616,MATCH(LEFT(X556,255),LEFT('Disaggregation Data'!$J$315:$J$616,255),0))=0,"",INDEX('Disaggregation Data'!$Q$315:$Q$616,MATCH(LEFT(X556,255),LEFT('Disaggregation Data'!J$315:$J$616,255),0))),"")</f>
        <v/>
      </c>
      <c r="J556" s="447" t="str">
        <f t="array" ref="J556">IFERROR(IF(INDEX('Disaggregation Data'!$R$315:$R$616,MATCH(LEFT(X556,255),LEFT('Disaggregation Data'!$J$315:$J$616,255),0))=0,"",INDEX('Disaggregation Data'!$R$315:$R$616,MATCH(LEFT(X556,255),LEFT('Disaggregation Data'!J$315:$J$616,255),0))),"")</f>
        <v/>
      </c>
      <c r="K556" s="484"/>
      <c r="L556" s="484"/>
      <c r="M556" s="484"/>
      <c r="N556" s="484"/>
      <c r="O556" s="484"/>
      <c r="P556" s="429"/>
      <c r="Q556" s="429"/>
      <c r="R556" s="429"/>
      <c r="S556" s="429"/>
      <c r="T556" s="429"/>
      <c r="U556" s="433" t="str">
        <f t="array" ref="U556">IFERROR(IF(INDEX('Disaggregation Data'!$O$315:$O$616,MATCH(LEFT(X556,255),LEFT('Disaggregation Data'!$J$315:$J$616,255),0))=0,"",INDEX('Disaggregation Data'!$O$315:$O$616,MATCH(LEFT(X556,255),LEFT('Disaggregation Data'!J$315:$J$616,255),0))),"")</f>
        <v/>
      </c>
      <c r="V556" s="447" t="str">
        <f t="array" ref="V556">IFERROR(IF(INDEX('Disaggregation Data'!$P$315:$P$616,MATCH(LEFT(X556,255),LEFT('Disaggregation Data'!$J$315:$J$616,255),0))=0,"",INDEX('Disaggregation Data'!$P$315:$P$616,MATCH(LEFT(X556,255),LEFT('Disaggregation Data'!J$315:$J$616,255),0))),"")</f>
        <v/>
      </c>
      <c r="W556" s="527"/>
      <c r="X556" s="527" t="str">
        <f t="shared" si="36"/>
        <v/>
      </c>
      <c r="Y556" s="527">
        <f t="shared" si="37"/>
        <v>139</v>
      </c>
      <c r="Z556" s="527" t="str">
        <f t="shared" si="38"/>
        <v/>
      </c>
      <c r="AA556" s="527" t="b">
        <f t="shared" si="39"/>
        <v>0</v>
      </c>
      <c r="AB556" s="527" t="s">
        <v>2172</v>
      </c>
      <c r="AC556" s="527" t="str">
        <f t="array" ref="AC556">IFERROR(IF(INDEX('Disaggregation Records'!$G$95:$G$183,MATCH(LEFT(Z556,255),LEFT('Disaggregation Records'!$D$95:$D$183,255),0))=0,"",INDEX('Disaggregation Records'!$G$95:$G$183,MATCH(LEFT(Z556,255),LEFT('Disaggregation Records'!$D$95:$D$183,255),0))),"")</f>
        <v/>
      </c>
      <c r="AD556" s="527" t="s">
        <v>993</v>
      </c>
      <c r="AE556" s="392"/>
      <c r="AF556" s="133"/>
      <c r="AG556" s="133"/>
    </row>
    <row r="557" spans="1:33" ht="47.1" customHeight="1" x14ac:dyDescent="0.25">
      <c r="A557" s="409">
        <v>24</v>
      </c>
      <c r="B557" s="427" t="str">
        <f>IFERROR(VLOOKUP(A557,'Coverage Indicators - Section D'!$A$10:$Y$42,25,FALSE),"")</f>
        <v/>
      </c>
      <c r="C557" s="522" t="str">
        <f t="array" ref="C557">IFERROR(IF(INDEX('Disaggregation Records'!$E$95:$E$183,MATCH(RIGHT(Z557,255),RIGHT('Disaggregation Records'!$D$95:$D$183,255),0))=0,"",INDEX('Disaggregation Records'!$E$95:$E$183,MATCH(RIGHT(Z557,255),RIGHT('Disaggregation Records'!$D$95:$D$183,255),0))),"")</f>
        <v/>
      </c>
      <c r="D557" s="522" t="str">
        <f t="array" ref="D557">IFERROR(IF(INDEX('Disaggregation Records'!$F$95:$F$183,MATCH(RIGHT(Z557,255),RIGHT('Disaggregation Records'!$D$95:$D$183,255),0))=0,"",INDEX('Disaggregation Records'!$F$95:$F$183,MATCH(RIGHT(Z557,255),RIGHT('Disaggregation Records'!$D$95:$D$183,255),0))),"")</f>
        <v/>
      </c>
      <c r="E557" s="429" t="str">
        <f t="array" ref="E557">IFERROR(IF(INDEX('Disaggregation Data'!$K$315:$K$616,MATCH(LEFT(X557,255),LEFT('Disaggregation Data'!$J$315:$J$616,255),0))=0,"",INDEX('Disaggregation Data'!$K$315:$K$616,MATCH(LEFT(X557,255),LEFT('Disaggregation Data'!J$315:$J$616,255),0))),"")</f>
        <v/>
      </c>
      <c r="F557" s="430" t="str">
        <f t="array" ref="F557">IFERROR(IF(INDEX('Disaggregation Data'!$L$315:$L$616,MATCH(LEFT(X557,255),LEFT('Disaggregation Data'!$J$315:$J$616,255),0))=0,"",INDEX('Disaggregation Data'!$L$315:$L$616,MATCH(LEFT(X557,255),LEFT('Disaggregation Data'!J$315:$J$616,255),0))),"")</f>
        <v/>
      </c>
      <c r="G557" s="494" t="str">
        <f t="array" ref="G557">IFERROR(IF(INDEX('Disaggregation Data'!$M$315:$M$616,MATCH(LEFT(X557,255),LEFT('Disaggregation Data'!$J$315:$J$616,255),0))=0,(E557/F557)*100,INDEX('Disaggregation Data'!$M$315:$M$616,MATCH(LEFT(X557,255),LEFT('Disaggregation Data'!J$315:$J$616,255),0))),"")</f>
        <v/>
      </c>
      <c r="H557" s="433" t="str">
        <f t="array" ref="H557">IFERROR(IF(INDEX('Disaggregation Data'!$N$315:$N$616,MATCH(LEFT(X557,255),LEFT('Disaggregation Data'!$J$315:$J$616,255),0))=0,"",INDEX('Disaggregation Data'!$N$315:$N$616,MATCH(LEFT(X557,255),LEFT('Disaggregation Data'!J$315:$J$616,255),0))),"")</f>
        <v/>
      </c>
      <c r="I557" s="433" t="str">
        <f t="array" ref="I557">IFERROR(IF(INDEX('Disaggregation Data'!$Q$315:$Q$616,MATCH(LEFT(X557,255),LEFT('Disaggregation Data'!$J$315:$J$616,255),0))=0,"",INDEX('Disaggregation Data'!$Q$315:$Q$616,MATCH(LEFT(X557,255),LEFT('Disaggregation Data'!J$315:$J$616,255),0))),"")</f>
        <v/>
      </c>
      <c r="J557" s="447" t="str">
        <f t="array" ref="J557">IFERROR(IF(INDEX('Disaggregation Data'!$R$315:$R$616,MATCH(LEFT(X557,255),LEFT('Disaggregation Data'!$J$315:$J$616,255),0))=0,"",INDEX('Disaggregation Data'!$R$315:$R$616,MATCH(LEFT(X557,255),LEFT('Disaggregation Data'!J$315:$J$616,255),0))),"")</f>
        <v/>
      </c>
      <c r="K557" s="484"/>
      <c r="L557" s="484"/>
      <c r="M557" s="484"/>
      <c r="N557" s="484"/>
      <c r="O557" s="484"/>
      <c r="P557" s="429"/>
      <c r="Q557" s="429"/>
      <c r="R557" s="429"/>
      <c r="S557" s="429"/>
      <c r="T557" s="429"/>
      <c r="U557" s="433" t="str">
        <f t="array" ref="U557">IFERROR(IF(INDEX('Disaggregation Data'!$O$315:$O$616,MATCH(LEFT(X557,255),LEFT('Disaggregation Data'!$J$315:$J$616,255),0))=0,"",INDEX('Disaggregation Data'!$O$315:$O$616,MATCH(LEFT(X557,255),LEFT('Disaggregation Data'!J$315:$J$616,255),0))),"")</f>
        <v/>
      </c>
      <c r="V557" s="447" t="str">
        <f t="array" ref="V557">IFERROR(IF(INDEX('Disaggregation Data'!$P$315:$P$616,MATCH(LEFT(X557,255),LEFT('Disaggregation Data'!$J$315:$J$616,255),0))=0,"",INDEX('Disaggregation Data'!$P$315:$P$616,MATCH(LEFT(X557,255),LEFT('Disaggregation Data'!J$315:$J$616,255),0))),"")</f>
        <v/>
      </c>
      <c r="W557" s="527"/>
      <c r="X557" s="527" t="str">
        <f t="shared" si="36"/>
        <v/>
      </c>
      <c r="Y557" s="527">
        <f t="shared" si="37"/>
        <v>140</v>
      </c>
      <c r="Z557" s="527" t="str">
        <f t="shared" si="38"/>
        <v/>
      </c>
      <c r="AA557" s="527" t="b">
        <f t="shared" si="39"/>
        <v>0</v>
      </c>
      <c r="AB557" s="527" t="s">
        <v>2173</v>
      </c>
      <c r="AC557" s="527" t="str">
        <f t="array" ref="AC557">IFERROR(IF(INDEX('Disaggregation Records'!$G$95:$G$183,MATCH(LEFT(Z557,255),LEFT('Disaggregation Records'!$D$95:$D$183,255),0))=0,"",INDEX('Disaggregation Records'!$G$95:$G$183,MATCH(LEFT(Z557,255),LEFT('Disaggregation Records'!$D$95:$D$183,255),0))),"")</f>
        <v/>
      </c>
      <c r="AD557" s="527" t="s">
        <v>994</v>
      </c>
      <c r="AE557" s="392"/>
      <c r="AF557" s="133"/>
      <c r="AG557" s="133"/>
    </row>
    <row r="558" spans="1:33" ht="47.1" customHeight="1" x14ac:dyDescent="0.25">
      <c r="A558" s="409">
        <v>24</v>
      </c>
      <c r="B558" s="427" t="str">
        <f>IFERROR(VLOOKUP(A558,'Coverage Indicators - Section D'!$A$10:$Y$42,25,FALSE),"")</f>
        <v/>
      </c>
      <c r="C558" s="522" t="str">
        <f t="array" ref="C558">IFERROR(IF(INDEX('Disaggregation Records'!$E$95:$E$183,MATCH(RIGHT(Z558,255),RIGHT('Disaggregation Records'!$D$95:$D$183,255),0))=0,"",INDEX('Disaggregation Records'!$E$95:$E$183,MATCH(RIGHT(Z558,255),RIGHT('Disaggregation Records'!$D$95:$D$183,255),0))),"")</f>
        <v/>
      </c>
      <c r="D558" s="522" t="str">
        <f t="array" ref="D558">IFERROR(IF(INDEX('Disaggregation Records'!$F$95:$F$183,MATCH(RIGHT(Z558,255),RIGHT('Disaggregation Records'!$D$95:$D$183,255),0))=0,"",INDEX('Disaggregation Records'!$F$95:$F$183,MATCH(RIGHT(Z558,255),RIGHT('Disaggregation Records'!$D$95:$D$183,255),0))),"")</f>
        <v/>
      </c>
      <c r="E558" s="429" t="str">
        <f t="array" ref="E558">IFERROR(IF(INDEX('Disaggregation Data'!$K$315:$K$616,MATCH(LEFT(X558,255),LEFT('Disaggregation Data'!$J$315:$J$616,255),0))=0,"",INDEX('Disaggregation Data'!$K$315:$K$616,MATCH(LEFT(X558,255),LEFT('Disaggregation Data'!J$315:$J$616,255),0))),"")</f>
        <v/>
      </c>
      <c r="F558" s="430" t="str">
        <f t="array" ref="F558">IFERROR(IF(INDEX('Disaggregation Data'!$L$315:$L$616,MATCH(LEFT(X558,255),LEFT('Disaggregation Data'!$J$315:$J$616,255),0))=0,"",INDEX('Disaggregation Data'!$L$315:$L$616,MATCH(LEFT(X558,255),LEFT('Disaggregation Data'!J$315:$J$616,255),0))),"")</f>
        <v/>
      </c>
      <c r="G558" s="494" t="str">
        <f t="array" ref="G558">IFERROR(IF(INDEX('Disaggregation Data'!$M$315:$M$616,MATCH(LEFT(X558,255),LEFT('Disaggregation Data'!$J$315:$J$616,255),0))=0,(E558/F558)*100,INDEX('Disaggregation Data'!$M$315:$M$616,MATCH(LEFT(X558,255),LEFT('Disaggregation Data'!J$315:$J$616,255),0))),"")</f>
        <v/>
      </c>
      <c r="H558" s="433" t="str">
        <f t="array" ref="H558">IFERROR(IF(INDEX('Disaggregation Data'!$N$315:$N$616,MATCH(LEFT(X558,255),LEFT('Disaggregation Data'!$J$315:$J$616,255),0))=0,"",INDEX('Disaggregation Data'!$N$315:$N$616,MATCH(LEFT(X558,255),LEFT('Disaggregation Data'!J$315:$J$616,255),0))),"")</f>
        <v/>
      </c>
      <c r="I558" s="433" t="str">
        <f t="array" ref="I558">IFERROR(IF(INDEX('Disaggregation Data'!$Q$315:$Q$616,MATCH(LEFT(X558,255),LEFT('Disaggregation Data'!$J$315:$J$616,255),0))=0,"",INDEX('Disaggregation Data'!$Q$315:$Q$616,MATCH(LEFT(X558,255),LEFT('Disaggregation Data'!J$315:$J$616,255),0))),"")</f>
        <v/>
      </c>
      <c r="J558" s="447" t="str">
        <f t="array" ref="J558">IFERROR(IF(INDEX('Disaggregation Data'!$R$315:$R$616,MATCH(LEFT(X558,255),LEFT('Disaggregation Data'!$J$315:$J$616,255),0))=0,"",INDEX('Disaggregation Data'!$R$315:$R$616,MATCH(LEFT(X558,255),LEFT('Disaggregation Data'!J$315:$J$616,255),0))),"")</f>
        <v/>
      </c>
      <c r="K558" s="484"/>
      <c r="L558" s="484"/>
      <c r="M558" s="484"/>
      <c r="N558" s="484"/>
      <c r="O558" s="484"/>
      <c r="P558" s="429"/>
      <c r="Q558" s="429"/>
      <c r="R558" s="429"/>
      <c r="S558" s="429"/>
      <c r="T558" s="429"/>
      <c r="U558" s="433" t="str">
        <f t="array" ref="U558">IFERROR(IF(INDEX('Disaggregation Data'!$O$315:$O$616,MATCH(LEFT(X558,255),LEFT('Disaggregation Data'!$J$315:$J$616,255),0))=0,"",INDEX('Disaggregation Data'!$O$315:$O$616,MATCH(LEFT(X558,255),LEFT('Disaggregation Data'!J$315:$J$616,255),0))),"")</f>
        <v/>
      </c>
      <c r="V558" s="447" t="str">
        <f t="array" ref="V558">IFERROR(IF(INDEX('Disaggregation Data'!$P$315:$P$616,MATCH(LEFT(X558,255),LEFT('Disaggregation Data'!$J$315:$J$616,255),0))=0,"",INDEX('Disaggregation Data'!$P$315:$P$616,MATCH(LEFT(X558,255),LEFT('Disaggregation Data'!J$315:$J$616,255),0))),"")</f>
        <v/>
      </c>
      <c r="W558" s="527"/>
      <c r="X558" s="527" t="str">
        <f t="shared" si="36"/>
        <v/>
      </c>
      <c r="Y558" s="527">
        <f t="shared" si="37"/>
        <v>141</v>
      </c>
      <c r="Z558" s="527" t="str">
        <f t="shared" si="38"/>
        <v/>
      </c>
      <c r="AA558" s="527" t="b">
        <f t="shared" si="39"/>
        <v>0</v>
      </c>
      <c r="AB558" s="527" t="s">
        <v>2174</v>
      </c>
      <c r="AC558" s="527" t="str">
        <f t="array" ref="AC558">IFERROR(IF(INDEX('Disaggregation Records'!$G$95:$G$183,MATCH(LEFT(Z558,255),LEFT('Disaggregation Records'!$D$95:$D$183,255),0))=0,"",INDEX('Disaggregation Records'!$G$95:$G$183,MATCH(LEFT(Z558,255),LEFT('Disaggregation Records'!$D$95:$D$183,255),0))),"")</f>
        <v/>
      </c>
      <c r="AD558" s="527" t="s">
        <v>994</v>
      </c>
      <c r="AE558" s="392"/>
      <c r="AF558" s="133"/>
      <c r="AG558" s="133"/>
    </row>
    <row r="559" spans="1:33" ht="47.1" customHeight="1" x14ac:dyDescent="0.25">
      <c r="A559" s="409">
        <v>24</v>
      </c>
      <c r="B559" s="427" t="str">
        <f>IFERROR(VLOOKUP(A559,'Coverage Indicators - Section D'!$A$10:$Y$42,25,FALSE),"")</f>
        <v/>
      </c>
      <c r="C559" s="522" t="str">
        <f t="array" ref="C559">IFERROR(IF(INDEX('Disaggregation Records'!$E$95:$E$183,MATCH(RIGHT(Z559,255),RIGHT('Disaggregation Records'!$D$95:$D$183,255),0))=0,"",INDEX('Disaggregation Records'!$E$95:$E$183,MATCH(RIGHT(Z559,255),RIGHT('Disaggregation Records'!$D$95:$D$183,255),0))),"")</f>
        <v/>
      </c>
      <c r="D559" s="522" t="str">
        <f t="array" ref="D559">IFERROR(IF(INDEX('Disaggregation Records'!$F$95:$F$183,MATCH(RIGHT(Z559,255),RIGHT('Disaggregation Records'!$D$95:$D$183,255),0))=0,"",INDEX('Disaggregation Records'!$F$95:$F$183,MATCH(RIGHT(Z559,255),RIGHT('Disaggregation Records'!$D$95:$D$183,255),0))),"")</f>
        <v/>
      </c>
      <c r="E559" s="429" t="str">
        <f t="array" ref="E559">IFERROR(IF(INDEX('Disaggregation Data'!$K$315:$K$616,MATCH(LEFT(X559,255),LEFT('Disaggregation Data'!$J$315:$J$616,255),0))=0,"",INDEX('Disaggregation Data'!$K$315:$K$616,MATCH(LEFT(X559,255),LEFT('Disaggregation Data'!J$315:$J$616,255),0))),"")</f>
        <v/>
      </c>
      <c r="F559" s="430" t="str">
        <f t="array" ref="F559">IFERROR(IF(INDEX('Disaggregation Data'!$L$315:$L$616,MATCH(LEFT(X559,255),LEFT('Disaggregation Data'!$J$315:$J$616,255),0))=0,"",INDEX('Disaggregation Data'!$L$315:$L$616,MATCH(LEFT(X559,255),LEFT('Disaggregation Data'!J$315:$J$616,255),0))),"")</f>
        <v/>
      </c>
      <c r="G559" s="494" t="str">
        <f t="array" ref="G559">IFERROR(IF(INDEX('Disaggregation Data'!$M$315:$M$616,MATCH(LEFT(X559,255),LEFT('Disaggregation Data'!$J$315:$J$616,255),0))=0,(E559/F559)*100,INDEX('Disaggregation Data'!$M$315:$M$616,MATCH(LEFT(X559,255),LEFT('Disaggregation Data'!J$315:$J$616,255),0))),"")</f>
        <v/>
      </c>
      <c r="H559" s="433" t="str">
        <f t="array" ref="H559">IFERROR(IF(INDEX('Disaggregation Data'!$N$315:$N$616,MATCH(LEFT(X559,255),LEFT('Disaggregation Data'!$J$315:$J$616,255),0))=0,"",INDEX('Disaggregation Data'!$N$315:$N$616,MATCH(LEFT(X559,255),LEFT('Disaggregation Data'!J$315:$J$616,255),0))),"")</f>
        <v/>
      </c>
      <c r="I559" s="433" t="str">
        <f t="array" ref="I559">IFERROR(IF(INDEX('Disaggregation Data'!$Q$315:$Q$616,MATCH(LEFT(X559,255),LEFT('Disaggregation Data'!$J$315:$J$616,255),0))=0,"",INDEX('Disaggregation Data'!$Q$315:$Q$616,MATCH(LEFT(X559,255),LEFT('Disaggregation Data'!J$315:$J$616,255),0))),"")</f>
        <v/>
      </c>
      <c r="J559" s="447" t="str">
        <f t="array" ref="J559">IFERROR(IF(INDEX('Disaggregation Data'!$R$315:$R$616,MATCH(LEFT(X559,255),LEFT('Disaggregation Data'!$J$315:$J$616,255),0))=0,"",INDEX('Disaggregation Data'!$R$315:$R$616,MATCH(LEFT(X559,255),LEFT('Disaggregation Data'!J$315:$J$616,255),0))),"")</f>
        <v/>
      </c>
      <c r="K559" s="484"/>
      <c r="L559" s="484"/>
      <c r="M559" s="484"/>
      <c r="N559" s="484"/>
      <c r="O559" s="484"/>
      <c r="P559" s="429"/>
      <c r="Q559" s="429"/>
      <c r="R559" s="429"/>
      <c r="S559" s="429"/>
      <c r="T559" s="429"/>
      <c r="U559" s="433" t="str">
        <f t="array" ref="U559">IFERROR(IF(INDEX('Disaggregation Data'!$O$315:$O$616,MATCH(LEFT(X559,255),LEFT('Disaggregation Data'!$J$315:$J$616,255),0))=0,"",INDEX('Disaggregation Data'!$O$315:$O$616,MATCH(LEFT(X559,255),LEFT('Disaggregation Data'!J$315:$J$616,255),0))),"")</f>
        <v/>
      </c>
      <c r="V559" s="447" t="str">
        <f t="array" ref="V559">IFERROR(IF(INDEX('Disaggregation Data'!$P$315:$P$616,MATCH(LEFT(X559,255),LEFT('Disaggregation Data'!$J$315:$J$616,255),0))=0,"",INDEX('Disaggregation Data'!$P$315:$P$616,MATCH(LEFT(X559,255),LEFT('Disaggregation Data'!J$315:$J$616,255),0))),"")</f>
        <v/>
      </c>
      <c r="W559" s="527"/>
      <c r="X559" s="527" t="str">
        <f t="shared" si="36"/>
        <v/>
      </c>
      <c r="Y559" s="527">
        <f t="shared" si="37"/>
        <v>142</v>
      </c>
      <c r="Z559" s="527" t="str">
        <f t="shared" si="38"/>
        <v/>
      </c>
      <c r="AA559" s="527" t="b">
        <f t="shared" si="39"/>
        <v>0</v>
      </c>
      <c r="AB559" s="527" t="s">
        <v>2175</v>
      </c>
      <c r="AC559" s="527" t="str">
        <f t="array" ref="AC559">IFERROR(IF(INDEX('Disaggregation Records'!$G$95:$G$183,MATCH(LEFT(Z559,255),LEFT('Disaggregation Records'!$D$95:$D$183,255),0))=0,"",INDEX('Disaggregation Records'!$G$95:$G$183,MATCH(LEFT(Z559,255),LEFT('Disaggregation Records'!$D$95:$D$183,255),0))),"")</f>
        <v/>
      </c>
      <c r="AD559" s="527" t="s">
        <v>994</v>
      </c>
      <c r="AE559" s="392"/>
      <c r="AF559" s="133"/>
      <c r="AG559" s="133"/>
    </row>
    <row r="560" spans="1:33" ht="47.1" customHeight="1" x14ac:dyDescent="0.25">
      <c r="A560" s="409">
        <v>24</v>
      </c>
      <c r="B560" s="427" t="str">
        <f>IFERROR(VLOOKUP(A560,'Coverage Indicators - Section D'!$A$10:$Y$42,25,FALSE),"")</f>
        <v/>
      </c>
      <c r="C560" s="522" t="str">
        <f t="array" ref="C560">IFERROR(IF(INDEX('Disaggregation Records'!$E$95:$E$183,MATCH(RIGHT(Z560,255),RIGHT('Disaggregation Records'!$D$95:$D$183,255),0))=0,"",INDEX('Disaggregation Records'!$E$95:$E$183,MATCH(RIGHT(Z560,255),RIGHT('Disaggregation Records'!$D$95:$D$183,255),0))),"")</f>
        <v/>
      </c>
      <c r="D560" s="522" t="str">
        <f t="array" ref="D560">IFERROR(IF(INDEX('Disaggregation Records'!$F$95:$F$183,MATCH(RIGHT(Z560,255),RIGHT('Disaggregation Records'!$D$95:$D$183,255),0))=0,"",INDEX('Disaggregation Records'!$F$95:$F$183,MATCH(RIGHT(Z560,255),RIGHT('Disaggregation Records'!$D$95:$D$183,255),0))),"")</f>
        <v/>
      </c>
      <c r="E560" s="429" t="str">
        <f t="array" ref="E560">IFERROR(IF(INDEX('Disaggregation Data'!$K$315:$K$616,MATCH(LEFT(X560,255),LEFT('Disaggregation Data'!$J$315:$J$616,255),0))=0,"",INDEX('Disaggregation Data'!$K$315:$K$616,MATCH(LEFT(X560,255),LEFT('Disaggregation Data'!J$315:$J$616,255),0))),"")</f>
        <v/>
      </c>
      <c r="F560" s="430" t="str">
        <f t="array" ref="F560">IFERROR(IF(INDEX('Disaggregation Data'!$L$315:$L$616,MATCH(LEFT(X560,255),LEFT('Disaggregation Data'!$J$315:$J$616,255),0))=0,"",INDEX('Disaggregation Data'!$L$315:$L$616,MATCH(LEFT(X560,255),LEFT('Disaggregation Data'!J$315:$J$616,255),0))),"")</f>
        <v/>
      </c>
      <c r="G560" s="494" t="str">
        <f t="array" ref="G560">IFERROR(IF(INDEX('Disaggregation Data'!$M$315:$M$616,MATCH(LEFT(X560,255),LEFT('Disaggregation Data'!$J$315:$J$616,255),0))=0,(E560/F560)*100,INDEX('Disaggregation Data'!$M$315:$M$616,MATCH(LEFT(X560,255),LEFT('Disaggregation Data'!J$315:$J$616,255),0))),"")</f>
        <v/>
      </c>
      <c r="H560" s="433" t="str">
        <f t="array" ref="H560">IFERROR(IF(INDEX('Disaggregation Data'!$N$315:$N$616,MATCH(LEFT(X560,255),LEFT('Disaggregation Data'!$J$315:$J$616,255),0))=0,"",INDEX('Disaggregation Data'!$N$315:$N$616,MATCH(LEFT(X560,255),LEFT('Disaggregation Data'!J$315:$J$616,255),0))),"")</f>
        <v/>
      </c>
      <c r="I560" s="433" t="str">
        <f t="array" ref="I560">IFERROR(IF(INDEX('Disaggregation Data'!$Q$315:$Q$616,MATCH(LEFT(X560,255),LEFT('Disaggregation Data'!$J$315:$J$616,255),0))=0,"",INDEX('Disaggregation Data'!$Q$315:$Q$616,MATCH(LEFT(X560,255),LEFT('Disaggregation Data'!J$315:$J$616,255),0))),"")</f>
        <v/>
      </c>
      <c r="J560" s="447" t="str">
        <f t="array" ref="J560">IFERROR(IF(INDEX('Disaggregation Data'!$R$315:$R$616,MATCH(LEFT(X560,255),LEFT('Disaggregation Data'!$J$315:$J$616,255),0))=0,"",INDEX('Disaggregation Data'!$R$315:$R$616,MATCH(LEFT(X560,255),LEFT('Disaggregation Data'!J$315:$J$616,255),0))),"")</f>
        <v/>
      </c>
      <c r="K560" s="484"/>
      <c r="L560" s="484"/>
      <c r="M560" s="484"/>
      <c r="N560" s="484"/>
      <c r="O560" s="484"/>
      <c r="P560" s="429"/>
      <c r="Q560" s="429"/>
      <c r="R560" s="429"/>
      <c r="S560" s="429"/>
      <c r="T560" s="429"/>
      <c r="U560" s="433" t="str">
        <f t="array" ref="U560">IFERROR(IF(INDEX('Disaggregation Data'!$O$315:$O$616,MATCH(LEFT(X560,255),LEFT('Disaggregation Data'!$J$315:$J$616,255),0))=0,"",INDEX('Disaggregation Data'!$O$315:$O$616,MATCH(LEFT(X560,255),LEFT('Disaggregation Data'!J$315:$J$616,255),0))),"")</f>
        <v/>
      </c>
      <c r="V560" s="447" t="str">
        <f t="array" ref="V560">IFERROR(IF(INDEX('Disaggregation Data'!$P$315:$P$616,MATCH(LEFT(X560,255),LEFT('Disaggregation Data'!$J$315:$J$616,255),0))=0,"",INDEX('Disaggregation Data'!$P$315:$P$616,MATCH(LEFT(X560,255),LEFT('Disaggregation Data'!J$315:$J$616,255),0))),"")</f>
        <v/>
      </c>
      <c r="W560" s="527"/>
      <c r="X560" s="527" t="str">
        <f t="shared" si="36"/>
        <v/>
      </c>
      <c r="Y560" s="527">
        <f t="shared" si="37"/>
        <v>143</v>
      </c>
      <c r="Z560" s="527" t="str">
        <f t="shared" si="38"/>
        <v/>
      </c>
      <c r="AA560" s="527" t="b">
        <f t="shared" si="39"/>
        <v>0</v>
      </c>
      <c r="AB560" s="527" t="s">
        <v>2176</v>
      </c>
      <c r="AC560" s="527" t="str">
        <f t="array" ref="AC560">IFERROR(IF(INDEX('Disaggregation Records'!$G$95:$G$183,MATCH(LEFT(Z560,255),LEFT('Disaggregation Records'!$D$95:$D$183,255),0))=0,"",INDEX('Disaggregation Records'!$G$95:$G$183,MATCH(LEFT(Z560,255),LEFT('Disaggregation Records'!$D$95:$D$183,255),0))),"")</f>
        <v/>
      </c>
      <c r="AD560" s="527" t="s">
        <v>994</v>
      </c>
      <c r="AE560" s="392"/>
      <c r="AF560" s="133"/>
      <c r="AG560" s="133"/>
    </row>
    <row r="561" spans="1:33" ht="47.1" customHeight="1" x14ac:dyDescent="0.25">
      <c r="A561" s="409">
        <v>24</v>
      </c>
      <c r="B561" s="427" t="str">
        <f>IFERROR(VLOOKUP(A561,'Coverage Indicators - Section D'!$A$10:$Y$42,25,FALSE),"")</f>
        <v/>
      </c>
      <c r="C561" s="522" t="str">
        <f t="array" ref="C561">IFERROR(IF(INDEX('Disaggregation Records'!$E$95:$E$183,MATCH(RIGHT(Z561,255),RIGHT('Disaggregation Records'!$D$95:$D$183,255),0))=0,"",INDEX('Disaggregation Records'!$E$95:$E$183,MATCH(RIGHT(Z561,255),RIGHT('Disaggregation Records'!$D$95:$D$183,255),0))),"")</f>
        <v/>
      </c>
      <c r="D561" s="522" t="str">
        <f t="array" ref="D561">IFERROR(IF(INDEX('Disaggregation Records'!$F$95:$F$183,MATCH(RIGHT(Z561,255),RIGHT('Disaggregation Records'!$D$95:$D$183,255),0))=0,"",INDEX('Disaggregation Records'!$F$95:$F$183,MATCH(RIGHT(Z561,255),RIGHT('Disaggregation Records'!$D$95:$D$183,255),0))),"")</f>
        <v/>
      </c>
      <c r="E561" s="429" t="str">
        <f t="array" ref="E561">IFERROR(IF(INDEX('Disaggregation Data'!$K$315:$K$616,MATCH(LEFT(X561,255),LEFT('Disaggregation Data'!$J$315:$J$616,255),0))=0,"",INDEX('Disaggregation Data'!$K$315:$K$616,MATCH(LEFT(X561,255),LEFT('Disaggregation Data'!J$315:$J$616,255),0))),"")</f>
        <v/>
      </c>
      <c r="F561" s="430" t="str">
        <f t="array" ref="F561">IFERROR(IF(INDEX('Disaggregation Data'!$L$315:$L$616,MATCH(LEFT(X561,255),LEFT('Disaggregation Data'!$J$315:$J$616,255),0))=0,"",INDEX('Disaggregation Data'!$L$315:$L$616,MATCH(LEFT(X561,255),LEFT('Disaggregation Data'!J$315:$J$616,255),0))),"")</f>
        <v/>
      </c>
      <c r="G561" s="494" t="str">
        <f t="array" ref="G561">IFERROR(IF(INDEX('Disaggregation Data'!$M$315:$M$616,MATCH(LEFT(X561,255),LEFT('Disaggregation Data'!$J$315:$J$616,255),0))=0,(E561/F561)*100,INDEX('Disaggregation Data'!$M$315:$M$616,MATCH(LEFT(X561,255),LEFT('Disaggregation Data'!J$315:$J$616,255),0))),"")</f>
        <v/>
      </c>
      <c r="H561" s="433" t="str">
        <f t="array" ref="H561">IFERROR(IF(INDEX('Disaggregation Data'!$N$315:$N$616,MATCH(LEFT(X561,255),LEFT('Disaggregation Data'!$J$315:$J$616,255),0))=0,"",INDEX('Disaggregation Data'!$N$315:$N$616,MATCH(LEFT(X561,255),LEFT('Disaggregation Data'!J$315:$J$616,255),0))),"")</f>
        <v/>
      </c>
      <c r="I561" s="433" t="str">
        <f t="array" ref="I561">IFERROR(IF(INDEX('Disaggregation Data'!$Q$315:$Q$616,MATCH(LEFT(X561,255),LEFT('Disaggregation Data'!$J$315:$J$616,255),0))=0,"",INDEX('Disaggregation Data'!$Q$315:$Q$616,MATCH(LEFT(X561,255),LEFT('Disaggregation Data'!J$315:$J$616,255),0))),"")</f>
        <v/>
      </c>
      <c r="J561" s="447" t="str">
        <f t="array" ref="J561">IFERROR(IF(INDEX('Disaggregation Data'!$R$315:$R$616,MATCH(LEFT(X561,255),LEFT('Disaggregation Data'!$J$315:$J$616,255),0))=0,"",INDEX('Disaggregation Data'!$R$315:$R$616,MATCH(LEFT(X561,255),LEFT('Disaggregation Data'!J$315:$J$616,255),0))),"")</f>
        <v/>
      </c>
      <c r="K561" s="484"/>
      <c r="L561" s="484"/>
      <c r="M561" s="484"/>
      <c r="N561" s="484"/>
      <c r="O561" s="484"/>
      <c r="P561" s="429"/>
      <c r="Q561" s="429"/>
      <c r="R561" s="429"/>
      <c r="S561" s="429"/>
      <c r="T561" s="429"/>
      <c r="U561" s="433" t="str">
        <f t="array" ref="U561">IFERROR(IF(INDEX('Disaggregation Data'!$O$315:$O$616,MATCH(LEFT(X561,255),LEFT('Disaggregation Data'!$J$315:$J$616,255),0))=0,"",INDEX('Disaggregation Data'!$O$315:$O$616,MATCH(LEFT(X561,255),LEFT('Disaggregation Data'!J$315:$J$616,255),0))),"")</f>
        <v/>
      </c>
      <c r="V561" s="447" t="str">
        <f t="array" ref="V561">IFERROR(IF(INDEX('Disaggregation Data'!$P$315:$P$616,MATCH(LEFT(X561,255),LEFT('Disaggregation Data'!$J$315:$J$616,255),0))=0,"",INDEX('Disaggregation Data'!$P$315:$P$616,MATCH(LEFT(X561,255),LEFT('Disaggregation Data'!J$315:$J$616,255),0))),"")</f>
        <v/>
      </c>
      <c r="W561" s="527"/>
      <c r="X561" s="527" t="str">
        <f t="shared" si="36"/>
        <v/>
      </c>
      <c r="Y561" s="527">
        <f t="shared" si="37"/>
        <v>144</v>
      </c>
      <c r="Z561" s="527" t="str">
        <f t="shared" si="38"/>
        <v/>
      </c>
      <c r="AA561" s="527" t="b">
        <f t="shared" si="39"/>
        <v>0</v>
      </c>
      <c r="AB561" s="527" t="s">
        <v>2177</v>
      </c>
      <c r="AC561" s="527" t="str">
        <f t="array" ref="AC561">IFERROR(IF(INDEX('Disaggregation Records'!$G$95:$G$183,MATCH(LEFT(Z561,255),LEFT('Disaggregation Records'!$D$95:$D$183,255),0))=0,"",INDEX('Disaggregation Records'!$G$95:$G$183,MATCH(LEFT(Z561,255),LEFT('Disaggregation Records'!$D$95:$D$183,255),0))),"")</f>
        <v/>
      </c>
      <c r="AD561" s="527" t="s">
        <v>994</v>
      </c>
      <c r="AE561" s="392"/>
      <c r="AF561" s="133"/>
      <c r="AG561" s="133"/>
    </row>
    <row r="562" spans="1:33" ht="47.1" customHeight="1" x14ac:dyDescent="0.25">
      <c r="A562" s="409">
        <v>24</v>
      </c>
      <c r="B562" s="427" t="str">
        <f>IFERROR(VLOOKUP(A562,'Coverage Indicators - Section D'!$A$10:$Y$42,25,FALSE),"")</f>
        <v/>
      </c>
      <c r="C562" s="522" t="str">
        <f t="array" ref="C562">IFERROR(IF(INDEX('Disaggregation Records'!$E$95:$E$183,MATCH(RIGHT(Z562,255),RIGHT('Disaggregation Records'!$D$95:$D$183,255),0))=0,"",INDEX('Disaggregation Records'!$E$95:$E$183,MATCH(RIGHT(Z562,255),RIGHT('Disaggregation Records'!$D$95:$D$183,255),0))),"")</f>
        <v/>
      </c>
      <c r="D562" s="522" t="str">
        <f t="array" ref="D562">IFERROR(IF(INDEX('Disaggregation Records'!$F$95:$F$183,MATCH(RIGHT(Z562,255),RIGHT('Disaggregation Records'!$D$95:$D$183,255),0))=0,"",INDEX('Disaggregation Records'!$F$95:$F$183,MATCH(RIGHT(Z562,255),RIGHT('Disaggregation Records'!$D$95:$D$183,255),0))),"")</f>
        <v/>
      </c>
      <c r="E562" s="429" t="str">
        <f t="array" ref="E562">IFERROR(IF(INDEX('Disaggregation Data'!$K$315:$K$616,MATCH(LEFT(X562,255),LEFT('Disaggregation Data'!$J$315:$J$616,255),0))=0,"",INDEX('Disaggregation Data'!$K$315:$K$616,MATCH(LEFT(X562,255),LEFT('Disaggregation Data'!J$315:$J$616,255),0))),"")</f>
        <v/>
      </c>
      <c r="F562" s="430" t="str">
        <f t="array" ref="F562">IFERROR(IF(INDEX('Disaggregation Data'!$L$315:$L$616,MATCH(LEFT(X562,255),LEFT('Disaggregation Data'!$J$315:$J$616,255),0))=0,"",INDEX('Disaggregation Data'!$L$315:$L$616,MATCH(LEFT(X562,255),LEFT('Disaggregation Data'!J$315:$J$616,255),0))),"")</f>
        <v/>
      </c>
      <c r="G562" s="494" t="str">
        <f t="array" ref="G562">IFERROR(IF(INDEX('Disaggregation Data'!$M$315:$M$616,MATCH(LEFT(X562,255),LEFT('Disaggregation Data'!$J$315:$J$616,255),0))=0,(E562/F562)*100,INDEX('Disaggregation Data'!$M$315:$M$616,MATCH(LEFT(X562,255),LEFT('Disaggregation Data'!J$315:$J$616,255),0))),"")</f>
        <v/>
      </c>
      <c r="H562" s="433" t="str">
        <f t="array" ref="H562">IFERROR(IF(INDEX('Disaggregation Data'!$N$315:$N$616,MATCH(LEFT(X562,255),LEFT('Disaggregation Data'!$J$315:$J$616,255),0))=0,"",INDEX('Disaggregation Data'!$N$315:$N$616,MATCH(LEFT(X562,255),LEFT('Disaggregation Data'!J$315:$J$616,255),0))),"")</f>
        <v/>
      </c>
      <c r="I562" s="433" t="str">
        <f t="array" ref="I562">IFERROR(IF(INDEX('Disaggregation Data'!$Q$315:$Q$616,MATCH(LEFT(X562,255),LEFT('Disaggregation Data'!$J$315:$J$616,255),0))=0,"",INDEX('Disaggregation Data'!$Q$315:$Q$616,MATCH(LEFT(X562,255),LEFT('Disaggregation Data'!J$315:$J$616,255),0))),"")</f>
        <v/>
      </c>
      <c r="J562" s="447" t="str">
        <f t="array" ref="J562">IFERROR(IF(INDEX('Disaggregation Data'!$R$315:$R$616,MATCH(LEFT(X562,255),LEFT('Disaggregation Data'!$J$315:$J$616,255),0))=0,"",INDEX('Disaggregation Data'!$R$315:$R$616,MATCH(LEFT(X562,255),LEFT('Disaggregation Data'!J$315:$J$616,255),0))),"")</f>
        <v/>
      </c>
      <c r="K562" s="484"/>
      <c r="L562" s="484"/>
      <c r="M562" s="484"/>
      <c r="N562" s="484"/>
      <c r="O562" s="484"/>
      <c r="P562" s="429"/>
      <c r="Q562" s="429"/>
      <c r="R562" s="429"/>
      <c r="S562" s="429"/>
      <c r="T562" s="429"/>
      <c r="U562" s="433" t="str">
        <f t="array" ref="U562">IFERROR(IF(INDEX('Disaggregation Data'!$O$315:$O$616,MATCH(LEFT(X562,255),LEFT('Disaggregation Data'!$J$315:$J$616,255),0))=0,"",INDEX('Disaggregation Data'!$O$315:$O$616,MATCH(LEFT(X562,255),LEFT('Disaggregation Data'!J$315:$J$616,255),0))),"")</f>
        <v/>
      </c>
      <c r="V562" s="447" t="str">
        <f t="array" ref="V562">IFERROR(IF(INDEX('Disaggregation Data'!$P$315:$P$616,MATCH(LEFT(X562,255),LEFT('Disaggregation Data'!$J$315:$J$616,255),0))=0,"",INDEX('Disaggregation Data'!$P$315:$P$616,MATCH(LEFT(X562,255),LEFT('Disaggregation Data'!J$315:$J$616,255),0))),"")</f>
        <v/>
      </c>
      <c r="W562" s="527"/>
      <c r="X562" s="527" t="str">
        <f t="shared" si="36"/>
        <v/>
      </c>
      <c r="Y562" s="527">
        <f t="shared" si="37"/>
        <v>145</v>
      </c>
      <c r="Z562" s="527" t="str">
        <f t="shared" si="38"/>
        <v/>
      </c>
      <c r="AA562" s="527" t="b">
        <f t="shared" si="39"/>
        <v>0</v>
      </c>
      <c r="AB562" s="527" t="s">
        <v>2178</v>
      </c>
      <c r="AC562" s="527" t="str">
        <f t="array" ref="AC562">IFERROR(IF(INDEX('Disaggregation Records'!$G$95:$G$183,MATCH(LEFT(Z562,255),LEFT('Disaggregation Records'!$D$95:$D$183,255),0))=0,"",INDEX('Disaggregation Records'!$G$95:$G$183,MATCH(LEFT(Z562,255),LEFT('Disaggregation Records'!$D$95:$D$183,255),0))),"")</f>
        <v/>
      </c>
      <c r="AD562" s="527" t="s">
        <v>994</v>
      </c>
      <c r="AE562" s="392"/>
      <c r="AF562" s="133"/>
      <c r="AG562" s="133"/>
    </row>
    <row r="563" spans="1:33" ht="47.1" customHeight="1" x14ac:dyDescent="0.25">
      <c r="A563" s="409">
        <v>24</v>
      </c>
      <c r="B563" s="427" t="str">
        <f>IFERROR(VLOOKUP(A563,'Coverage Indicators - Section D'!$A$10:$Y$42,25,FALSE),"")</f>
        <v/>
      </c>
      <c r="C563" s="522" t="str">
        <f t="array" ref="C563">IFERROR(IF(INDEX('Disaggregation Records'!$E$95:$E$183,MATCH(RIGHT(Z563,255),RIGHT('Disaggregation Records'!$D$95:$D$183,255),0))=0,"",INDEX('Disaggregation Records'!$E$95:$E$183,MATCH(RIGHT(Z563,255),RIGHT('Disaggregation Records'!$D$95:$D$183,255),0))),"")</f>
        <v/>
      </c>
      <c r="D563" s="522" t="str">
        <f t="array" ref="D563">IFERROR(IF(INDEX('Disaggregation Records'!$F$95:$F$183,MATCH(RIGHT(Z563,255),RIGHT('Disaggregation Records'!$D$95:$D$183,255),0))=0,"",INDEX('Disaggregation Records'!$F$95:$F$183,MATCH(RIGHT(Z563,255),RIGHT('Disaggregation Records'!$D$95:$D$183,255),0))),"")</f>
        <v/>
      </c>
      <c r="E563" s="429" t="str">
        <f t="array" ref="E563">IFERROR(IF(INDEX('Disaggregation Data'!$K$315:$K$616,MATCH(LEFT(X563,255),LEFT('Disaggregation Data'!$J$315:$J$616,255),0))=0,"",INDEX('Disaggregation Data'!$K$315:$K$616,MATCH(LEFT(X563,255),LEFT('Disaggregation Data'!J$315:$J$616,255),0))),"")</f>
        <v/>
      </c>
      <c r="F563" s="430" t="str">
        <f t="array" ref="F563">IFERROR(IF(INDEX('Disaggregation Data'!$L$315:$L$616,MATCH(LEFT(X563,255),LEFT('Disaggregation Data'!$J$315:$J$616,255),0))=0,"",INDEX('Disaggregation Data'!$L$315:$L$616,MATCH(LEFT(X563,255),LEFT('Disaggregation Data'!J$315:$J$616,255),0))),"")</f>
        <v/>
      </c>
      <c r="G563" s="494" t="str">
        <f t="array" ref="G563">IFERROR(IF(INDEX('Disaggregation Data'!$M$315:$M$616,MATCH(LEFT(X563,255),LEFT('Disaggregation Data'!$J$315:$J$616,255),0))=0,(E563/F563)*100,INDEX('Disaggregation Data'!$M$315:$M$616,MATCH(LEFT(X563,255),LEFT('Disaggregation Data'!J$315:$J$616,255),0))),"")</f>
        <v/>
      </c>
      <c r="H563" s="433" t="str">
        <f t="array" ref="H563">IFERROR(IF(INDEX('Disaggregation Data'!$N$315:$N$616,MATCH(LEFT(X563,255),LEFT('Disaggregation Data'!$J$315:$J$616,255),0))=0,"",INDEX('Disaggregation Data'!$N$315:$N$616,MATCH(LEFT(X563,255),LEFT('Disaggregation Data'!J$315:$J$616,255),0))),"")</f>
        <v/>
      </c>
      <c r="I563" s="433" t="str">
        <f t="array" ref="I563">IFERROR(IF(INDEX('Disaggregation Data'!$Q$315:$Q$616,MATCH(LEFT(X563,255),LEFT('Disaggregation Data'!$J$315:$J$616,255),0))=0,"",INDEX('Disaggregation Data'!$Q$315:$Q$616,MATCH(LEFT(X563,255),LEFT('Disaggregation Data'!J$315:$J$616,255),0))),"")</f>
        <v/>
      </c>
      <c r="J563" s="447" t="str">
        <f t="array" ref="J563">IFERROR(IF(INDEX('Disaggregation Data'!$R$315:$R$616,MATCH(LEFT(X563,255),LEFT('Disaggregation Data'!$J$315:$J$616,255),0))=0,"",INDEX('Disaggregation Data'!$R$315:$R$616,MATCH(LEFT(X563,255),LEFT('Disaggregation Data'!J$315:$J$616,255),0))),"")</f>
        <v/>
      </c>
      <c r="K563" s="484"/>
      <c r="L563" s="484"/>
      <c r="M563" s="484"/>
      <c r="N563" s="484"/>
      <c r="O563" s="484"/>
      <c r="P563" s="429"/>
      <c r="Q563" s="429"/>
      <c r="R563" s="429"/>
      <c r="S563" s="429"/>
      <c r="T563" s="429"/>
      <c r="U563" s="433" t="str">
        <f t="array" ref="U563">IFERROR(IF(INDEX('Disaggregation Data'!$O$315:$O$616,MATCH(LEFT(X563,255),LEFT('Disaggregation Data'!$J$315:$J$616,255),0))=0,"",INDEX('Disaggregation Data'!$O$315:$O$616,MATCH(LEFT(X563,255),LEFT('Disaggregation Data'!J$315:$J$616,255),0))),"")</f>
        <v/>
      </c>
      <c r="V563" s="447" t="str">
        <f t="array" ref="V563">IFERROR(IF(INDEX('Disaggregation Data'!$P$315:$P$616,MATCH(LEFT(X563,255),LEFT('Disaggregation Data'!$J$315:$J$616,255),0))=0,"",INDEX('Disaggregation Data'!$P$315:$P$616,MATCH(LEFT(X563,255),LEFT('Disaggregation Data'!J$315:$J$616,255),0))),"")</f>
        <v/>
      </c>
      <c r="W563" s="527"/>
      <c r="X563" s="527" t="str">
        <f t="shared" si="36"/>
        <v/>
      </c>
      <c r="Y563" s="527">
        <f t="shared" si="37"/>
        <v>146</v>
      </c>
      <c r="Z563" s="527" t="str">
        <f t="shared" si="38"/>
        <v/>
      </c>
      <c r="AA563" s="527" t="b">
        <f t="shared" si="39"/>
        <v>0</v>
      </c>
      <c r="AB563" s="527" t="s">
        <v>2179</v>
      </c>
      <c r="AC563" s="527" t="str">
        <f t="array" ref="AC563">IFERROR(IF(INDEX('Disaggregation Records'!$G$95:$G$183,MATCH(LEFT(Z563,255),LEFT('Disaggregation Records'!$D$95:$D$183,255),0))=0,"",INDEX('Disaggregation Records'!$G$95:$G$183,MATCH(LEFT(Z563,255),LEFT('Disaggregation Records'!$D$95:$D$183,255),0))),"")</f>
        <v/>
      </c>
      <c r="AD563" s="527" t="s">
        <v>994</v>
      </c>
      <c r="AE563" s="392"/>
      <c r="AF563" s="133"/>
      <c r="AG563" s="133"/>
    </row>
    <row r="564" spans="1:33" ht="47.1" customHeight="1" x14ac:dyDescent="0.25">
      <c r="A564" s="409">
        <v>24</v>
      </c>
      <c r="B564" s="427" t="str">
        <f>IFERROR(VLOOKUP(A564,'Coverage Indicators - Section D'!$A$10:$Y$42,25,FALSE),"")</f>
        <v/>
      </c>
      <c r="C564" s="522" t="str">
        <f t="array" ref="C564">IFERROR(IF(INDEX('Disaggregation Records'!$E$95:$E$183,MATCH(RIGHT(Z564,255),RIGHT('Disaggregation Records'!$D$95:$D$183,255),0))=0,"",INDEX('Disaggregation Records'!$E$95:$E$183,MATCH(RIGHT(Z564,255),RIGHT('Disaggregation Records'!$D$95:$D$183,255),0))),"")</f>
        <v/>
      </c>
      <c r="D564" s="522" t="str">
        <f t="array" ref="D564">IFERROR(IF(INDEX('Disaggregation Records'!$F$95:$F$183,MATCH(RIGHT(Z564,255),RIGHT('Disaggregation Records'!$D$95:$D$183,255),0))=0,"",INDEX('Disaggregation Records'!$F$95:$F$183,MATCH(RIGHT(Z564,255),RIGHT('Disaggregation Records'!$D$95:$D$183,255),0))),"")</f>
        <v/>
      </c>
      <c r="E564" s="429" t="str">
        <f t="array" ref="E564">IFERROR(IF(INDEX('Disaggregation Data'!$K$315:$K$616,MATCH(LEFT(X564,255),LEFT('Disaggregation Data'!$J$315:$J$616,255),0))=0,"",INDEX('Disaggregation Data'!$K$315:$K$616,MATCH(LEFT(X564,255),LEFT('Disaggregation Data'!J$315:$J$616,255),0))),"")</f>
        <v/>
      </c>
      <c r="F564" s="430" t="str">
        <f t="array" ref="F564">IFERROR(IF(INDEX('Disaggregation Data'!$L$315:$L$616,MATCH(LEFT(X564,255),LEFT('Disaggregation Data'!$J$315:$J$616,255),0))=0,"",INDEX('Disaggregation Data'!$L$315:$L$616,MATCH(LEFT(X564,255),LEFT('Disaggregation Data'!J$315:$J$616,255),0))),"")</f>
        <v/>
      </c>
      <c r="G564" s="494" t="str">
        <f t="array" ref="G564">IFERROR(IF(INDEX('Disaggregation Data'!$M$315:$M$616,MATCH(LEFT(X564,255),LEFT('Disaggregation Data'!$J$315:$J$616,255),0))=0,(E564/F564)*100,INDEX('Disaggregation Data'!$M$315:$M$616,MATCH(LEFT(X564,255),LEFT('Disaggregation Data'!J$315:$J$616,255),0))),"")</f>
        <v/>
      </c>
      <c r="H564" s="433" t="str">
        <f t="array" ref="H564">IFERROR(IF(INDEX('Disaggregation Data'!$N$315:$N$616,MATCH(LEFT(X564,255),LEFT('Disaggregation Data'!$J$315:$J$616,255),0))=0,"",INDEX('Disaggregation Data'!$N$315:$N$616,MATCH(LEFT(X564,255),LEFT('Disaggregation Data'!J$315:$J$616,255),0))),"")</f>
        <v/>
      </c>
      <c r="I564" s="433" t="str">
        <f t="array" ref="I564">IFERROR(IF(INDEX('Disaggregation Data'!$Q$315:$Q$616,MATCH(LEFT(X564,255),LEFT('Disaggregation Data'!$J$315:$J$616,255),0))=0,"",INDEX('Disaggregation Data'!$Q$315:$Q$616,MATCH(LEFT(X564,255),LEFT('Disaggregation Data'!J$315:$J$616,255),0))),"")</f>
        <v/>
      </c>
      <c r="J564" s="447" t="str">
        <f t="array" ref="J564">IFERROR(IF(INDEX('Disaggregation Data'!$R$315:$R$616,MATCH(LEFT(X564,255),LEFT('Disaggregation Data'!$J$315:$J$616,255),0))=0,"",INDEX('Disaggregation Data'!$R$315:$R$616,MATCH(LEFT(X564,255),LEFT('Disaggregation Data'!J$315:$J$616,255),0))),"")</f>
        <v/>
      </c>
      <c r="K564" s="484"/>
      <c r="L564" s="484"/>
      <c r="M564" s="484"/>
      <c r="N564" s="484"/>
      <c r="O564" s="484"/>
      <c r="P564" s="429"/>
      <c r="Q564" s="429"/>
      <c r="R564" s="429"/>
      <c r="S564" s="429"/>
      <c r="T564" s="429"/>
      <c r="U564" s="433" t="str">
        <f t="array" ref="U564">IFERROR(IF(INDEX('Disaggregation Data'!$O$315:$O$616,MATCH(LEFT(X564,255),LEFT('Disaggregation Data'!$J$315:$J$616,255),0))=0,"",INDEX('Disaggregation Data'!$O$315:$O$616,MATCH(LEFT(X564,255),LEFT('Disaggregation Data'!J$315:$J$616,255),0))),"")</f>
        <v/>
      </c>
      <c r="V564" s="447" t="str">
        <f t="array" ref="V564">IFERROR(IF(INDEX('Disaggregation Data'!$P$315:$P$616,MATCH(LEFT(X564,255),LEFT('Disaggregation Data'!$J$315:$J$616,255),0))=0,"",INDEX('Disaggregation Data'!$P$315:$P$616,MATCH(LEFT(X564,255),LEFT('Disaggregation Data'!J$315:$J$616,255),0))),"")</f>
        <v/>
      </c>
      <c r="W564" s="527"/>
      <c r="X564" s="527" t="str">
        <f t="shared" si="36"/>
        <v/>
      </c>
      <c r="Y564" s="527">
        <f t="shared" si="37"/>
        <v>147</v>
      </c>
      <c r="Z564" s="527" t="str">
        <f t="shared" si="38"/>
        <v/>
      </c>
      <c r="AA564" s="527" t="b">
        <f t="shared" si="39"/>
        <v>0</v>
      </c>
      <c r="AB564" s="527" t="s">
        <v>2180</v>
      </c>
      <c r="AC564" s="527" t="str">
        <f t="array" ref="AC564">IFERROR(IF(INDEX('Disaggregation Records'!$G$95:$G$183,MATCH(LEFT(Z564,255),LEFT('Disaggregation Records'!$D$95:$D$183,255),0))=0,"",INDEX('Disaggregation Records'!$G$95:$G$183,MATCH(LEFT(Z564,255),LEFT('Disaggregation Records'!$D$95:$D$183,255),0))),"")</f>
        <v/>
      </c>
      <c r="AD564" s="527" t="s">
        <v>994</v>
      </c>
      <c r="AE564" s="392"/>
      <c r="AF564" s="133"/>
      <c r="AG564" s="133"/>
    </row>
    <row r="565" spans="1:33" ht="47.1" customHeight="1" x14ac:dyDescent="0.25">
      <c r="A565" s="409">
        <v>24</v>
      </c>
      <c r="B565" s="427" t="str">
        <f>IFERROR(VLOOKUP(A565,'Coverage Indicators - Section D'!$A$10:$Y$42,25,FALSE),"")</f>
        <v/>
      </c>
      <c r="C565" s="522" t="str">
        <f t="array" ref="C565">IFERROR(IF(INDEX('Disaggregation Records'!$E$95:$E$183,MATCH(RIGHT(Z565,255),RIGHT('Disaggregation Records'!$D$95:$D$183,255),0))=0,"",INDEX('Disaggregation Records'!$E$95:$E$183,MATCH(RIGHT(Z565,255),RIGHT('Disaggregation Records'!$D$95:$D$183,255),0))),"")</f>
        <v/>
      </c>
      <c r="D565" s="522" t="str">
        <f t="array" ref="D565">IFERROR(IF(INDEX('Disaggregation Records'!$F$95:$F$183,MATCH(RIGHT(Z565,255),RIGHT('Disaggregation Records'!$D$95:$D$183,255),0))=0,"",INDEX('Disaggregation Records'!$F$95:$F$183,MATCH(RIGHT(Z565,255),RIGHT('Disaggregation Records'!$D$95:$D$183,255),0))),"")</f>
        <v/>
      </c>
      <c r="E565" s="429" t="str">
        <f t="array" ref="E565">IFERROR(IF(INDEX('Disaggregation Data'!$K$315:$K$616,MATCH(LEFT(X565,255),LEFT('Disaggregation Data'!$J$315:$J$616,255),0))=0,"",INDEX('Disaggregation Data'!$K$315:$K$616,MATCH(LEFT(X565,255),LEFT('Disaggregation Data'!J$315:$J$616,255),0))),"")</f>
        <v/>
      </c>
      <c r="F565" s="430" t="str">
        <f t="array" ref="F565">IFERROR(IF(INDEX('Disaggregation Data'!$L$315:$L$616,MATCH(LEFT(X565,255),LEFT('Disaggregation Data'!$J$315:$J$616,255),0))=0,"",INDEX('Disaggregation Data'!$L$315:$L$616,MATCH(LEFT(X565,255),LEFT('Disaggregation Data'!J$315:$J$616,255),0))),"")</f>
        <v/>
      </c>
      <c r="G565" s="494" t="str">
        <f t="array" ref="G565">IFERROR(IF(INDEX('Disaggregation Data'!$M$315:$M$616,MATCH(LEFT(X565,255),LEFT('Disaggregation Data'!$J$315:$J$616,255),0))=0,(E565/F565)*100,INDEX('Disaggregation Data'!$M$315:$M$616,MATCH(LEFT(X565,255),LEFT('Disaggregation Data'!J$315:$J$616,255),0))),"")</f>
        <v/>
      </c>
      <c r="H565" s="433" t="str">
        <f t="array" ref="H565">IFERROR(IF(INDEX('Disaggregation Data'!$N$315:$N$616,MATCH(LEFT(X565,255),LEFT('Disaggregation Data'!$J$315:$J$616,255),0))=0,"",INDEX('Disaggregation Data'!$N$315:$N$616,MATCH(LEFT(X565,255),LEFT('Disaggregation Data'!J$315:$J$616,255),0))),"")</f>
        <v/>
      </c>
      <c r="I565" s="433" t="str">
        <f t="array" ref="I565">IFERROR(IF(INDEX('Disaggregation Data'!$Q$315:$Q$616,MATCH(LEFT(X565,255),LEFT('Disaggregation Data'!$J$315:$J$616,255),0))=0,"",INDEX('Disaggregation Data'!$Q$315:$Q$616,MATCH(LEFT(X565,255),LEFT('Disaggregation Data'!J$315:$J$616,255),0))),"")</f>
        <v/>
      </c>
      <c r="J565" s="447" t="str">
        <f t="array" ref="J565">IFERROR(IF(INDEX('Disaggregation Data'!$R$315:$R$616,MATCH(LEFT(X565,255),LEFT('Disaggregation Data'!$J$315:$J$616,255),0))=0,"",INDEX('Disaggregation Data'!$R$315:$R$616,MATCH(LEFT(X565,255),LEFT('Disaggregation Data'!J$315:$J$616,255),0))),"")</f>
        <v/>
      </c>
      <c r="K565" s="484"/>
      <c r="L565" s="484"/>
      <c r="M565" s="484"/>
      <c r="N565" s="484"/>
      <c r="O565" s="484"/>
      <c r="P565" s="429"/>
      <c r="Q565" s="429"/>
      <c r="R565" s="429"/>
      <c r="S565" s="429"/>
      <c r="T565" s="429"/>
      <c r="U565" s="433" t="str">
        <f t="array" ref="U565">IFERROR(IF(INDEX('Disaggregation Data'!$O$315:$O$616,MATCH(LEFT(X565,255),LEFT('Disaggregation Data'!$J$315:$J$616,255),0))=0,"",INDEX('Disaggregation Data'!$O$315:$O$616,MATCH(LEFT(X565,255),LEFT('Disaggregation Data'!J$315:$J$616,255),0))),"")</f>
        <v/>
      </c>
      <c r="V565" s="447" t="str">
        <f t="array" ref="V565">IFERROR(IF(INDEX('Disaggregation Data'!$P$315:$P$616,MATCH(LEFT(X565,255),LEFT('Disaggregation Data'!$J$315:$J$616,255),0))=0,"",INDEX('Disaggregation Data'!$P$315:$P$616,MATCH(LEFT(X565,255),LEFT('Disaggregation Data'!J$315:$J$616,255),0))),"")</f>
        <v/>
      </c>
      <c r="W565" s="527"/>
      <c r="X565" s="527" t="str">
        <f t="shared" si="36"/>
        <v/>
      </c>
      <c r="Y565" s="527">
        <f t="shared" si="37"/>
        <v>148</v>
      </c>
      <c r="Z565" s="527" t="str">
        <f t="shared" si="38"/>
        <v/>
      </c>
      <c r="AA565" s="527" t="b">
        <f t="shared" si="39"/>
        <v>0</v>
      </c>
      <c r="AB565" s="527" t="s">
        <v>2181</v>
      </c>
      <c r="AC565" s="527" t="str">
        <f t="array" ref="AC565">IFERROR(IF(INDEX('Disaggregation Records'!$G$95:$G$183,MATCH(LEFT(Z565,255),LEFT('Disaggregation Records'!$D$95:$D$183,255),0))=0,"",INDEX('Disaggregation Records'!$G$95:$G$183,MATCH(LEFT(Z565,255),LEFT('Disaggregation Records'!$D$95:$D$183,255),0))),"")</f>
        <v/>
      </c>
      <c r="AD565" s="527" t="s">
        <v>994</v>
      </c>
      <c r="AE565" s="392"/>
      <c r="AF565" s="133"/>
      <c r="AG565" s="133"/>
    </row>
    <row r="566" spans="1:33" ht="47.1" customHeight="1" x14ac:dyDescent="0.25">
      <c r="A566" s="409">
        <v>24</v>
      </c>
      <c r="B566" s="427" t="str">
        <f>IFERROR(VLOOKUP(A566,'Coverage Indicators - Section D'!$A$10:$Y$42,25,FALSE),"")</f>
        <v/>
      </c>
      <c r="C566" s="522" t="str">
        <f t="array" ref="C566">IFERROR(IF(INDEX('Disaggregation Records'!$E$95:$E$183,MATCH(RIGHT(Z566,255),RIGHT('Disaggregation Records'!$D$95:$D$183,255),0))=0,"",INDEX('Disaggregation Records'!$E$95:$E$183,MATCH(RIGHT(Z566,255),RIGHT('Disaggregation Records'!$D$95:$D$183,255),0))),"")</f>
        <v/>
      </c>
      <c r="D566" s="522" t="str">
        <f t="array" ref="D566">IFERROR(IF(INDEX('Disaggregation Records'!$F$95:$F$183,MATCH(RIGHT(Z566,255),RIGHT('Disaggregation Records'!$D$95:$D$183,255),0))=0,"",INDEX('Disaggregation Records'!$F$95:$F$183,MATCH(RIGHT(Z566,255),RIGHT('Disaggregation Records'!$D$95:$D$183,255),0))),"")</f>
        <v/>
      </c>
      <c r="E566" s="429" t="str">
        <f t="array" ref="E566">IFERROR(IF(INDEX('Disaggregation Data'!$K$315:$K$616,MATCH(LEFT(X566,255),LEFT('Disaggregation Data'!$J$315:$J$616,255),0))=0,"",INDEX('Disaggregation Data'!$K$315:$K$616,MATCH(LEFT(X566,255),LEFT('Disaggregation Data'!J$315:$J$616,255),0))),"")</f>
        <v/>
      </c>
      <c r="F566" s="430" t="str">
        <f t="array" ref="F566">IFERROR(IF(INDEX('Disaggregation Data'!$L$315:$L$616,MATCH(LEFT(X566,255),LEFT('Disaggregation Data'!$J$315:$J$616,255),0))=0,"",INDEX('Disaggregation Data'!$L$315:$L$616,MATCH(LEFT(X566,255),LEFT('Disaggregation Data'!J$315:$J$616,255),0))),"")</f>
        <v/>
      </c>
      <c r="G566" s="494" t="str">
        <f t="array" ref="G566">IFERROR(IF(INDEX('Disaggregation Data'!$M$315:$M$616,MATCH(LEFT(X566,255),LEFT('Disaggregation Data'!$J$315:$J$616,255),0))=0,(E566/F566)*100,INDEX('Disaggregation Data'!$M$315:$M$616,MATCH(LEFT(X566,255),LEFT('Disaggregation Data'!J$315:$J$616,255),0))),"")</f>
        <v/>
      </c>
      <c r="H566" s="433" t="str">
        <f t="array" ref="H566">IFERROR(IF(INDEX('Disaggregation Data'!$N$315:$N$616,MATCH(LEFT(X566,255),LEFT('Disaggregation Data'!$J$315:$J$616,255),0))=0,"",INDEX('Disaggregation Data'!$N$315:$N$616,MATCH(LEFT(X566,255),LEFT('Disaggregation Data'!J$315:$J$616,255),0))),"")</f>
        <v/>
      </c>
      <c r="I566" s="433" t="str">
        <f t="array" ref="I566">IFERROR(IF(INDEX('Disaggregation Data'!$Q$315:$Q$616,MATCH(LEFT(X566,255),LEFT('Disaggregation Data'!$J$315:$J$616,255),0))=0,"",INDEX('Disaggregation Data'!$Q$315:$Q$616,MATCH(LEFT(X566,255),LEFT('Disaggregation Data'!J$315:$J$616,255),0))),"")</f>
        <v/>
      </c>
      <c r="J566" s="447" t="str">
        <f t="array" ref="J566">IFERROR(IF(INDEX('Disaggregation Data'!$R$315:$R$616,MATCH(LEFT(X566,255),LEFT('Disaggregation Data'!$J$315:$J$616,255),0))=0,"",INDEX('Disaggregation Data'!$R$315:$R$616,MATCH(LEFT(X566,255),LEFT('Disaggregation Data'!J$315:$J$616,255),0))),"")</f>
        <v/>
      </c>
      <c r="K566" s="484"/>
      <c r="L566" s="484"/>
      <c r="M566" s="484"/>
      <c r="N566" s="484"/>
      <c r="O566" s="484"/>
      <c r="P566" s="429"/>
      <c r="Q566" s="429"/>
      <c r="R566" s="429"/>
      <c r="S566" s="429"/>
      <c r="T566" s="429"/>
      <c r="U566" s="433" t="str">
        <f t="array" ref="U566">IFERROR(IF(INDEX('Disaggregation Data'!$O$315:$O$616,MATCH(LEFT(X566,255),LEFT('Disaggregation Data'!$J$315:$J$616,255),0))=0,"",INDEX('Disaggregation Data'!$O$315:$O$616,MATCH(LEFT(X566,255),LEFT('Disaggregation Data'!J$315:$J$616,255),0))),"")</f>
        <v/>
      </c>
      <c r="V566" s="447" t="str">
        <f t="array" ref="V566">IFERROR(IF(INDEX('Disaggregation Data'!$P$315:$P$616,MATCH(LEFT(X566,255),LEFT('Disaggregation Data'!$J$315:$J$616,255),0))=0,"",INDEX('Disaggregation Data'!$P$315:$P$616,MATCH(LEFT(X566,255),LEFT('Disaggregation Data'!J$315:$J$616,255),0))),"")</f>
        <v/>
      </c>
      <c r="W566" s="527"/>
      <c r="X566" s="527" t="str">
        <f t="shared" si="36"/>
        <v/>
      </c>
      <c r="Y566" s="527">
        <f t="shared" si="37"/>
        <v>149</v>
      </c>
      <c r="Z566" s="527" t="str">
        <f t="shared" si="38"/>
        <v/>
      </c>
      <c r="AA566" s="527" t="b">
        <f t="shared" si="39"/>
        <v>0</v>
      </c>
      <c r="AB566" s="527" t="s">
        <v>2182</v>
      </c>
      <c r="AC566" s="527" t="str">
        <f t="array" ref="AC566">IFERROR(IF(INDEX('Disaggregation Records'!$G$95:$G$183,MATCH(LEFT(Z566,255),LEFT('Disaggregation Records'!$D$95:$D$183,255),0))=0,"",INDEX('Disaggregation Records'!$G$95:$G$183,MATCH(LEFT(Z566,255),LEFT('Disaggregation Records'!$D$95:$D$183,255),0))),"")</f>
        <v/>
      </c>
      <c r="AD566" s="527" t="s">
        <v>994</v>
      </c>
      <c r="AE566" s="392"/>
      <c r="AF566" s="133"/>
      <c r="AG566" s="133"/>
    </row>
    <row r="567" spans="1:33" ht="47.1" customHeight="1" x14ac:dyDescent="0.25">
      <c r="A567" s="409">
        <v>25</v>
      </c>
      <c r="B567" s="427" t="str">
        <f>IFERROR(VLOOKUP(A567,'Coverage Indicators - Section D'!$A$10:$Y$42,25,FALSE),"")</f>
        <v/>
      </c>
      <c r="C567" s="522" t="str">
        <f t="array" ref="C567">IFERROR(IF(INDEX('Disaggregation Records'!$E$95:$E$183,MATCH(RIGHT(Z567,255),RIGHT('Disaggregation Records'!$D$95:$D$183,255),0))=0,"",INDEX('Disaggregation Records'!$E$95:$E$183,MATCH(RIGHT(Z567,255),RIGHT('Disaggregation Records'!$D$95:$D$183,255),0))),"")</f>
        <v/>
      </c>
      <c r="D567" s="522" t="str">
        <f t="array" ref="D567">IFERROR(IF(INDEX('Disaggregation Records'!$F$95:$F$183,MATCH(RIGHT(Z567,255),RIGHT('Disaggregation Records'!$D$95:$D$183,255),0))=0,"",INDEX('Disaggregation Records'!$F$95:$F$183,MATCH(RIGHT(Z567,255),RIGHT('Disaggregation Records'!$D$95:$D$183,255),0))),"")</f>
        <v/>
      </c>
      <c r="E567" s="429" t="str">
        <f t="array" ref="E567">IFERROR(IF(INDEX('Disaggregation Data'!$K$315:$K$616,MATCH(LEFT(X567,255),LEFT('Disaggregation Data'!$J$315:$J$616,255),0))=0,"",INDEX('Disaggregation Data'!$K$315:$K$616,MATCH(LEFT(X567,255),LEFT('Disaggregation Data'!J$315:$J$616,255),0))),"")</f>
        <v/>
      </c>
      <c r="F567" s="430" t="str">
        <f t="array" ref="F567">IFERROR(IF(INDEX('Disaggregation Data'!$L$315:$L$616,MATCH(LEFT(X567,255),LEFT('Disaggregation Data'!$J$315:$J$616,255),0))=0,"",INDEX('Disaggregation Data'!$L$315:$L$616,MATCH(LEFT(X567,255),LEFT('Disaggregation Data'!J$315:$J$616,255),0))),"")</f>
        <v/>
      </c>
      <c r="G567" s="494" t="str">
        <f t="array" ref="G567">IFERROR(IF(INDEX('Disaggregation Data'!$M$315:$M$616,MATCH(LEFT(X567,255),LEFT('Disaggregation Data'!$J$315:$J$616,255),0))=0,(E567/F567)*100,INDEX('Disaggregation Data'!$M$315:$M$616,MATCH(LEFT(X567,255),LEFT('Disaggregation Data'!J$315:$J$616,255),0))),"")</f>
        <v/>
      </c>
      <c r="H567" s="433" t="str">
        <f t="array" ref="H567">IFERROR(IF(INDEX('Disaggregation Data'!$N$315:$N$616,MATCH(LEFT(X567,255),LEFT('Disaggregation Data'!$J$315:$J$616,255),0))=0,"",INDEX('Disaggregation Data'!$N$315:$N$616,MATCH(LEFT(X567,255),LEFT('Disaggregation Data'!J$315:$J$616,255),0))),"")</f>
        <v/>
      </c>
      <c r="I567" s="433" t="str">
        <f t="array" ref="I567">IFERROR(IF(INDEX('Disaggregation Data'!$Q$315:$Q$616,MATCH(LEFT(X567,255),LEFT('Disaggregation Data'!$J$315:$J$616,255),0))=0,"",INDEX('Disaggregation Data'!$Q$315:$Q$616,MATCH(LEFT(X567,255),LEFT('Disaggregation Data'!J$315:$J$616,255),0))),"")</f>
        <v/>
      </c>
      <c r="J567" s="447" t="str">
        <f t="array" ref="J567">IFERROR(IF(INDEX('Disaggregation Data'!$R$315:$R$616,MATCH(LEFT(X567,255),LEFT('Disaggregation Data'!$J$315:$J$616,255),0))=0,"",INDEX('Disaggregation Data'!$R$315:$R$616,MATCH(LEFT(X567,255),LEFT('Disaggregation Data'!J$315:$J$616,255),0))),"")</f>
        <v/>
      </c>
      <c r="K567" s="484"/>
      <c r="L567" s="484"/>
      <c r="M567" s="484"/>
      <c r="N567" s="484"/>
      <c r="O567" s="484"/>
      <c r="P567" s="429"/>
      <c r="Q567" s="429"/>
      <c r="R567" s="429"/>
      <c r="S567" s="429"/>
      <c r="T567" s="429"/>
      <c r="U567" s="433" t="str">
        <f t="array" ref="U567">IFERROR(IF(INDEX('Disaggregation Data'!$O$315:$O$616,MATCH(LEFT(X567,255),LEFT('Disaggregation Data'!$J$315:$J$616,255),0))=0,"",INDEX('Disaggregation Data'!$O$315:$O$616,MATCH(LEFT(X567,255),LEFT('Disaggregation Data'!J$315:$J$616,255),0))),"")</f>
        <v/>
      </c>
      <c r="V567" s="447" t="str">
        <f t="array" ref="V567">IFERROR(IF(INDEX('Disaggregation Data'!$P$315:$P$616,MATCH(LEFT(X567,255),LEFT('Disaggregation Data'!$J$315:$J$616,255),0))=0,"",INDEX('Disaggregation Data'!$P$315:$P$616,MATCH(LEFT(X567,255),LEFT('Disaggregation Data'!J$315:$J$616,255),0))),"")</f>
        <v/>
      </c>
      <c r="W567" s="527"/>
      <c r="X567" s="527" t="str">
        <f t="shared" si="36"/>
        <v/>
      </c>
      <c r="Y567" s="527">
        <f t="shared" si="37"/>
        <v>150</v>
      </c>
      <c r="Z567" s="527" t="str">
        <f t="shared" si="38"/>
        <v/>
      </c>
      <c r="AA567" s="527" t="b">
        <f t="shared" si="39"/>
        <v>0</v>
      </c>
      <c r="AB567" s="527" t="s">
        <v>2183</v>
      </c>
      <c r="AC567" s="527" t="str">
        <f t="array" ref="AC567">IFERROR(IF(INDEX('Disaggregation Records'!$G$95:$G$183,MATCH(LEFT(Z567,255),LEFT('Disaggregation Records'!$D$95:$D$183,255),0))=0,"",INDEX('Disaggregation Records'!$G$95:$G$183,MATCH(LEFT(Z567,255),LEFT('Disaggregation Records'!$D$95:$D$183,255),0))),"")</f>
        <v/>
      </c>
      <c r="AD567" s="527" t="s">
        <v>995</v>
      </c>
      <c r="AE567" s="392"/>
      <c r="AF567" s="133"/>
      <c r="AG567" s="133"/>
    </row>
    <row r="568" spans="1:33" ht="47.1" customHeight="1" x14ac:dyDescent="0.25">
      <c r="A568" s="409">
        <v>25</v>
      </c>
      <c r="B568" s="427" t="str">
        <f>IFERROR(VLOOKUP(A568,'Coverage Indicators - Section D'!$A$10:$Y$42,25,FALSE),"")</f>
        <v/>
      </c>
      <c r="C568" s="522" t="str">
        <f t="array" ref="C568">IFERROR(IF(INDEX('Disaggregation Records'!$E$95:$E$183,MATCH(RIGHT(Z568,255),RIGHT('Disaggregation Records'!$D$95:$D$183,255),0))=0,"",INDEX('Disaggregation Records'!$E$95:$E$183,MATCH(RIGHT(Z568,255),RIGHT('Disaggregation Records'!$D$95:$D$183,255),0))),"")</f>
        <v/>
      </c>
      <c r="D568" s="522" t="str">
        <f t="array" ref="D568">IFERROR(IF(INDEX('Disaggregation Records'!$F$95:$F$183,MATCH(RIGHT(Z568,255),RIGHT('Disaggregation Records'!$D$95:$D$183,255),0))=0,"",INDEX('Disaggregation Records'!$F$95:$F$183,MATCH(RIGHT(Z568,255),RIGHT('Disaggregation Records'!$D$95:$D$183,255),0))),"")</f>
        <v/>
      </c>
      <c r="E568" s="429" t="str">
        <f t="array" ref="E568">IFERROR(IF(INDEX('Disaggregation Data'!$K$315:$K$616,MATCH(LEFT(X568,255),LEFT('Disaggregation Data'!$J$315:$J$616,255),0))=0,"",INDEX('Disaggregation Data'!$K$315:$K$616,MATCH(LEFT(X568,255),LEFT('Disaggregation Data'!J$315:$J$616,255),0))),"")</f>
        <v/>
      </c>
      <c r="F568" s="430" t="str">
        <f t="array" ref="F568">IFERROR(IF(INDEX('Disaggregation Data'!$L$315:$L$616,MATCH(LEFT(X568,255),LEFT('Disaggregation Data'!$J$315:$J$616,255),0))=0,"",INDEX('Disaggregation Data'!$L$315:$L$616,MATCH(LEFT(X568,255),LEFT('Disaggregation Data'!J$315:$J$616,255),0))),"")</f>
        <v/>
      </c>
      <c r="G568" s="494" t="str">
        <f t="array" ref="G568">IFERROR(IF(INDEX('Disaggregation Data'!$M$315:$M$616,MATCH(LEFT(X568,255),LEFT('Disaggregation Data'!$J$315:$J$616,255),0))=0,(E568/F568)*100,INDEX('Disaggregation Data'!$M$315:$M$616,MATCH(LEFT(X568,255),LEFT('Disaggregation Data'!J$315:$J$616,255),0))),"")</f>
        <v/>
      </c>
      <c r="H568" s="433" t="str">
        <f t="array" ref="H568">IFERROR(IF(INDEX('Disaggregation Data'!$N$315:$N$616,MATCH(LEFT(X568,255),LEFT('Disaggregation Data'!$J$315:$J$616,255),0))=0,"",INDEX('Disaggregation Data'!$N$315:$N$616,MATCH(LEFT(X568,255),LEFT('Disaggregation Data'!J$315:$J$616,255),0))),"")</f>
        <v/>
      </c>
      <c r="I568" s="433" t="str">
        <f t="array" ref="I568">IFERROR(IF(INDEX('Disaggregation Data'!$Q$315:$Q$616,MATCH(LEFT(X568,255),LEFT('Disaggregation Data'!$J$315:$J$616,255),0))=0,"",INDEX('Disaggregation Data'!$Q$315:$Q$616,MATCH(LEFT(X568,255),LEFT('Disaggregation Data'!J$315:$J$616,255),0))),"")</f>
        <v/>
      </c>
      <c r="J568" s="447" t="str">
        <f t="array" ref="J568">IFERROR(IF(INDEX('Disaggregation Data'!$R$315:$R$616,MATCH(LEFT(X568,255),LEFT('Disaggregation Data'!$J$315:$J$616,255),0))=0,"",INDEX('Disaggregation Data'!$R$315:$R$616,MATCH(LEFT(X568,255),LEFT('Disaggregation Data'!J$315:$J$616,255),0))),"")</f>
        <v/>
      </c>
      <c r="K568" s="484"/>
      <c r="L568" s="484"/>
      <c r="M568" s="484"/>
      <c r="N568" s="484"/>
      <c r="O568" s="484"/>
      <c r="P568" s="429"/>
      <c r="Q568" s="429"/>
      <c r="R568" s="429"/>
      <c r="S568" s="429"/>
      <c r="T568" s="429"/>
      <c r="U568" s="433" t="str">
        <f t="array" ref="U568">IFERROR(IF(INDEX('Disaggregation Data'!$O$315:$O$616,MATCH(LEFT(X568,255),LEFT('Disaggregation Data'!$J$315:$J$616,255),0))=0,"",INDEX('Disaggregation Data'!$O$315:$O$616,MATCH(LEFT(X568,255),LEFT('Disaggregation Data'!J$315:$J$616,255),0))),"")</f>
        <v/>
      </c>
      <c r="V568" s="447" t="str">
        <f t="array" ref="V568">IFERROR(IF(INDEX('Disaggregation Data'!$P$315:$P$616,MATCH(LEFT(X568,255),LEFT('Disaggregation Data'!$J$315:$J$616,255),0))=0,"",INDEX('Disaggregation Data'!$P$315:$P$616,MATCH(LEFT(X568,255),LEFT('Disaggregation Data'!J$315:$J$616,255),0))),"")</f>
        <v/>
      </c>
      <c r="W568" s="527"/>
      <c r="X568" s="527" t="str">
        <f t="shared" si="36"/>
        <v/>
      </c>
      <c r="Y568" s="527">
        <f t="shared" si="37"/>
        <v>151</v>
      </c>
      <c r="Z568" s="527" t="str">
        <f t="shared" si="38"/>
        <v/>
      </c>
      <c r="AA568" s="527" t="b">
        <f t="shared" si="39"/>
        <v>0</v>
      </c>
      <c r="AB568" s="527" t="s">
        <v>2184</v>
      </c>
      <c r="AC568" s="527" t="str">
        <f t="array" ref="AC568">IFERROR(IF(INDEX('Disaggregation Records'!$G$95:$G$183,MATCH(LEFT(Z568,255),LEFT('Disaggregation Records'!$D$95:$D$183,255),0))=0,"",INDEX('Disaggregation Records'!$G$95:$G$183,MATCH(LEFT(Z568,255),LEFT('Disaggregation Records'!$D$95:$D$183,255),0))),"")</f>
        <v/>
      </c>
      <c r="AD568" s="527" t="s">
        <v>995</v>
      </c>
      <c r="AE568" s="392"/>
      <c r="AF568" s="133"/>
      <c r="AG568" s="133"/>
    </row>
    <row r="569" spans="1:33" ht="47.1" customHeight="1" x14ac:dyDescent="0.25">
      <c r="A569" s="409">
        <v>25</v>
      </c>
      <c r="B569" s="427" t="str">
        <f>IFERROR(VLOOKUP(A569,'Coverage Indicators - Section D'!$A$10:$Y$42,25,FALSE),"")</f>
        <v/>
      </c>
      <c r="C569" s="522" t="str">
        <f t="array" ref="C569">IFERROR(IF(INDEX('Disaggregation Records'!$E$95:$E$183,MATCH(RIGHT(Z569,255),RIGHT('Disaggregation Records'!$D$95:$D$183,255),0))=0,"",INDEX('Disaggregation Records'!$E$95:$E$183,MATCH(RIGHT(Z569,255),RIGHT('Disaggregation Records'!$D$95:$D$183,255),0))),"")</f>
        <v/>
      </c>
      <c r="D569" s="522" t="str">
        <f t="array" ref="D569">IFERROR(IF(INDEX('Disaggregation Records'!$F$95:$F$183,MATCH(RIGHT(Z569,255),RIGHT('Disaggregation Records'!$D$95:$D$183,255),0))=0,"",INDEX('Disaggregation Records'!$F$95:$F$183,MATCH(RIGHT(Z569,255),RIGHT('Disaggregation Records'!$D$95:$D$183,255),0))),"")</f>
        <v/>
      </c>
      <c r="E569" s="429" t="str">
        <f t="array" ref="E569">IFERROR(IF(INDEX('Disaggregation Data'!$K$315:$K$616,MATCH(LEFT(X569,255),LEFT('Disaggregation Data'!$J$315:$J$616,255),0))=0,"",INDEX('Disaggregation Data'!$K$315:$K$616,MATCH(LEFT(X569,255),LEFT('Disaggregation Data'!J$315:$J$616,255),0))),"")</f>
        <v/>
      </c>
      <c r="F569" s="430" t="str">
        <f t="array" ref="F569">IFERROR(IF(INDEX('Disaggregation Data'!$L$315:$L$616,MATCH(LEFT(X569,255),LEFT('Disaggregation Data'!$J$315:$J$616,255),0))=0,"",INDEX('Disaggregation Data'!$L$315:$L$616,MATCH(LEFT(X569,255),LEFT('Disaggregation Data'!J$315:$J$616,255),0))),"")</f>
        <v/>
      </c>
      <c r="G569" s="494" t="str">
        <f t="array" ref="G569">IFERROR(IF(INDEX('Disaggregation Data'!$M$315:$M$616,MATCH(LEFT(X569,255),LEFT('Disaggregation Data'!$J$315:$J$616,255),0))=0,(E569/F569)*100,INDEX('Disaggregation Data'!$M$315:$M$616,MATCH(LEFT(X569,255),LEFT('Disaggregation Data'!J$315:$J$616,255),0))),"")</f>
        <v/>
      </c>
      <c r="H569" s="433" t="str">
        <f t="array" ref="H569">IFERROR(IF(INDEX('Disaggregation Data'!$N$315:$N$616,MATCH(LEFT(X569,255),LEFT('Disaggregation Data'!$J$315:$J$616,255),0))=0,"",INDEX('Disaggregation Data'!$N$315:$N$616,MATCH(LEFT(X569,255),LEFT('Disaggregation Data'!J$315:$J$616,255),0))),"")</f>
        <v/>
      </c>
      <c r="I569" s="433" t="str">
        <f t="array" ref="I569">IFERROR(IF(INDEX('Disaggregation Data'!$Q$315:$Q$616,MATCH(LEFT(X569,255),LEFT('Disaggregation Data'!$J$315:$J$616,255),0))=0,"",INDEX('Disaggregation Data'!$Q$315:$Q$616,MATCH(LEFT(X569,255),LEFT('Disaggregation Data'!J$315:$J$616,255),0))),"")</f>
        <v/>
      </c>
      <c r="J569" s="447" t="str">
        <f t="array" ref="J569">IFERROR(IF(INDEX('Disaggregation Data'!$R$315:$R$616,MATCH(LEFT(X569,255),LEFT('Disaggregation Data'!$J$315:$J$616,255),0))=0,"",INDEX('Disaggregation Data'!$R$315:$R$616,MATCH(LEFT(X569,255),LEFT('Disaggregation Data'!J$315:$J$616,255),0))),"")</f>
        <v/>
      </c>
      <c r="K569" s="484"/>
      <c r="L569" s="484"/>
      <c r="M569" s="484"/>
      <c r="N569" s="484"/>
      <c r="O569" s="484"/>
      <c r="P569" s="429"/>
      <c r="Q569" s="429"/>
      <c r="R569" s="429"/>
      <c r="S569" s="429"/>
      <c r="T569" s="429"/>
      <c r="U569" s="433" t="str">
        <f t="array" ref="U569">IFERROR(IF(INDEX('Disaggregation Data'!$O$315:$O$616,MATCH(LEFT(X569,255),LEFT('Disaggregation Data'!$J$315:$J$616,255),0))=0,"",INDEX('Disaggregation Data'!$O$315:$O$616,MATCH(LEFT(X569,255),LEFT('Disaggregation Data'!J$315:$J$616,255),0))),"")</f>
        <v/>
      </c>
      <c r="V569" s="447" t="str">
        <f t="array" ref="V569">IFERROR(IF(INDEX('Disaggregation Data'!$P$315:$P$616,MATCH(LEFT(X569,255),LEFT('Disaggregation Data'!$J$315:$J$616,255),0))=0,"",INDEX('Disaggregation Data'!$P$315:$P$616,MATCH(LEFT(X569,255),LEFT('Disaggregation Data'!J$315:$J$616,255),0))),"")</f>
        <v/>
      </c>
      <c r="W569" s="527"/>
      <c r="X569" s="527" t="str">
        <f t="shared" si="36"/>
        <v/>
      </c>
      <c r="Y569" s="527">
        <f t="shared" si="37"/>
        <v>152</v>
      </c>
      <c r="Z569" s="527" t="str">
        <f t="shared" si="38"/>
        <v/>
      </c>
      <c r="AA569" s="527" t="b">
        <f t="shared" si="39"/>
        <v>0</v>
      </c>
      <c r="AB569" s="527" t="s">
        <v>2185</v>
      </c>
      <c r="AC569" s="527" t="str">
        <f t="array" ref="AC569">IFERROR(IF(INDEX('Disaggregation Records'!$G$95:$G$183,MATCH(LEFT(Z569,255),LEFT('Disaggregation Records'!$D$95:$D$183,255),0))=0,"",INDEX('Disaggregation Records'!$G$95:$G$183,MATCH(LEFT(Z569,255),LEFT('Disaggregation Records'!$D$95:$D$183,255),0))),"")</f>
        <v/>
      </c>
      <c r="AD569" s="527" t="s">
        <v>995</v>
      </c>
      <c r="AE569" s="392"/>
      <c r="AF569" s="133"/>
      <c r="AG569" s="133"/>
    </row>
    <row r="570" spans="1:33" ht="47.1" customHeight="1" x14ac:dyDescent="0.25">
      <c r="A570" s="409">
        <v>25</v>
      </c>
      <c r="B570" s="427" t="str">
        <f>IFERROR(VLOOKUP(A570,'Coverage Indicators - Section D'!$A$10:$Y$42,25,FALSE),"")</f>
        <v/>
      </c>
      <c r="C570" s="522" t="str">
        <f t="array" ref="C570">IFERROR(IF(INDEX('Disaggregation Records'!$E$95:$E$183,MATCH(RIGHT(Z570,255),RIGHT('Disaggregation Records'!$D$95:$D$183,255),0))=0,"",INDEX('Disaggregation Records'!$E$95:$E$183,MATCH(RIGHT(Z570,255),RIGHT('Disaggregation Records'!$D$95:$D$183,255),0))),"")</f>
        <v/>
      </c>
      <c r="D570" s="522" t="str">
        <f t="array" ref="D570">IFERROR(IF(INDEX('Disaggregation Records'!$F$95:$F$183,MATCH(RIGHT(Z570,255),RIGHT('Disaggregation Records'!$D$95:$D$183,255),0))=0,"",INDEX('Disaggregation Records'!$F$95:$F$183,MATCH(RIGHT(Z570,255),RIGHT('Disaggregation Records'!$D$95:$D$183,255),0))),"")</f>
        <v/>
      </c>
      <c r="E570" s="429" t="str">
        <f t="array" ref="E570">IFERROR(IF(INDEX('Disaggregation Data'!$K$315:$K$616,MATCH(LEFT(X570,255),LEFT('Disaggregation Data'!$J$315:$J$616,255),0))=0,"",INDEX('Disaggregation Data'!$K$315:$K$616,MATCH(LEFT(X570,255),LEFT('Disaggregation Data'!J$315:$J$616,255),0))),"")</f>
        <v/>
      </c>
      <c r="F570" s="430" t="str">
        <f t="array" ref="F570">IFERROR(IF(INDEX('Disaggregation Data'!$L$315:$L$616,MATCH(LEFT(X570,255),LEFT('Disaggregation Data'!$J$315:$J$616,255),0))=0,"",INDEX('Disaggregation Data'!$L$315:$L$616,MATCH(LEFT(X570,255),LEFT('Disaggregation Data'!J$315:$J$616,255),0))),"")</f>
        <v/>
      </c>
      <c r="G570" s="494" t="str">
        <f t="array" ref="G570">IFERROR(IF(INDEX('Disaggregation Data'!$M$315:$M$616,MATCH(LEFT(X570,255),LEFT('Disaggregation Data'!$J$315:$J$616,255),0))=0,(E570/F570)*100,INDEX('Disaggregation Data'!$M$315:$M$616,MATCH(LEFT(X570,255),LEFT('Disaggregation Data'!J$315:$J$616,255),0))),"")</f>
        <v/>
      </c>
      <c r="H570" s="433" t="str">
        <f t="array" ref="H570">IFERROR(IF(INDEX('Disaggregation Data'!$N$315:$N$616,MATCH(LEFT(X570,255),LEFT('Disaggregation Data'!$J$315:$J$616,255),0))=0,"",INDEX('Disaggregation Data'!$N$315:$N$616,MATCH(LEFT(X570,255),LEFT('Disaggregation Data'!J$315:$J$616,255),0))),"")</f>
        <v/>
      </c>
      <c r="I570" s="433" t="str">
        <f t="array" ref="I570">IFERROR(IF(INDEX('Disaggregation Data'!$Q$315:$Q$616,MATCH(LEFT(X570,255),LEFT('Disaggregation Data'!$J$315:$J$616,255),0))=0,"",INDEX('Disaggregation Data'!$Q$315:$Q$616,MATCH(LEFT(X570,255),LEFT('Disaggregation Data'!J$315:$J$616,255),0))),"")</f>
        <v/>
      </c>
      <c r="J570" s="447" t="str">
        <f t="array" ref="J570">IFERROR(IF(INDEX('Disaggregation Data'!$R$315:$R$616,MATCH(LEFT(X570,255),LEFT('Disaggregation Data'!$J$315:$J$616,255),0))=0,"",INDEX('Disaggregation Data'!$R$315:$R$616,MATCH(LEFT(X570,255),LEFT('Disaggregation Data'!J$315:$J$616,255),0))),"")</f>
        <v/>
      </c>
      <c r="K570" s="484"/>
      <c r="L570" s="484"/>
      <c r="M570" s="484"/>
      <c r="N570" s="484"/>
      <c r="O570" s="484"/>
      <c r="P570" s="429"/>
      <c r="Q570" s="429"/>
      <c r="R570" s="429"/>
      <c r="S570" s="429"/>
      <c r="T570" s="429"/>
      <c r="U570" s="433" t="str">
        <f t="array" ref="U570">IFERROR(IF(INDEX('Disaggregation Data'!$O$315:$O$616,MATCH(LEFT(X570,255),LEFT('Disaggregation Data'!$J$315:$J$616,255),0))=0,"",INDEX('Disaggregation Data'!$O$315:$O$616,MATCH(LEFT(X570,255),LEFT('Disaggregation Data'!J$315:$J$616,255),0))),"")</f>
        <v/>
      </c>
      <c r="V570" s="447" t="str">
        <f t="array" ref="V570">IFERROR(IF(INDEX('Disaggregation Data'!$P$315:$P$616,MATCH(LEFT(X570,255),LEFT('Disaggregation Data'!$J$315:$J$616,255),0))=0,"",INDEX('Disaggregation Data'!$P$315:$P$616,MATCH(LEFT(X570,255),LEFT('Disaggregation Data'!J$315:$J$616,255),0))),"")</f>
        <v/>
      </c>
      <c r="W570" s="527"/>
      <c r="X570" s="527" t="str">
        <f t="shared" si="36"/>
        <v/>
      </c>
      <c r="Y570" s="527">
        <f t="shared" si="37"/>
        <v>153</v>
      </c>
      <c r="Z570" s="527" t="str">
        <f t="shared" si="38"/>
        <v/>
      </c>
      <c r="AA570" s="527" t="b">
        <f t="shared" si="39"/>
        <v>0</v>
      </c>
      <c r="AB570" s="527" t="s">
        <v>2186</v>
      </c>
      <c r="AC570" s="527" t="str">
        <f t="array" ref="AC570">IFERROR(IF(INDEX('Disaggregation Records'!$G$95:$G$183,MATCH(LEFT(Z570,255),LEFT('Disaggregation Records'!$D$95:$D$183,255),0))=0,"",INDEX('Disaggregation Records'!$G$95:$G$183,MATCH(LEFT(Z570,255),LEFT('Disaggregation Records'!$D$95:$D$183,255),0))),"")</f>
        <v/>
      </c>
      <c r="AD570" s="527" t="s">
        <v>995</v>
      </c>
      <c r="AE570" s="392"/>
      <c r="AF570" s="133"/>
      <c r="AG570" s="133"/>
    </row>
    <row r="571" spans="1:33" ht="47.1" customHeight="1" x14ac:dyDescent="0.25">
      <c r="A571" s="409">
        <v>25</v>
      </c>
      <c r="B571" s="427" t="str">
        <f>IFERROR(VLOOKUP(A571,'Coverage Indicators - Section D'!$A$10:$Y$42,25,FALSE),"")</f>
        <v/>
      </c>
      <c r="C571" s="522" t="str">
        <f t="array" ref="C571">IFERROR(IF(INDEX('Disaggregation Records'!$E$95:$E$183,MATCH(RIGHT(Z571,255),RIGHT('Disaggregation Records'!$D$95:$D$183,255),0))=0,"",INDEX('Disaggregation Records'!$E$95:$E$183,MATCH(RIGHT(Z571,255),RIGHT('Disaggregation Records'!$D$95:$D$183,255),0))),"")</f>
        <v/>
      </c>
      <c r="D571" s="522" t="str">
        <f t="array" ref="D571">IFERROR(IF(INDEX('Disaggregation Records'!$F$95:$F$183,MATCH(RIGHT(Z571,255),RIGHT('Disaggregation Records'!$D$95:$D$183,255),0))=0,"",INDEX('Disaggregation Records'!$F$95:$F$183,MATCH(RIGHT(Z571,255),RIGHT('Disaggregation Records'!$D$95:$D$183,255),0))),"")</f>
        <v/>
      </c>
      <c r="E571" s="429" t="str">
        <f t="array" ref="E571">IFERROR(IF(INDEX('Disaggregation Data'!$K$315:$K$616,MATCH(LEFT(X571,255),LEFT('Disaggregation Data'!$J$315:$J$616,255),0))=0,"",INDEX('Disaggregation Data'!$K$315:$K$616,MATCH(LEFT(X571,255),LEFT('Disaggregation Data'!J$315:$J$616,255),0))),"")</f>
        <v/>
      </c>
      <c r="F571" s="430" t="str">
        <f t="array" ref="F571">IFERROR(IF(INDEX('Disaggregation Data'!$L$315:$L$616,MATCH(LEFT(X571,255),LEFT('Disaggregation Data'!$J$315:$J$616,255),0))=0,"",INDEX('Disaggregation Data'!$L$315:$L$616,MATCH(LEFT(X571,255),LEFT('Disaggregation Data'!J$315:$J$616,255),0))),"")</f>
        <v/>
      </c>
      <c r="G571" s="494" t="str">
        <f t="array" ref="G571">IFERROR(IF(INDEX('Disaggregation Data'!$M$315:$M$616,MATCH(LEFT(X571,255),LEFT('Disaggregation Data'!$J$315:$J$616,255),0))=0,(E571/F571)*100,INDEX('Disaggregation Data'!$M$315:$M$616,MATCH(LEFT(X571,255),LEFT('Disaggregation Data'!J$315:$J$616,255),0))),"")</f>
        <v/>
      </c>
      <c r="H571" s="433" t="str">
        <f t="array" ref="H571">IFERROR(IF(INDEX('Disaggregation Data'!$N$315:$N$616,MATCH(LEFT(X571,255),LEFT('Disaggregation Data'!$J$315:$J$616,255),0))=0,"",INDEX('Disaggregation Data'!$N$315:$N$616,MATCH(LEFT(X571,255),LEFT('Disaggregation Data'!J$315:$J$616,255),0))),"")</f>
        <v/>
      </c>
      <c r="I571" s="433" t="str">
        <f t="array" ref="I571">IFERROR(IF(INDEX('Disaggregation Data'!$Q$315:$Q$616,MATCH(LEFT(X571,255),LEFT('Disaggregation Data'!$J$315:$J$616,255),0))=0,"",INDEX('Disaggregation Data'!$Q$315:$Q$616,MATCH(LEFT(X571,255),LEFT('Disaggregation Data'!J$315:$J$616,255),0))),"")</f>
        <v/>
      </c>
      <c r="J571" s="447" t="str">
        <f t="array" ref="J571">IFERROR(IF(INDEX('Disaggregation Data'!$R$315:$R$616,MATCH(LEFT(X571,255),LEFT('Disaggregation Data'!$J$315:$J$616,255),0))=0,"",INDEX('Disaggregation Data'!$R$315:$R$616,MATCH(LEFT(X571,255),LEFT('Disaggregation Data'!J$315:$J$616,255),0))),"")</f>
        <v/>
      </c>
      <c r="K571" s="484"/>
      <c r="L571" s="484"/>
      <c r="M571" s="484"/>
      <c r="N571" s="484"/>
      <c r="O571" s="484"/>
      <c r="P571" s="429"/>
      <c r="Q571" s="429"/>
      <c r="R571" s="429"/>
      <c r="S571" s="429"/>
      <c r="T571" s="429"/>
      <c r="U571" s="433" t="str">
        <f t="array" ref="U571">IFERROR(IF(INDEX('Disaggregation Data'!$O$315:$O$616,MATCH(LEFT(X571,255),LEFT('Disaggregation Data'!$J$315:$J$616,255),0))=0,"",INDEX('Disaggregation Data'!$O$315:$O$616,MATCH(LEFT(X571,255),LEFT('Disaggregation Data'!J$315:$J$616,255),0))),"")</f>
        <v/>
      </c>
      <c r="V571" s="447" t="str">
        <f t="array" ref="V571">IFERROR(IF(INDEX('Disaggregation Data'!$P$315:$P$616,MATCH(LEFT(X571,255),LEFT('Disaggregation Data'!$J$315:$J$616,255),0))=0,"",INDEX('Disaggregation Data'!$P$315:$P$616,MATCH(LEFT(X571,255),LEFT('Disaggregation Data'!J$315:$J$616,255),0))),"")</f>
        <v/>
      </c>
      <c r="W571" s="527"/>
      <c r="X571" s="527" t="str">
        <f t="shared" si="36"/>
        <v/>
      </c>
      <c r="Y571" s="527">
        <f t="shared" si="37"/>
        <v>154</v>
      </c>
      <c r="Z571" s="527" t="str">
        <f t="shared" si="38"/>
        <v/>
      </c>
      <c r="AA571" s="527" t="b">
        <f t="shared" si="39"/>
        <v>0</v>
      </c>
      <c r="AB571" s="527" t="s">
        <v>2187</v>
      </c>
      <c r="AC571" s="527" t="str">
        <f t="array" ref="AC571">IFERROR(IF(INDEX('Disaggregation Records'!$G$95:$G$183,MATCH(LEFT(Z571,255),LEFT('Disaggregation Records'!$D$95:$D$183,255),0))=0,"",INDEX('Disaggregation Records'!$G$95:$G$183,MATCH(LEFT(Z571,255),LEFT('Disaggregation Records'!$D$95:$D$183,255),0))),"")</f>
        <v/>
      </c>
      <c r="AD571" s="527" t="s">
        <v>995</v>
      </c>
      <c r="AE571" s="392"/>
      <c r="AF571" s="133"/>
      <c r="AG571" s="133"/>
    </row>
    <row r="572" spans="1:33" ht="47.1" customHeight="1" x14ac:dyDescent="0.25">
      <c r="A572" s="409">
        <v>25</v>
      </c>
      <c r="B572" s="427" t="str">
        <f>IFERROR(VLOOKUP(A572,'Coverage Indicators - Section D'!$A$10:$Y$42,25,FALSE),"")</f>
        <v/>
      </c>
      <c r="C572" s="522" t="str">
        <f t="array" ref="C572">IFERROR(IF(INDEX('Disaggregation Records'!$E$95:$E$183,MATCH(RIGHT(Z572,255),RIGHT('Disaggregation Records'!$D$95:$D$183,255),0))=0,"",INDEX('Disaggregation Records'!$E$95:$E$183,MATCH(RIGHT(Z572,255),RIGHT('Disaggregation Records'!$D$95:$D$183,255),0))),"")</f>
        <v/>
      </c>
      <c r="D572" s="522" t="str">
        <f t="array" ref="D572">IFERROR(IF(INDEX('Disaggregation Records'!$F$95:$F$183,MATCH(RIGHT(Z572,255),RIGHT('Disaggregation Records'!$D$95:$D$183,255),0))=0,"",INDEX('Disaggregation Records'!$F$95:$F$183,MATCH(RIGHT(Z572,255),RIGHT('Disaggregation Records'!$D$95:$D$183,255),0))),"")</f>
        <v/>
      </c>
      <c r="E572" s="429" t="str">
        <f t="array" ref="E572">IFERROR(IF(INDEX('Disaggregation Data'!$K$315:$K$616,MATCH(LEFT(X572,255),LEFT('Disaggregation Data'!$J$315:$J$616,255),0))=0,"",INDEX('Disaggregation Data'!$K$315:$K$616,MATCH(LEFT(X572,255),LEFT('Disaggregation Data'!J$315:$J$616,255),0))),"")</f>
        <v/>
      </c>
      <c r="F572" s="430" t="str">
        <f t="array" ref="F572">IFERROR(IF(INDEX('Disaggregation Data'!$L$315:$L$616,MATCH(LEFT(X572,255),LEFT('Disaggregation Data'!$J$315:$J$616,255),0))=0,"",INDEX('Disaggregation Data'!$L$315:$L$616,MATCH(LEFT(X572,255),LEFT('Disaggregation Data'!J$315:$J$616,255),0))),"")</f>
        <v/>
      </c>
      <c r="G572" s="494" t="str">
        <f t="array" ref="G572">IFERROR(IF(INDEX('Disaggregation Data'!$M$315:$M$616,MATCH(LEFT(X572,255),LEFT('Disaggregation Data'!$J$315:$J$616,255),0))=0,(E572/F572)*100,INDEX('Disaggregation Data'!$M$315:$M$616,MATCH(LEFT(X572,255),LEFT('Disaggregation Data'!J$315:$J$616,255),0))),"")</f>
        <v/>
      </c>
      <c r="H572" s="433" t="str">
        <f t="array" ref="H572">IFERROR(IF(INDEX('Disaggregation Data'!$N$315:$N$616,MATCH(LEFT(X572,255),LEFT('Disaggregation Data'!$J$315:$J$616,255),0))=0,"",INDEX('Disaggregation Data'!$N$315:$N$616,MATCH(LEFT(X572,255),LEFT('Disaggregation Data'!J$315:$J$616,255),0))),"")</f>
        <v/>
      </c>
      <c r="I572" s="433" t="str">
        <f t="array" ref="I572">IFERROR(IF(INDEX('Disaggregation Data'!$Q$315:$Q$616,MATCH(LEFT(X572,255),LEFT('Disaggregation Data'!$J$315:$J$616,255),0))=0,"",INDEX('Disaggregation Data'!$Q$315:$Q$616,MATCH(LEFT(X572,255),LEFT('Disaggregation Data'!J$315:$J$616,255),0))),"")</f>
        <v/>
      </c>
      <c r="J572" s="447" t="str">
        <f t="array" ref="J572">IFERROR(IF(INDEX('Disaggregation Data'!$R$315:$R$616,MATCH(LEFT(X572,255),LEFT('Disaggregation Data'!$J$315:$J$616,255),0))=0,"",INDEX('Disaggregation Data'!$R$315:$R$616,MATCH(LEFT(X572,255),LEFT('Disaggregation Data'!J$315:$J$616,255),0))),"")</f>
        <v/>
      </c>
      <c r="K572" s="484"/>
      <c r="L572" s="484"/>
      <c r="M572" s="484"/>
      <c r="N572" s="484"/>
      <c r="O572" s="484"/>
      <c r="P572" s="429"/>
      <c r="Q572" s="429"/>
      <c r="R572" s="429"/>
      <c r="S572" s="429"/>
      <c r="T572" s="429"/>
      <c r="U572" s="433" t="str">
        <f t="array" ref="U572">IFERROR(IF(INDEX('Disaggregation Data'!$O$315:$O$616,MATCH(LEFT(X572,255),LEFT('Disaggregation Data'!$J$315:$J$616,255),0))=0,"",INDEX('Disaggregation Data'!$O$315:$O$616,MATCH(LEFT(X572,255),LEFT('Disaggregation Data'!J$315:$J$616,255),0))),"")</f>
        <v/>
      </c>
      <c r="V572" s="447" t="str">
        <f t="array" ref="V572">IFERROR(IF(INDEX('Disaggregation Data'!$P$315:$P$616,MATCH(LEFT(X572,255),LEFT('Disaggregation Data'!$J$315:$J$616,255),0))=0,"",INDEX('Disaggregation Data'!$P$315:$P$616,MATCH(LEFT(X572,255),LEFT('Disaggregation Data'!J$315:$J$616,255),0))),"")</f>
        <v/>
      </c>
      <c r="W572" s="527"/>
      <c r="X572" s="527" t="str">
        <f t="shared" si="36"/>
        <v/>
      </c>
      <c r="Y572" s="527">
        <f t="shared" si="37"/>
        <v>155</v>
      </c>
      <c r="Z572" s="527" t="str">
        <f t="shared" si="38"/>
        <v/>
      </c>
      <c r="AA572" s="527" t="b">
        <f t="shared" si="39"/>
        <v>0</v>
      </c>
      <c r="AB572" s="527" t="s">
        <v>2188</v>
      </c>
      <c r="AC572" s="527" t="str">
        <f t="array" ref="AC572">IFERROR(IF(INDEX('Disaggregation Records'!$G$95:$G$183,MATCH(LEFT(Z572,255),LEFT('Disaggregation Records'!$D$95:$D$183,255),0))=0,"",INDEX('Disaggregation Records'!$G$95:$G$183,MATCH(LEFT(Z572,255),LEFT('Disaggregation Records'!$D$95:$D$183,255),0))),"")</f>
        <v/>
      </c>
      <c r="AD572" s="527" t="s">
        <v>995</v>
      </c>
      <c r="AE572" s="392"/>
      <c r="AF572" s="133"/>
      <c r="AG572" s="133"/>
    </row>
    <row r="573" spans="1:33" ht="47.1" customHeight="1" x14ac:dyDescent="0.25">
      <c r="A573" s="409">
        <v>25</v>
      </c>
      <c r="B573" s="427" t="str">
        <f>IFERROR(VLOOKUP(A573,'Coverage Indicators - Section D'!$A$10:$Y$42,25,FALSE),"")</f>
        <v/>
      </c>
      <c r="C573" s="522" t="str">
        <f t="array" ref="C573">IFERROR(IF(INDEX('Disaggregation Records'!$E$95:$E$183,MATCH(RIGHT(Z573,255),RIGHT('Disaggregation Records'!$D$95:$D$183,255),0))=0,"",INDEX('Disaggregation Records'!$E$95:$E$183,MATCH(RIGHT(Z573,255),RIGHT('Disaggregation Records'!$D$95:$D$183,255),0))),"")</f>
        <v/>
      </c>
      <c r="D573" s="522" t="str">
        <f t="array" ref="D573">IFERROR(IF(INDEX('Disaggregation Records'!$F$95:$F$183,MATCH(RIGHT(Z573,255),RIGHT('Disaggregation Records'!$D$95:$D$183,255),0))=0,"",INDEX('Disaggregation Records'!$F$95:$F$183,MATCH(RIGHT(Z573,255),RIGHT('Disaggregation Records'!$D$95:$D$183,255),0))),"")</f>
        <v/>
      </c>
      <c r="E573" s="429" t="str">
        <f t="array" ref="E573">IFERROR(IF(INDEX('Disaggregation Data'!$K$315:$K$616,MATCH(LEFT(X573,255),LEFT('Disaggregation Data'!$J$315:$J$616,255),0))=0,"",INDEX('Disaggregation Data'!$K$315:$K$616,MATCH(LEFT(X573,255),LEFT('Disaggregation Data'!J$315:$J$616,255),0))),"")</f>
        <v/>
      </c>
      <c r="F573" s="430" t="str">
        <f t="array" ref="F573">IFERROR(IF(INDEX('Disaggregation Data'!$L$315:$L$616,MATCH(LEFT(X573,255),LEFT('Disaggregation Data'!$J$315:$J$616,255),0))=0,"",INDEX('Disaggregation Data'!$L$315:$L$616,MATCH(LEFT(X573,255),LEFT('Disaggregation Data'!J$315:$J$616,255),0))),"")</f>
        <v/>
      </c>
      <c r="G573" s="494" t="str">
        <f t="array" ref="G573">IFERROR(IF(INDEX('Disaggregation Data'!$M$315:$M$616,MATCH(LEFT(X573,255),LEFT('Disaggregation Data'!$J$315:$J$616,255),0))=0,(E573/F573)*100,INDEX('Disaggregation Data'!$M$315:$M$616,MATCH(LEFT(X573,255),LEFT('Disaggregation Data'!J$315:$J$616,255),0))),"")</f>
        <v/>
      </c>
      <c r="H573" s="433" t="str">
        <f t="array" ref="H573">IFERROR(IF(INDEX('Disaggregation Data'!$N$315:$N$616,MATCH(LEFT(X573,255),LEFT('Disaggregation Data'!$J$315:$J$616,255),0))=0,"",INDEX('Disaggregation Data'!$N$315:$N$616,MATCH(LEFT(X573,255),LEFT('Disaggregation Data'!J$315:$J$616,255),0))),"")</f>
        <v/>
      </c>
      <c r="I573" s="433" t="str">
        <f t="array" ref="I573">IFERROR(IF(INDEX('Disaggregation Data'!$Q$315:$Q$616,MATCH(LEFT(X573,255),LEFT('Disaggregation Data'!$J$315:$J$616,255),0))=0,"",INDEX('Disaggregation Data'!$Q$315:$Q$616,MATCH(LEFT(X573,255),LEFT('Disaggregation Data'!J$315:$J$616,255),0))),"")</f>
        <v/>
      </c>
      <c r="J573" s="447" t="str">
        <f t="array" ref="J573">IFERROR(IF(INDEX('Disaggregation Data'!$R$315:$R$616,MATCH(LEFT(X573,255),LEFT('Disaggregation Data'!$J$315:$J$616,255),0))=0,"",INDEX('Disaggregation Data'!$R$315:$R$616,MATCH(LEFT(X573,255),LEFT('Disaggregation Data'!J$315:$J$616,255),0))),"")</f>
        <v/>
      </c>
      <c r="K573" s="484"/>
      <c r="L573" s="484"/>
      <c r="M573" s="484"/>
      <c r="N573" s="484"/>
      <c r="O573" s="484"/>
      <c r="P573" s="429"/>
      <c r="Q573" s="429"/>
      <c r="R573" s="429"/>
      <c r="S573" s="429"/>
      <c r="T573" s="429"/>
      <c r="U573" s="433" t="str">
        <f t="array" ref="U573">IFERROR(IF(INDEX('Disaggregation Data'!$O$315:$O$616,MATCH(LEFT(X573,255),LEFT('Disaggregation Data'!$J$315:$J$616,255),0))=0,"",INDEX('Disaggregation Data'!$O$315:$O$616,MATCH(LEFT(X573,255),LEFT('Disaggregation Data'!J$315:$J$616,255),0))),"")</f>
        <v/>
      </c>
      <c r="V573" s="447" t="str">
        <f t="array" ref="V573">IFERROR(IF(INDEX('Disaggregation Data'!$P$315:$P$616,MATCH(LEFT(X573,255),LEFT('Disaggregation Data'!$J$315:$J$616,255),0))=0,"",INDEX('Disaggregation Data'!$P$315:$P$616,MATCH(LEFT(X573,255),LEFT('Disaggregation Data'!J$315:$J$616,255),0))),"")</f>
        <v/>
      </c>
      <c r="W573" s="527"/>
      <c r="X573" s="527" t="str">
        <f t="shared" si="36"/>
        <v/>
      </c>
      <c r="Y573" s="527">
        <f t="shared" si="37"/>
        <v>156</v>
      </c>
      <c r="Z573" s="527" t="str">
        <f t="shared" si="38"/>
        <v/>
      </c>
      <c r="AA573" s="527" t="b">
        <f t="shared" si="39"/>
        <v>0</v>
      </c>
      <c r="AB573" s="527" t="s">
        <v>2189</v>
      </c>
      <c r="AC573" s="527" t="str">
        <f t="array" ref="AC573">IFERROR(IF(INDEX('Disaggregation Records'!$G$95:$G$183,MATCH(LEFT(Z573,255),LEFT('Disaggregation Records'!$D$95:$D$183,255),0))=0,"",INDEX('Disaggregation Records'!$G$95:$G$183,MATCH(LEFT(Z573,255),LEFT('Disaggregation Records'!$D$95:$D$183,255),0))),"")</f>
        <v/>
      </c>
      <c r="AD573" s="527" t="s">
        <v>995</v>
      </c>
      <c r="AE573" s="392"/>
      <c r="AF573" s="133"/>
      <c r="AG573" s="133"/>
    </row>
    <row r="574" spans="1:33" ht="47.1" customHeight="1" x14ac:dyDescent="0.25">
      <c r="A574" s="409">
        <v>25</v>
      </c>
      <c r="B574" s="427" t="str">
        <f>IFERROR(VLOOKUP(A574,'Coverage Indicators - Section D'!$A$10:$Y$42,25,FALSE),"")</f>
        <v/>
      </c>
      <c r="C574" s="522" t="str">
        <f t="array" ref="C574">IFERROR(IF(INDEX('Disaggregation Records'!$E$95:$E$183,MATCH(RIGHT(Z574,255),RIGHT('Disaggregation Records'!$D$95:$D$183,255),0))=0,"",INDEX('Disaggregation Records'!$E$95:$E$183,MATCH(RIGHT(Z574,255),RIGHT('Disaggregation Records'!$D$95:$D$183,255),0))),"")</f>
        <v/>
      </c>
      <c r="D574" s="522" t="str">
        <f t="array" ref="D574">IFERROR(IF(INDEX('Disaggregation Records'!$F$95:$F$183,MATCH(RIGHT(Z574,255),RIGHT('Disaggregation Records'!$D$95:$D$183,255),0))=0,"",INDEX('Disaggregation Records'!$F$95:$F$183,MATCH(RIGHT(Z574,255),RIGHT('Disaggregation Records'!$D$95:$D$183,255),0))),"")</f>
        <v/>
      </c>
      <c r="E574" s="429" t="str">
        <f t="array" ref="E574">IFERROR(IF(INDEX('Disaggregation Data'!$K$315:$K$616,MATCH(LEFT(X574,255),LEFT('Disaggregation Data'!$J$315:$J$616,255),0))=0,"",INDEX('Disaggregation Data'!$K$315:$K$616,MATCH(LEFT(X574,255),LEFT('Disaggregation Data'!J$315:$J$616,255),0))),"")</f>
        <v/>
      </c>
      <c r="F574" s="430" t="str">
        <f t="array" ref="F574">IFERROR(IF(INDEX('Disaggregation Data'!$L$315:$L$616,MATCH(LEFT(X574,255),LEFT('Disaggregation Data'!$J$315:$J$616,255),0))=0,"",INDEX('Disaggregation Data'!$L$315:$L$616,MATCH(LEFT(X574,255),LEFT('Disaggregation Data'!J$315:$J$616,255),0))),"")</f>
        <v/>
      </c>
      <c r="G574" s="494" t="str">
        <f t="array" ref="G574">IFERROR(IF(INDEX('Disaggregation Data'!$M$315:$M$616,MATCH(LEFT(X574,255),LEFT('Disaggregation Data'!$J$315:$J$616,255),0))=0,(E574/F574)*100,INDEX('Disaggregation Data'!$M$315:$M$616,MATCH(LEFT(X574,255),LEFT('Disaggregation Data'!J$315:$J$616,255),0))),"")</f>
        <v/>
      </c>
      <c r="H574" s="433" t="str">
        <f t="array" ref="H574">IFERROR(IF(INDEX('Disaggregation Data'!$N$315:$N$616,MATCH(LEFT(X574,255),LEFT('Disaggregation Data'!$J$315:$J$616,255),0))=0,"",INDEX('Disaggregation Data'!$N$315:$N$616,MATCH(LEFT(X574,255),LEFT('Disaggregation Data'!J$315:$J$616,255),0))),"")</f>
        <v/>
      </c>
      <c r="I574" s="433" t="str">
        <f t="array" ref="I574">IFERROR(IF(INDEX('Disaggregation Data'!$Q$315:$Q$616,MATCH(LEFT(X574,255),LEFT('Disaggregation Data'!$J$315:$J$616,255),0))=0,"",INDEX('Disaggregation Data'!$Q$315:$Q$616,MATCH(LEFT(X574,255),LEFT('Disaggregation Data'!J$315:$J$616,255),0))),"")</f>
        <v/>
      </c>
      <c r="J574" s="447" t="str">
        <f t="array" ref="J574">IFERROR(IF(INDEX('Disaggregation Data'!$R$315:$R$616,MATCH(LEFT(X574,255),LEFT('Disaggregation Data'!$J$315:$J$616,255),0))=0,"",INDEX('Disaggregation Data'!$R$315:$R$616,MATCH(LEFT(X574,255),LEFT('Disaggregation Data'!J$315:$J$616,255),0))),"")</f>
        <v/>
      </c>
      <c r="K574" s="484"/>
      <c r="L574" s="484"/>
      <c r="M574" s="484"/>
      <c r="N574" s="484"/>
      <c r="O574" s="484"/>
      <c r="P574" s="429"/>
      <c r="Q574" s="429"/>
      <c r="R574" s="429"/>
      <c r="S574" s="429"/>
      <c r="T574" s="429"/>
      <c r="U574" s="433" t="str">
        <f t="array" ref="U574">IFERROR(IF(INDEX('Disaggregation Data'!$O$315:$O$616,MATCH(LEFT(X574,255),LEFT('Disaggregation Data'!$J$315:$J$616,255),0))=0,"",INDEX('Disaggregation Data'!$O$315:$O$616,MATCH(LEFT(X574,255),LEFT('Disaggregation Data'!J$315:$J$616,255),0))),"")</f>
        <v/>
      </c>
      <c r="V574" s="447" t="str">
        <f t="array" ref="V574">IFERROR(IF(INDEX('Disaggregation Data'!$P$315:$P$616,MATCH(LEFT(X574,255),LEFT('Disaggregation Data'!$J$315:$J$616,255),0))=0,"",INDEX('Disaggregation Data'!$P$315:$P$616,MATCH(LEFT(X574,255),LEFT('Disaggregation Data'!J$315:$J$616,255),0))),"")</f>
        <v/>
      </c>
      <c r="W574" s="527"/>
      <c r="X574" s="527" t="str">
        <f t="shared" si="36"/>
        <v/>
      </c>
      <c r="Y574" s="527">
        <f t="shared" si="37"/>
        <v>157</v>
      </c>
      <c r="Z574" s="527" t="str">
        <f t="shared" si="38"/>
        <v/>
      </c>
      <c r="AA574" s="527" t="b">
        <f t="shared" si="39"/>
        <v>0</v>
      </c>
      <c r="AB574" s="527" t="s">
        <v>2190</v>
      </c>
      <c r="AC574" s="527" t="str">
        <f t="array" ref="AC574">IFERROR(IF(INDEX('Disaggregation Records'!$G$95:$G$183,MATCH(LEFT(Z574,255),LEFT('Disaggregation Records'!$D$95:$D$183,255),0))=0,"",INDEX('Disaggregation Records'!$G$95:$G$183,MATCH(LEFT(Z574,255),LEFT('Disaggregation Records'!$D$95:$D$183,255),0))),"")</f>
        <v/>
      </c>
      <c r="AD574" s="527" t="s">
        <v>995</v>
      </c>
      <c r="AE574" s="392"/>
      <c r="AF574" s="133"/>
      <c r="AG574" s="133"/>
    </row>
    <row r="575" spans="1:33" ht="47.1" customHeight="1" x14ac:dyDescent="0.25">
      <c r="A575" s="409">
        <v>25</v>
      </c>
      <c r="B575" s="427" t="str">
        <f>IFERROR(VLOOKUP(A575,'Coverage Indicators - Section D'!$A$10:$Y$42,25,FALSE),"")</f>
        <v/>
      </c>
      <c r="C575" s="522" t="str">
        <f t="array" ref="C575">IFERROR(IF(INDEX('Disaggregation Records'!$E$95:$E$183,MATCH(RIGHT(Z575,255),RIGHT('Disaggregation Records'!$D$95:$D$183,255),0))=0,"",INDEX('Disaggregation Records'!$E$95:$E$183,MATCH(RIGHT(Z575,255),RIGHT('Disaggregation Records'!$D$95:$D$183,255),0))),"")</f>
        <v/>
      </c>
      <c r="D575" s="522" t="str">
        <f t="array" ref="D575">IFERROR(IF(INDEX('Disaggregation Records'!$F$95:$F$183,MATCH(RIGHT(Z575,255),RIGHT('Disaggregation Records'!$D$95:$D$183,255),0))=0,"",INDEX('Disaggregation Records'!$F$95:$F$183,MATCH(RIGHT(Z575,255),RIGHT('Disaggregation Records'!$D$95:$D$183,255),0))),"")</f>
        <v/>
      </c>
      <c r="E575" s="429" t="str">
        <f t="array" ref="E575">IFERROR(IF(INDEX('Disaggregation Data'!$K$315:$K$616,MATCH(LEFT(X575,255),LEFT('Disaggregation Data'!$J$315:$J$616,255),0))=0,"",INDEX('Disaggregation Data'!$K$315:$K$616,MATCH(LEFT(X575,255),LEFT('Disaggregation Data'!J$315:$J$616,255),0))),"")</f>
        <v/>
      </c>
      <c r="F575" s="430" t="str">
        <f t="array" ref="F575">IFERROR(IF(INDEX('Disaggregation Data'!$L$315:$L$616,MATCH(LEFT(X575,255),LEFT('Disaggregation Data'!$J$315:$J$616,255),0))=0,"",INDEX('Disaggregation Data'!$L$315:$L$616,MATCH(LEFT(X575,255),LEFT('Disaggregation Data'!J$315:$J$616,255),0))),"")</f>
        <v/>
      </c>
      <c r="G575" s="494" t="str">
        <f t="array" ref="G575">IFERROR(IF(INDEX('Disaggregation Data'!$M$315:$M$616,MATCH(LEFT(X575,255),LEFT('Disaggregation Data'!$J$315:$J$616,255),0))=0,(E575/F575)*100,INDEX('Disaggregation Data'!$M$315:$M$616,MATCH(LEFT(X575,255),LEFT('Disaggregation Data'!J$315:$J$616,255),0))),"")</f>
        <v/>
      </c>
      <c r="H575" s="433" t="str">
        <f t="array" ref="H575">IFERROR(IF(INDEX('Disaggregation Data'!$N$315:$N$616,MATCH(LEFT(X575,255),LEFT('Disaggregation Data'!$J$315:$J$616,255),0))=0,"",INDEX('Disaggregation Data'!$N$315:$N$616,MATCH(LEFT(X575,255),LEFT('Disaggregation Data'!J$315:$J$616,255),0))),"")</f>
        <v/>
      </c>
      <c r="I575" s="433" t="str">
        <f t="array" ref="I575">IFERROR(IF(INDEX('Disaggregation Data'!$Q$315:$Q$616,MATCH(LEFT(X575,255),LEFT('Disaggregation Data'!$J$315:$J$616,255),0))=0,"",INDEX('Disaggregation Data'!$Q$315:$Q$616,MATCH(LEFT(X575,255),LEFT('Disaggregation Data'!J$315:$J$616,255),0))),"")</f>
        <v/>
      </c>
      <c r="J575" s="447" t="str">
        <f t="array" ref="J575">IFERROR(IF(INDEX('Disaggregation Data'!$R$315:$R$616,MATCH(LEFT(X575,255),LEFT('Disaggregation Data'!$J$315:$J$616,255),0))=0,"",INDEX('Disaggregation Data'!$R$315:$R$616,MATCH(LEFT(X575,255),LEFT('Disaggregation Data'!J$315:$J$616,255),0))),"")</f>
        <v/>
      </c>
      <c r="K575" s="484"/>
      <c r="L575" s="484"/>
      <c r="M575" s="484"/>
      <c r="N575" s="484"/>
      <c r="O575" s="484"/>
      <c r="P575" s="429"/>
      <c r="Q575" s="429"/>
      <c r="R575" s="429"/>
      <c r="S575" s="429"/>
      <c r="T575" s="429"/>
      <c r="U575" s="433" t="str">
        <f t="array" ref="U575">IFERROR(IF(INDEX('Disaggregation Data'!$O$315:$O$616,MATCH(LEFT(X575,255),LEFT('Disaggregation Data'!$J$315:$J$616,255),0))=0,"",INDEX('Disaggregation Data'!$O$315:$O$616,MATCH(LEFT(X575,255),LEFT('Disaggregation Data'!J$315:$J$616,255),0))),"")</f>
        <v/>
      </c>
      <c r="V575" s="447" t="str">
        <f t="array" ref="V575">IFERROR(IF(INDEX('Disaggregation Data'!$P$315:$P$616,MATCH(LEFT(X575,255),LEFT('Disaggregation Data'!$J$315:$J$616,255),0))=0,"",INDEX('Disaggregation Data'!$P$315:$P$616,MATCH(LEFT(X575,255),LEFT('Disaggregation Data'!J$315:$J$616,255),0))),"")</f>
        <v/>
      </c>
      <c r="W575" s="527"/>
      <c r="X575" s="527" t="str">
        <f t="shared" si="36"/>
        <v/>
      </c>
      <c r="Y575" s="527">
        <f t="shared" si="37"/>
        <v>158</v>
      </c>
      <c r="Z575" s="527" t="str">
        <f t="shared" si="38"/>
        <v/>
      </c>
      <c r="AA575" s="527" t="b">
        <f t="shared" si="39"/>
        <v>0</v>
      </c>
      <c r="AB575" s="527" t="s">
        <v>2191</v>
      </c>
      <c r="AC575" s="527" t="str">
        <f t="array" ref="AC575">IFERROR(IF(INDEX('Disaggregation Records'!$G$95:$G$183,MATCH(LEFT(Z575,255),LEFT('Disaggregation Records'!$D$95:$D$183,255),0))=0,"",INDEX('Disaggregation Records'!$G$95:$G$183,MATCH(LEFT(Z575,255),LEFT('Disaggregation Records'!$D$95:$D$183,255),0))),"")</f>
        <v/>
      </c>
      <c r="AD575" s="527" t="s">
        <v>995</v>
      </c>
      <c r="AE575" s="392"/>
      <c r="AF575" s="133"/>
      <c r="AG575" s="133"/>
    </row>
    <row r="576" spans="1:33" ht="47.1" customHeight="1" x14ac:dyDescent="0.25">
      <c r="A576" s="409">
        <v>25</v>
      </c>
      <c r="B576" s="427" t="str">
        <f>IFERROR(VLOOKUP(A576,'Coverage Indicators - Section D'!$A$10:$Y$42,25,FALSE),"")</f>
        <v/>
      </c>
      <c r="C576" s="522" t="str">
        <f t="array" ref="C576">IFERROR(IF(INDEX('Disaggregation Records'!$E$95:$E$183,MATCH(RIGHT(Z576,255),RIGHT('Disaggregation Records'!$D$95:$D$183,255),0))=0,"",INDEX('Disaggregation Records'!$E$95:$E$183,MATCH(RIGHT(Z576,255),RIGHT('Disaggregation Records'!$D$95:$D$183,255),0))),"")</f>
        <v/>
      </c>
      <c r="D576" s="522" t="str">
        <f t="array" ref="D576">IFERROR(IF(INDEX('Disaggregation Records'!$F$95:$F$183,MATCH(RIGHT(Z576,255),RIGHT('Disaggregation Records'!$D$95:$D$183,255),0))=0,"",INDEX('Disaggregation Records'!$F$95:$F$183,MATCH(RIGHT(Z576,255),RIGHT('Disaggregation Records'!$D$95:$D$183,255),0))),"")</f>
        <v/>
      </c>
      <c r="E576" s="429" t="str">
        <f t="array" ref="E576">IFERROR(IF(INDEX('Disaggregation Data'!$K$315:$K$616,MATCH(LEFT(X576,255),LEFT('Disaggregation Data'!$J$315:$J$616,255),0))=0,"",INDEX('Disaggregation Data'!$K$315:$K$616,MATCH(LEFT(X576,255),LEFT('Disaggregation Data'!J$315:$J$616,255),0))),"")</f>
        <v/>
      </c>
      <c r="F576" s="430" t="str">
        <f t="array" ref="F576">IFERROR(IF(INDEX('Disaggregation Data'!$L$315:$L$616,MATCH(LEFT(X576,255),LEFT('Disaggregation Data'!$J$315:$J$616,255),0))=0,"",INDEX('Disaggregation Data'!$L$315:$L$616,MATCH(LEFT(X576,255),LEFT('Disaggregation Data'!J$315:$J$616,255),0))),"")</f>
        <v/>
      </c>
      <c r="G576" s="494" t="str">
        <f t="array" ref="G576">IFERROR(IF(INDEX('Disaggregation Data'!$M$315:$M$616,MATCH(LEFT(X576,255),LEFT('Disaggregation Data'!$J$315:$J$616,255),0))=0,(E576/F576)*100,INDEX('Disaggregation Data'!$M$315:$M$616,MATCH(LEFT(X576,255),LEFT('Disaggregation Data'!J$315:$J$616,255),0))),"")</f>
        <v/>
      </c>
      <c r="H576" s="433" t="str">
        <f t="array" ref="H576">IFERROR(IF(INDEX('Disaggregation Data'!$N$315:$N$616,MATCH(LEFT(X576,255),LEFT('Disaggregation Data'!$J$315:$J$616,255),0))=0,"",INDEX('Disaggregation Data'!$N$315:$N$616,MATCH(LEFT(X576,255),LEFT('Disaggregation Data'!J$315:$J$616,255),0))),"")</f>
        <v/>
      </c>
      <c r="I576" s="433" t="str">
        <f t="array" ref="I576">IFERROR(IF(INDEX('Disaggregation Data'!$Q$315:$Q$616,MATCH(LEFT(X576,255),LEFT('Disaggregation Data'!$J$315:$J$616,255),0))=0,"",INDEX('Disaggregation Data'!$Q$315:$Q$616,MATCH(LEFT(X576,255),LEFT('Disaggregation Data'!J$315:$J$616,255),0))),"")</f>
        <v/>
      </c>
      <c r="J576" s="447" t="str">
        <f t="array" ref="J576">IFERROR(IF(INDEX('Disaggregation Data'!$R$315:$R$616,MATCH(LEFT(X576,255),LEFT('Disaggregation Data'!$J$315:$J$616,255),0))=0,"",INDEX('Disaggregation Data'!$R$315:$R$616,MATCH(LEFT(X576,255),LEFT('Disaggregation Data'!J$315:$J$616,255),0))),"")</f>
        <v/>
      </c>
      <c r="K576" s="484"/>
      <c r="L576" s="484"/>
      <c r="M576" s="484"/>
      <c r="N576" s="484"/>
      <c r="O576" s="484"/>
      <c r="P576" s="429"/>
      <c r="Q576" s="429"/>
      <c r="R576" s="429"/>
      <c r="S576" s="429"/>
      <c r="T576" s="429"/>
      <c r="U576" s="433" t="str">
        <f t="array" ref="U576">IFERROR(IF(INDEX('Disaggregation Data'!$O$315:$O$616,MATCH(LEFT(X576,255),LEFT('Disaggregation Data'!$J$315:$J$616,255),0))=0,"",INDEX('Disaggregation Data'!$O$315:$O$616,MATCH(LEFT(X576,255),LEFT('Disaggregation Data'!J$315:$J$616,255),0))),"")</f>
        <v/>
      </c>
      <c r="V576" s="447" t="str">
        <f t="array" ref="V576">IFERROR(IF(INDEX('Disaggregation Data'!$P$315:$P$616,MATCH(LEFT(X576,255),LEFT('Disaggregation Data'!$J$315:$J$616,255),0))=0,"",INDEX('Disaggregation Data'!$P$315:$P$616,MATCH(LEFT(X576,255),LEFT('Disaggregation Data'!J$315:$J$616,255),0))),"")</f>
        <v/>
      </c>
      <c r="W576" s="527"/>
      <c r="X576" s="527" t="str">
        <f t="shared" si="36"/>
        <v/>
      </c>
      <c r="Y576" s="527">
        <f t="shared" si="37"/>
        <v>159</v>
      </c>
      <c r="Z576" s="527" t="str">
        <f t="shared" si="38"/>
        <v/>
      </c>
      <c r="AA576" s="527" t="b">
        <f t="shared" si="39"/>
        <v>0</v>
      </c>
      <c r="AB576" s="527" t="s">
        <v>2192</v>
      </c>
      <c r="AC576" s="527" t="str">
        <f t="array" ref="AC576">IFERROR(IF(INDEX('Disaggregation Records'!$G$95:$G$183,MATCH(LEFT(Z576,255),LEFT('Disaggregation Records'!$D$95:$D$183,255),0))=0,"",INDEX('Disaggregation Records'!$G$95:$G$183,MATCH(LEFT(Z576,255),LEFT('Disaggregation Records'!$D$95:$D$183,255),0))),"")</f>
        <v/>
      </c>
      <c r="AD576" s="527" t="s">
        <v>995</v>
      </c>
      <c r="AE576" s="392"/>
      <c r="AF576" s="133"/>
      <c r="AG576" s="133"/>
    </row>
    <row r="577" spans="1:33" ht="47.1" customHeight="1" x14ac:dyDescent="0.25">
      <c r="A577" s="409">
        <v>26</v>
      </c>
      <c r="B577" s="427" t="str">
        <f>IFERROR(VLOOKUP(A577,'Coverage Indicators - Section D'!$A$10:$Y$42,25,FALSE),"")</f>
        <v/>
      </c>
      <c r="C577" s="522" t="str">
        <f t="array" ref="C577">IFERROR(IF(INDEX('Disaggregation Records'!$E$95:$E$183,MATCH(RIGHT(Z577,255),RIGHT('Disaggregation Records'!$D$95:$D$183,255),0))=0,"",INDEX('Disaggregation Records'!$E$95:$E$183,MATCH(RIGHT(Z577,255),RIGHT('Disaggregation Records'!$D$95:$D$183,255),0))),"")</f>
        <v/>
      </c>
      <c r="D577" s="522" t="str">
        <f t="array" ref="D577">IFERROR(IF(INDEX('Disaggregation Records'!$F$95:$F$183,MATCH(RIGHT(Z577,255),RIGHT('Disaggregation Records'!$D$95:$D$183,255),0))=0,"",INDEX('Disaggregation Records'!$F$95:$F$183,MATCH(RIGHT(Z577,255),RIGHT('Disaggregation Records'!$D$95:$D$183,255),0))),"")</f>
        <v/>
      </c>
      <c r="E577" s="429" t="str">
        <f t="array" ref="E577">IFERROR(IF(INDEX('Disaggregation Data'!$K$315:$K$616,MATCH(LEFT(X577,255),LEFT('Disaggregation Data'!$J$315:$J$616,255),0))=0,"",INDEX('Disaggregation Data'!$K$315:$K$616,MATCH(LEFT(X577,255),LEFT('Disaggregation Data'!J$315:$J$616,255),0))),"")</f>
        <v/>
      </c>
      <c r="F577" s="430" t="str">
        <f t="array" ref="F577">IFERROR(IF(INDEX('Disaggregation Data'!$L$315:$L$616,MATCH(LEFT(X577,255),LEFT('Disaggregation Data'!$J$315:$J$616,255),0))=0,"",INDEX('Disaggregation Data'!$L$315:$L$616,MATCH(LEFT(X577,255),LEFT('Disaggregation Data'!J$315:$J$616,255),0))),"")</f>
        <v/>
      </c>
      <c r="G577" s="494" t="str">
        <f t="array" ref="G577">IFERROR(IF(INDEX('Disaggregation Data'!$M$315:$M$616,MATCH(LEFT(X577,255),LEFT('Disaggregation Data'!$J$315:$J$616,255),0))=0,(E577/F577)*100,INDEX('Disaggregation Data'!$M$315:$M$616,MATCH(LEFT(X577,255),LEFT('Disaggregation Data'!J$315:$J$616,255),0))),"")</f>
        <v/>
      </c>
      <c r="H577" s="433" t="str">
        <f t="array" ref="H577">IFERROR(IF(INDEX('Disaggregation Data'!$N$315:$N$616,MATCH(LEFT(X577,255),LEFT('Disaggregation Data'!$J$315:$J$616,255),0))=0,"",INDEX('Disaggregation Data'!$N$315:$N$616,MATCH(LEFT(X577,255),LEFT('Disaggregation Data'!J$315:$J$616,255),0))),"")</f>
        <v/>
      </c>
      <c r="I577" s="433" t="str">
        <f t="array" ref="I577">IFERROR(IF(INDEX('Disaggregation Data'!$Q$315:$Q$616,MATCH(LEFT(X577,255),LEFT('Disaggregation Data'!$J$315:$J$616,255),0))=0,"",INDEX('Disaggregation Data'!$Q$315:$Q$616,MATCH(LEFT(X577,255),LEFT('Disaggregation Data'!J$315:$J$616,255),0))),"")</f>
        <v/>
      </c>
      <c r="J577" s="447" t="str">
        <f t="array" ref="J577">IFERROR(IF(INDEX('Disaggregation Data'!$R$315:$R$616,MATCH(LEFT(X577,255),LEFT('Disaggregation Data'!$J$315:$J$616,255),0))=0,"",INDEX('Disaggregation Data'!$R$315:$R$616,MATCH(LEFT(X577,255),LEFT('Disaggregation Data'!J$315:$J$616,255),0))),"")</f>
        <v/>
      </c>
      <c r="K577" s="484"/>
      <c r="L577" s="484"/>
      <c r="M577" s="484"/>
      <c r="N577" s="484"/>
      <c r="O577" s="484"/>
      <c r="P577" s="429"/>
      <c r="Q577" s="429"/>
      <c r="R577" s="429"/>
      <c r="S577" s="429"/>
      <c r="T577" s="429"/>
      <c r="U577" s="433" t="str">
        <f t="array" ref="U577">IFERROR(IF(INDEX('Disaggregation Data'!$O$315:$O$616,MATCH(LEFT(X577,255),LEFT('Disaggregation Data'!$J$315:$J$616,255),0))=0,"",INDEX('Disaggregation Data'!$O$315:$O$616,MATCH(LEFT(X577,255),LEFT('Disaggregation Data'!J$315:$J$616,255),0))),"")</f>
        <v/>
      </c>
      <c r="V577" s="447" t="str">
        <f t="array" ref="V577">IFERROR(IF(INDEX('Disaggregation Data'!$P$315:$P$616,MATCH(LEFT(X577,255),LEFT('Disaggregation Data'!$J$315:$J$616,255),0))=0,"",INDEX('Disaggregation Data'!$P$315:$P$616,MATCH(LEFT(X577,255),LEFT('Disaggregation Data'!J$315:$J$616,255),0))),"")</f>
        <v/>
      </c>
      <c r="W577" s="527"/>
      <c r="X577" s="527" t="str">
        <f t="shared" si="36"/>
        <v/>
      </c>
      <c r="Y577" s="527">
        <f t="shared" si="37"/>
        <v>160</v>
      </c>
      <c r="Z577" s="527" t="str">
        <f t="shared" si="38"/>
        <v/>
      </c>
      <c r="AA577" s="527" t="b">
        <f t="shared" si="39"/>
        <v>0</v>
      </c>
      <c r="AB577" s="527" t="s">
        <v>2193</v>
      </c>
      <c r="AC577" s="527" t="str">
        <f t="array" ref="AC577">IFERROR(IF(INDEX('Disaggregation Records'!$G$95:$G$183,MATCH(LEFT(Z577,255),LEFT('Disaggregation Records'!$D$95:$D$183,255),0))=0,"",INDEX('Disaggregation Records'!$G$95:$G$183,MATCH(LEFT(Z577,255),LEFT('Disaggregation Records'!$D$95:$D$183,255),0))),"")</f>
        <v/>
      </c>
      <c r="AD577" s="527" t="s">
        <v>996</v>
      </c>
      <c r="AE577" s="392"/>
      <c r="AF577" s="133"/>
      <c r="AG577" s="133"/>
    </row>
    <row r="578" spans="1:33" ht="47.1" customHeight="1" x14ac:dyDescent="0.25">
      <c r="A578" s="409">
        <v>26</v>
      </c>
      <c r="B578" s="427" t="str">
        <f>IFERROR(VLOOKUP(A578,'Coverage Indicators - Section D'!$A$10:$Y$42,25,FALSE),"")</f>
        <v/>
      </c>
      <c r="C578" s="522" t="str">
        <f t="array" ref="C578">IFERROR(IF(INDEX('Disaggregation Records'!$E$95:$E$183,MATCH(RIGHT(Z578,255),RIGHT('Disaggregation Records'!$D$95:$D$183,255),0))=0,"",INDEX('Disaggregation Records'!$E$95:$E$183,MATCH(RIGHT(Z578,255),RIGHT('Disaggregation Records'!$D$95:$D$183,255),0))),"")</f>
        <v/>
      </c>
      <c r="D578" s="522" t="str">
        <f t="array" ref="D578">IFERROR(IF(INDEX('Disaggregation Records'!$F$95:$F$183,MATCH(RIGHT(Z578,255),RIGHT('Disaggregation Records'!$D$95:$D$183,255),0))=0,"",INDEX('Disaggregation Records'!$F$95:$F$183,MATCH(RIGHT(Z578,255),RIGHT('Disaggregation Records'!$D$95:$D$183,255),0))),"")</f>
        <v/>
      </c>
      <c r="E578" s="429" t="str">
        <f t="array" ref="E578">IFERROR(IF(INDEX('Disaggregation Data'!$K$315:$K$616,MATCH(LEFT(X578,255),LEFT('Disaggregation Data'!$J$315:$J$616,255),0))=0,"",INDEX('Disaggregation Data'!$K$315:$K$616,MATCH(LEFT(X578,255),LEFT('Disaggregation Data'!J$315:$J$616,255),0))),"")</f>
        <v/>
      </c>
      <c r="F578" s="430" t="str">
        <f t="array" ref="F578">IFERROR(IF(INDEX('Disaggregation Data'!$L$315:$L$616,MATCH(LEFT(X578,255),LEFT('Disaggregation Data'!$J$315:$J$616,255),0))=0,"",INDEX('Disaggregation Data'!$L$315:$L$616,MATCH(LEFT(X578,255),LEFT('Disaggregation Data'!J$315:$J$616,255),0))),"")</f>
        <v/>
      </c>
      <c r="G578" s="494" t="str">
        <f t="array" ref="G578">IFERROR(IF(INDEX('Disaggregation Data'!$M$315:$M$616,MATCH(LEFT(X578,255),LEFT('Disaggregation Data'!$J$315:$J$616,255),0))=0,(E578/F578)*100,INDEX('Disaggregation Data'!$M$315:$M$616,MATCH(LEFT(X578,255),LEFT('Disaggregation Data'!J$315:$J$616,255),0))),"")</f>
        <v/>
      </c>
      <c r="H578" s="433" t="str">
        <f t="array" ref="H578">IFERROR(IF(INDEX('Disaggregation Data'!$N$315:$N$616,MATCH(LEFT(X578,255),LEFT('Disaggregation Data'!$J$315:$J$616,255),0))=0,"",INDEX('Disaggregation Data'!$N$315:$N$616,MATCH(LEFT(X578,255),LEFT('Disaggregation Data'!J$315:$J$616,255),0))),"")</f>
        <v/>
      </c>
      <c r="I578" s="433" t="str">
        <f t="array" ref="I578">IFERROR(IF(INDEX('Disaggregation Data'!$Q$315:$Q$616,MATCH(LEFT(X578,255),LEFT('Disaggregation Data'!$J$315:$J$616,255),0))=0,"",INDEX('Disaggregation Data'!$Q$315:$Q$616,MATCH(LEFT(X578,255),LEFT('Disaggregation Data'!J$315:$J$616,255),0))),"")</f>
        <v/>
      </c>
      <c r="J578" s="447" t="str">
        <f t="array" ref="J578">IFERROR(IF(INDEX('Disaggregation Data'!$R$315:$R$616,MATCH(LEFT(X578,255),LEFT('Disaggregation Data'!$J$315:$J$616,255),0))=0,"",INDEX('Disaggregation Data'!$R$315:$R$616,MATCH(LEFT(X578,255),LEFT('Disaggregation Data'!J$315:$J$616,255),0))),"")</f>
        <v/>
      </c>
      <c r="K578" s="484"/>
      <c r="L578" s="484"/>
      <c r="M578" s="484"/>
      <c r="N578" s="484"/>
      <c r="O578" s="484"/>
      <c r="P578" s="429"/>
      <c r="Q578" s="429"/>
      <c r="R578" s="429"/>
      <c r="S578" s="429"/>
      <c r="T578" s="429"/>
      <c r="U578" s="433" t="str">
        <f t="array" ref="U578">IFERROR(IF(INDEX('Disaggregation Data'!$O$315:$O$616,MATCH(LEFT(X578,255),LEFT('Disaggregation Data'!$J$315:$J$616,255),0))=0,"",INDEX('Disaggregation Data'!$O$315:$O$616,MATCH(LEFT(X578,255),LEFT('Disaggregation Data'!J$315:$J$616,255),0))),"")</f>
        <v/>
      </c>
      <c r="V578" s="447" t="str">
        <f t="array" ref="V578">IFERROR(IF(INDEX('Disaggregation Data'!$P$315:$P$616,MATCH(LEFT(X578,255),LEFT('Disaggregation Data'!$J$315:$J$616,255),0))=0,"",INDEX('Disaggregation Data'!$P$315:$P$616,MATCH(LEFT(X578,255),LEFT('Disaggregation Data'!J$315:$J$616,255),0))),"")</f>
        <v/>
      </c>
      <c r="W578" s="527"/>
      <c r="X578" s="527" t="str">
        <f t="shared" si="36"/>
        <v/>
      </c>
      <c r="Y578" s="527">
        <f t="shared" si="37"/>
        <v>161</v>
      </c>
      <c r="Z578" s="527" t="str">
        <f t="shared" si="38"/>
        <v/>
      </c>
      <c r="AA578" s="527" t="b">
        <f t="shared" si="39"/>
        <v>0</v>
      </c>
      <c r="AB578" s="527" t="s">
        <v>2194</v>
      </c>
      <c r="AC578" s="527" t="str">
        <f t="array" ref="AC578">IFERROR(IF(INDEX('Disaggregation Records'!$G$95:$G$183,MATCH(LEFT(Z578,255),LEFT('Disaggregation Records'!$D$95:$D$183,255),0))=0,"",INDEX('Disaggregation Records'!$G$95:$G$183,MATCH(LEFT(Z578,255),LEFT('Disaggregation Records'!$D$95:$D$183,255),0))),"")</f>
        <v/>
      </c>
      <c r="AD578" s="527" t="s">
        <v>996</v>
      </c>
      <c r="AE578" s="392"/>
      <c r="AF578" s="133"/>
      <c r="AG578" s="133"/>
    </row>
    <row r="579" spans="1:33" ht="47.1" customHeight="1" x14ac:dyDescent="0.25">
      <c r="A579" s="409">
        <v>26</v>
      </c>
      <c r="B579" s="427" t="str">
        <f>IFERROR(VLOOKUP(A579,'Coverage Indicators - Section D'!$A$10:$Y$42,25,FALSE),"")</f>
        <v/>
      </c>
      <c r="C579" s="522" t="str">
        <f t="array" ref="C579">IFERROR(IF(INDEX('Disaggregation Records'!$E$95:$E$183,MATCH(RIGHT(Z579,255),RIGHT('Disaggregation Records'!$D$95:$D$183,255),0))=0,"",INDEX('Disaggregation Records'!$E$95:$E$183,MATCH(RIGHT(Z579,255),RIGHT('Disaggregation Records'!$D$95:$D$183,255),0))),"")</f>
        <v/>
      </c>
      <c r="D579" s="522" t="str">
        <f t="array" ref="D579">IFERROR(IF(INDEX('Disaggregation Records'!$F$95:$F$183,MATCH(RIGHT(Z579,255),RIGHT('Disaggregation Records'!$D$95:$D$183,255),0))=0,"",INDEX('Disaggregation Records'!$F$95:$F$183,MATCH(RIGHT(Z579,255),RIGHT('Disaggregation Records'!$D$95:$D$183,255),0))),"")</f>
        <v/>
      </c>
      <c r="E579" s="429" t="str">
        <f t="array" ref="E579">IFERROR(IF(INDEX('Disaggregation Data'!$K$315:$K$616,MATCH(LEFT(X579,255),LEFT('Disaggregation Data'!$J$315:$J$616,255),0))=0,"",INDEX('Disaggregation Data'!$K$315:$K$616,MATCH(LEFT(X579,255),LEFT('Disaggregation Data'!J$315:$J$616,255),0))),"")</f>
        <v/>
      </c>
      <c r="F579" s="430" t="str">
        <f t="array" ref="F579">IFERROR(IF(INDEX('Disaggregation Data'!$L$315:$L$616,MATCH(LEFT(X579,255),LEFT('Disaggregation Data'!$J$315:$J$616,255),0))=0,"",INDEX('Disaggregation Data'!$L$315:$L$616,MATCH(LEFT(X579,255),LEFT('Disaggregation Data'!J$315:$J$616,255),0))),"")</f>
        <v/>
      </c>
      <c r="G579" s="494" t="str">
        <f t="array" ref="G579">IFERROR(IF(INDEX('Disaggregation Data'!$M$315:$M$616,MATCH(LEFT(X579,255),LEFT('Disaggregation Data'!$J$315:$J$616,255),0))=0,(E579/F579)*100,INDEX('Disaggregation Data'!$M$315:$M$616,MATCH(LEFT(X579,255),LEFT('Disaggregation Data'!J$315:$J$616,255),0))),"")</f>
        <v/>
      </c>
      <c r="H579" s="433" t="str">
        <f t="array" ref="H579">IFERROR(IF(INDEX('Disaggregation Data'!$N$315:$N$616,MATCH(LEFT(X579,255),LEFT('Disaggregation Data'!$J$315:$J$616,255),0))=0,"",INDEX('Disaggregation Data'!$N$315:$N$616,MATCH(LEFT(X579,255),LEFT('Disaggregation Data'!J$315:$J$616,255),0))),"")</f>
        <v/>
      </c>
      <c r="I579" s="433" t="str">
        <f t="array" ref="I579">IFERROR(IF(INDEX('Disaggregation Data'!$Q$315:$Q$616,MATCH(LEFT(X579,255),LEFT('Disaggregation Data'!$J$315:$J$616,255),0))=0,"",INDEX('Disaggregation Data'!$Q$315:$Q$616,MATCH(LEFT(X579,255),LEFT('Disaggregation Data'!J$315:$J$616,255),0))),"")</f>
        <v/>
      </c>
      <c r="J579" s="447" t="str">
        <f t="array" ref="J579">IFERROR(IF(INDEX('Disaggregation Data'!$R$315:$R$616,MATCH(LEFT(X579,255),LEFT('Disaggregation Data'!$J$315:$J$616,255),0))=0,"",INDEX('Disaggregation Data'!$R$315:$R$616,MATCH(LEFT(X579,255),LEFT('Disaggregation Data'!J$315:$J$616,255),0))),"")</f>
        <v/>
      </c>
      <c r="K579" s="484"/>
      <c r="L579" s="484"/>
      <c r="M579" s="484"/>
      <c r="N579" s="484"/>
      <c r="O579" s="484"/>
      <c r="P579" s="429"/>
      <c r="Q579" s="429"/>
      <c r="R579" s="429"/>
      <c r="S579" s="429"/>
      <c r="T579" s="429"/>
      <c r="U579" s="433" t="str">
        <f t="array" ref="U579">IFERROR(IF(INDEX('Disaggregation Data'!$O$315:$O$616,MATCH(LEFT(X579,255),LEFT('Disaggregation Data'!$J$315:$J$616,255),0))=0,"",INDEX('Disaggregation Data'!$O$315:$O$616,MATCH(LEFT(X579,255),LEFT('Disaggregation Data'!J$315:$J$616,255),0))),"")</f>
        <v/>
      </c>
      <c r="V579" s="447" t="str">
        <f t="array" ref="V579">IFERROR(IF(INDEX('Disaggregation Data'!$P$315:$P$616,MATCH(LEFT(X579,255),LEFT('Disaggregation Data'!$J$315:$J$616,255),0))=0,"",INDEX('Disaggregation Data'!$P$315:$P$616,MATCH(LEFT(X579,255),LEFT('Disaggregation Data'!J$315:$J$616,255),0))),"")</f>
        <v/>
      </c>
      <c r="W579" s="527"/>
      <c r="X579" s="527" t="str">
        <f t="shared" si="36"/>
        <v/>
      </c>
      <c r="Y579" s="527">
        <f t="shared" si="37"/>
        <v>162</v>
      </c>
      <c r="Z579" s="527" t="str">
        <f t="shared" si="38"/>
        <v/>
      </c>
      <c r="AA579" s="527" t="b">
        <f t="shared" si="39"/>
        <v>0</v>
      </c>
      <c r="AB579" s="527" t="s">
        <v>2195</v>
      </c>
      <c r="AC579" s="527" t="str">
        <f t="array" ref="AC579">IFERROR(IF(INDEX('Disaggregation Records'!$G$95:$G$183,MATCH(LEFT(Z579,255),LEFT('Disaggregation Records'!$D$95:$D$183,255),0))=0,"",INDEX('Disaggregation Records'!$G$95:$G$183,MATCH(LEFT(Z579,255),LEFT('Disaggregation Records'!$D$95:$D$183,255),0))),"")</f>
        <v/>
      </c>
      <c r="AD579" s="527" t="s">
        <v>996</v>
      </c>
      <c r="AE579" s="392"/>
      <c r="AF579" s="133"/>
      <c r="AG579" s="133"/>
    </row>
    <row r="580" spans="1:33" ht="47.1" customHeight="1" x14ac:dyDescent="0.25">
      <c r="A580" s="409">
        <v>26</v>
      </c>
      <c r="B580" s="427" t="str">
        <f>IFERROR(VLOOKUP(A580,'Coverage Indicators - Section D'!$A$10:$Y$42,25,FALSE),"")</f>
        <v/>
      </c>
      <c r="C580" s="522" t="str">
        <f t="array" ref="C580">IFERROR(IF(INDEX('Disaggregation Records'!$E$95:$E$183,MATCH(RIGHT(Z580,255),RIGHT('Disaggregation Records'!$D$95:$D$183,255),0))=0,"",INDEX('Disaggregation Records'!$E$95:$E$183,MATCH(RIGHT(Z580,255),RIGHT('Disaggregation Records'!$D$95:$D$183,255),0))),"")</f>
        <v/>
      </c>
      <c r="D580" s="522" t="str">
        <f t="array" ref="D580">IFERROR(IF(INDEX('Disaggregation Records'!$F$95:$F$183,MATCH(RIGHT(Z580,255),RIGHT('Disaggregation Records'!$D$95:$D$183,255),0))=0,"",INDEX('Disaggregation Records'!$F$95:$F$183,MATCH(RIGHT(Z580,255),RIGHT('Disaggregation Records'!$D$95:$D$183,255),0))),"")</f>
        <v/>
      </c>
      <c r="E580" s="429" t="str">
        <f t="array" ref="E580">IFERROR(IF(INDEX('Disaggregation Data'!$K$315:$K$616,MATCH(LEFT(X580,255),LEFT('Disaggregation Data'!$J$315:$J$616,255),0))=0,"",INDEX('Disaggregation Data'!$K$315:$K$616,MATCH(LEFT(X580,255),LEFT('Disaggregation Data'!J$315:$J$616,255),0))),"")</f>
        <v/>
      </c>
      <c r="F580" s="430" t="str">
        <f t="array" ref="F580">IFERROR(IF(INDEX('Disaggregation Data'!$L$315:$L$616,MATCH(LEFT(X580,255),LEFT('Disaggregation Data'!$J$315:$J$616,255),0))=0,"",INDEX('Disaggregation Data'!$L$315:$L$616,MATCH(LEFT(X580,255),LEFT('Disaggregation Data'!J$315:$J$616,255),0))),"")</f>
        <v/>
      </c>
      <c r="G580" s="494" t="str">
        <f t="array" ref="G580">IFERROR(IF(INDEX('Disaggregation Data'!$M$315:$M$616,MATCH(LEFT(X580,255),LEFT('Disaggregation Data'!$J$315:$J$616,255),0))=0,(E580/F580)*100,INDEX('Disaggregation Data'!$M$315:$M$616,MATCH(LEFT(X580,255),LEFT('Disaggregation Data'!J$315:$J$616,255),0))),"")</f>
        <v/>
      </c>
      <c r="H580" s="433" t="str">
        <f t="array" ref="H580">IFERROR(IF(INDEX('Disaggregation Data'!$N$315:$N$616,MATCH(LEFT(X580,255),LEFT('Disaggregation Data'!$J$315:$J$616,255),0))=0,"",INDEX('Disaggregation Data'!$N$315:$N$616,MATCH(LEFT(X580,255),LEFT('Disaggregation Data'!J$315:$J$616,255),0))),"")</f>
        <v/>
      </c>
      <c r="I580" s="433" t="str">
        <f t="array" ref="I580">IFERROR(IF(INDEX('Disaggregation Data'!$Q$315:$Q$616,MATCH(LEFT(X580,255),LEFT('Disaggregation Data'!$J$315:$J$616,255),0))=0,"",INDEX('Disaggregation Data'!$Q$315:$Q$616,MATCH(LEFT(X580,255),LEFT('Disaggregation Data'!J$315:$J$616,255),0))),"")</f>
        <v/>
      </c>
      <c r="J580" s="447" t="str">
        <f t="array" ref="J580">IFERROR(IF(INDEX('Disaggregation Data'!$R$315:$R$616,MATCH(LEFT(X580,255),LEFT('Disaggregation Data'!$J$315:$J$616,255),0))=0,"",INDEX('Disaggregation Data'!$R$315:$R$616,MATCH(LEFT(X580,255),LEFT('Disaggregation Data'!J$315:$J$616,255),0))),"")</f>
        <v/>
      </c>
      <c r="K580" s="484"/>
      <c r="L580" s="484"/>
      <c r="M580" s="484"/>
      <c r="N580" s="484"/>
      <c r="O580" s="484"/>
      <c r="P580" s="429"/>
      <c r="Q580" s="429"/>
      <c r="R580" s="429"/>
      <c r="S580" s="429"/>
      <c r="T580" s="429"/>
      <c r="U580" s="433" t="str">
        <f t="array" ref="U580">IFERROR(IF(INDEX('Disaggregation Data'!$O$315:$O$616,MATCH(LEFT(X580,255),LEFT('Disaggregation Data'!$J$315:$J$616,255),0))=0,"",INDEX('Disaggregation Data'!$O$315:$O$616,MATCH(LEFT(X580,255),LEFT('Disaggregation Data'!J$315:$J$616,255),0))),"")</f>
        <v/>
      </c>
      <c r="V580" s="447" t="str">
        <f t="array" ref="V580">IFERROR(IF(INDEX('Disaggregation Data'!$P$315:$P$616,MATCH(LEFT(X580,255),LEFT('Disaggregation Data'!$J$315:$J$616,255),0))=0,"",INDEX('Disaggregation Data'!$P$315:$P$616,MATCH(LEFT(X580,255),LEFT('Disaggregation Data'!J$315:$J$616,255),0))),"")</f>
        <v/>
      </c>
      <c r="W580" s="527"/>
      <c r="X580" s="527" t="str">
        <f t="shared" si="36"/>
        <v/>
      </c>
      <c r="Y580" s="527">
        <f t="shared" si="37"/>
        <v>163</v>
      </c>
      <c r="Z580" s="527" t="str">
        <f t="shared" si="38"/>
        <v/>
      </c>
      <c r="AA580" s="527" t="b">
        <f t="shared" si="39"/>
        <v>0</v>
      </c>
      <c r="AB580" s="527" t="s">
        <v>2196</v>
      </c>
      <c r="AC580" s="527" t="str">
        <f t="array" ref="AC580">IFERROR(IF(INDEX('Disaggregation Records'!$G$95:$G$183,MATCH(LEFT(Z580,255),LEFT('Disaggregation Records'!$D$95:$D$183,255),0))=0,"",INDEX('Disaggregation Records'!$G$95:$G$183,MATCH(LEFT(Z580,255),LEFT('Disaggregation Records'!$D$95:$D$183,255),0))),"")</f>
        <v/>
      </c>
      <c r="AD580" s="527" t="s">
        <v>996</v>
      </c>
      <c r="AE580" s="392"/>
      <c r="AF580" s="133"/>
      <c r="AG580" s="133"/>
    </row>
    <row r="581" spans="1:33" ht="47.1" customHeight="1" x14ac:dyDescent="0.25">
      <c r="A581" s="409">
        <v>26</v>
      </c>
      <c r="B581" s="427" t="str">
        <f>IFERROR(VLOOKUP(A581,'Coverage Indicators - Section D'!$A$10:$Y$42,25,FALSE),"")</f>
        <v/>
      </c>
      <c r="C581" s="522" t="str">
        <f t="array" ref="C581">IFERROR(IF(INDEX('Disaggregation Records'!$E$95:$E$183,MATCH(RIGHT(Z581,255),RIGHT('Disaggregation Records'!$D$95:$D$183,255),0))=0,"",INDEX('Disaggregation Records'!$E$95:$E$183,MATCH(RIGHT(Z581,255),RIGHT('Disaggregation Records'!$D$95:$D$183,255),0))),"")</f>
        <v/>
      </c>
      <c r="D581" s="522" t="str">
        <f t="array" ref="D581">IFERROR(IF(INDEX('Disaggregation Records'!$F$95:$F$183,MATCH(RIGHT(Z581,255),RIGHT('Disaggregation Records'!$D$95:$D$183,255),0))=0,"",INDEX('Disaggregation Records'!$F$95:$F$183,MATCH(RIGHT(Z581,255),RIGHT('Disaggregation Records'!$D$95:$D$183,255),0))),"")</f>
        <v/>
      </c>
      <c r="E581" s="429" t="str">
        <f t="array" ref="E581">IFERROR(IF(INDEX('Disaggregation Data'!$K$315:$K$616,MATCH(LEFT(X581,255),LEFT('Disaggregation Data'!$J$315:$J$616,255),0))=0,"",INDEX('Disaggregation Data'!$K$315:$K$616,MATCH(LEFT(X581,255),LEFT('Disaggregation Data'!J$315:$J$616,255),0))),"")</f>
        <v/>
      </c>
      <c r="F581" s="430" t="str">
        <f t="array" ref="F581">IFERROR(IF(INDEX('Disaggregation Data'!$L$315:$L$616,MATCH(LEFT(X581,255),LEFT('Disaggregation Data'!$J$315:$J$616,255),0))=0,"",INDEX('Disaggregation Data'!$L$315:$L$616,MATCH(LEFT(X581,255),LEFT('Disaggregation Data'!J$315:$J$616,255),0))),"")</f>
        <v/>
      </c>
      <c r="G581" s="494" t="str">
        <f t="array" ref="G581">IFERROR(IF(INDEX('Disaggregation Data'!$M$315:$M$616,MATCH(LEFT(X581,255),LEFT('Disaggregation Data'!$J$315:$J$616,255),0))=0,(E581/F581)*100,INDEX('Disaggregation Data'!$M$315:$M$616,MATCH(LEFT(X581,255),LEFT('Disaggregation Data'!J$315:$J$616,255),0))),"")</f>
        <v/>
      </c>
      <c r="H581" s="433" t="str">
        <f t="array" ref="H581">IFERROR(IF(INDEX('Disaggregation Data'!$N$315:$N$616,MATCH(LEFT(X581,255),LEFT('Disaggregation Data'!$J$315:$J$616,255),0))=0,"",INDEX('Disaggregation Data'!$N$315:$N$616,MATCH(LEFT(X581,255),LEFT('Disaggregation Data'!J$315:$J$616,255),0))),"")</f>
        <v/>
      </c>
      <c r="I581" s="433" t="str">
        <f t="array" ref="I581">IFERROR(IF(INDEX('Disaggregation Data'!$Q$315:$Q$616,MATCH(LEFT(X581,255),LEFT('Disaggregation Data'!$J$315:$J$616,255),0))=0,"",INDEX('Disaggregation Data'!$Q$315:$Q$616,MATCH(LEFT(X581,255),LEFT('Disaggregation Data'!J$315:$J$616,255),0))),"")</f>
        <v/>
      </c>
      <c r="J581" s="447" t="str">
        <f t="array" ref="J581">IFERROR(IF(INDEX('Disaggregation Data'!$R$315:$R$616,MATCH(LEFT(X581,255),LEFT('Disaggregation Data'!$J$315:$J$616,255),0))=0,"",INDEX('Disaggregation Data'!$R$315:$R$616,MATCH(LEFT(X581,255),LEFT('Disaggregation Data'!J$315:$J$616,255),0))),"")</f>
        <v/>
      </c>
      <c r="K581" s="484"/>
      <c r="L581" s="484"/>
      <c r="M581" s="484"/>
      <c r="N581" s="484"/>
      <c r="O581" s="484"/>
      <c r="P581" s="429"/>
      <c r="Q581" s="429"/>
      <c r="R581" s="429"/>
      <c r="S581" s="429"/>
      <c r="T581" s="429"/>
      <c r="U581" s="433" t="str">
        <f t="array" ref="U581">IFERROR(IF(INDEX('Disaggregation Data'!$O$315:$O$616,MATCH(LEFT(X581,255),LEFT('Disaggregation Data'!$J$315:$J$616,255),0))=0,"",INDEX('Disaggregation Data'!$O$315:$O$616,MATCH(LEFT(X581,255),LEFT('Disaggregation Data'!J$315:$J$616,255),0))),"")</f>
        <v/>
      </c>
      <c r="V581" s="447" t="str">
        <f t="array" ref="V581">IFERROR(IF(INDEX('Disaggregation Data'!$P$315:$P$616,MATCH(LEFT(X581,255),LEFT('Disaggregation Data'!$J$315:$J$616,255),0))=0,"",INDEX('Disaggregation Data'!$P$315:$P$616,MATCH(LEFT(X581,255),LEFT('Disaggregation Data'!J$315:$J$616,255),0))),"")</f>
        <v/>
      </c>
      <c r="W581" s="527"/>
      <c r="X581" s="527" t="str">
        <f t="shared" si="36"/>
        <v/>
      </c>
      <c r="Y581" s="527">
        <f t="shared" si="37"/>
        <v>164</v>
      </c>
      <c r="Z581" s="527" t="str">
        <f t="shared" si="38"/>
        <v/>
      </c>
      <c r="AA581" s="527" t="b">
        <f t="shared" si="39"/>
        <v>0</v>
      </c>
      <c r="AB581" s="527" t="s">
        <v>2197</v>
      </c>
      <c r="AC581" s="527" t="str">
        <f t="array" ref="AC581">IFERROR(IF(INDEX('Disaggregation Records'!$G$95:$G$183,MATCH(LEFT(Z581,255),LEFT('Disaggregation Records'!$D$95:$D$183,255),0))=0,"",INDEX('Disaggregation Records'!$G$95:$G$183,MATCH(LEFT(Z581,255),LEFT('Disaggregation Records'!$D$95:$D$183,255),0))),"")</f>
        <v/>
      </c>
      <c r="AD581" s="527" t="s">
        <v>996</v>
      </c>
      <c r="AE581" s="392"/>
      <c r="AF581" s="133"/>
      <c r="AG581" s="133"/>
    </row>
    <row r="582" spans="1:33" ht="47.1" customHeight="1" x14ac:dyDescent="0.25">
      <c r="A582" s="409">
        <v>26</v>
      </c>
      <c r="B582" s="427" t="str">
        <f>IFERROR(VLOOKUP(A582,'Coverage Indicators - Section D'!$A$10:$Y$42,25,FALSE),"")</f>
        <v/>
      </c>
      <c r="C582" s="522" t="str">
        <f t="array" ref="C582">IFERROR(IF(INDEX('Disaggregation Records'!$E$95:$E$183,MATCH(RIGHT(Z582,255),RIGHT('Disaggregation Records'!$D$95:$D$183,255),0))=0,"",INDEX('Disaggregation Records'!$E$95:$E$183,MATCH(RIGHT(Z582,255),RIGHT('Disaggregation Records'!$D$95:$D$183,255),0))),"")</f>
        <v/>
      </c>
      <c r="D582" s="522" t="str">
        <f t="array" ref="D582">IFERROR(IF(INDEX('Disaggregation Records'!$F$95:$F$183,MATCH(RIGHT(Z582,255),RIGHT('Disaggregation Records'!$D$95:$D$183,255),0))=0,"",INDEX('Disaggregation Records'!$F$95:$F$183,MATCH(RIGHT(Z582,255),RIGHT('Disaggregation Records'!$D$95:$D$183,255),0))),"")</f>
        <v/>
      </c>
      <c r="E582" s="429" t="str">
        <f t="array" ref="E582">IFERROR(IF(INDEX('Disaggregation Data'!$K$315:$K$616,MATCH(LEFT(X582,255),LEFT('Disaggregation Data'!$J$315:$J$616,255),0))=0,"",INDEX('Disaggregation Data'!$K$315:$K$616,MATCH(LEFT(X582,255),LEFT('Disaggregation Data'!J$315:$J$616,255),0))),"")</f>
        <v/>
      </c>
      <c r="F582" s="430" t="str">
        <f t="array" ref="F582">IFERROR(IF(INDEX('Disaggregation Data'!$L$315:$L$616,MATCH(LEFT(X582,255),LEFT('Disaggregation Data'!$J$315:$J$616,255),0))=0,"",INDEX('Disaggregation Data'!$L$315:$L$616,MATCH(LEFT(X582,255),LEFT('Disaggregation Data'!J$315:$J$616,255),0))),"")</f>
        <v/>
      </c>
      <c r="G582" s="494" t="str">
        <f t="array" ref="G582">IFERROR(IF(INDEX('Disaggregation Data'!$M$315:$M$616,MATCH(LEFT(X582,255),LEFT('Disaggregation Data'!$J$315:$J$616,255),0))=0,(E582/F582)*100,INDEX('Disaggregation Data'!$M$315:$M$616,MATCH(LEFT(X582,255),LEFT('Disaggregation Data'!J$315:$J$616,255),0))),"")</f>
        <v/>
      </c>
      <c r="H582" s="433" t="str">
        <f t="array" ref="H582">IFERROR(IF(INDEX('Disaggregation Data'!$N$315:$N$616,MATCH(LEFT(X582,255),LEFT('Disaggregation Data'!$J$315:$J$616,255),0))=0,"",INDEX('Disaggregation Data'!$N$315:$N$616,MATCH(LEFT(X582,255),LEFT('Disaggregation Data'!J$315:$J$616,255),0))),"")</f>
        <v/>
      </c>
      <c r="I582" s="433" t="str">
        <f t="array" ref="I582">IFERROR(IF(INDEX('Disaggregation Data'!$Q$315:$Q$616,MATCH(LEFT(X582,255),LEFT('Disaggregation Data'!$J$315:$J$616,255),0))=0,"",INDEX('Disaggregation Data'!$Q$315:$Q$616,MATCH(LEFT(X582,255),LEFT('Disaggregation Data'!J$315:$J$616,255),0))),"")</f>
        <v/>
      </c>
      <c r="J582" s="447" t="str">
        <f t="array" ref="J582">IFERROR(IF(INDEX('Disaggregation Data'!$R$315:$R$616,MATCH(LEFT(X582,255),LEFT('Disaggregation Data'!$J$315:$J$616,255),0))=0,"",INDEX('Disaggregation Data'!$R$315:$R$616,MATCH(LEFT(X582,255),LEFT('Disaggregation Data'!J$315:$J$616,255),0))),"")</f>
        <v/>
      </c>
      <c r="K582" s="484"/>
      <c r="L582" s="484"/>
      <c r="M582" s="484"/>
      <c r="N582" s="484"/>
      <c r="O582" s="484"/>
      <c r="P582" s="429"/>
      <c r="Q582" s="429"/>
      <c r="R582" s="429"/>
      <c r="S582" s="429"/>
      <c r="T582" s="429"/>
      <c r="U582" s="433" t="str">
        <f t="array" ref="U582">IFERROR(IF(INDEX('Disaggregation Data'!$O$315:$O$616,MATCH(LEFT(X582,255),LEFT('Disaggregation Data'!$J$315:$J$616,255),0))=0,"",INDEX('Disaggregation Data'!$O$315:$O$616,MATCH(LEFT(X582,255),LEFT('Disaggregation Data'!J$315:$J$616,255),0))),"")</f>
        <v/>
      </c>
      <c r="V582" s="447" t="str">
        <f t="array" ref="V582">IFERROR(IF(INDEX('Disaggregation Data'!$P$315:$P$616,MATCH(LEFT(X582,255),LEFT('Disaggregation Data'!$J$315:$J$616,255),0))=0,"",INDEX('Disaggregation Data'!$P$315:$P$616,MATCH(LEFT(X582,255),LEFT('Disaggregation Data'!J$315:$J$616,255),0))),"")</f>
        <v/>
      </c>
      <c r="W582" s="527"/>
      <c r="X582" s="527" t="str">
        <f t="shared" si="36"/>
        <v/>
      </c>
      <c r="Y582" s="527">
        <f t="shared" si="37"/>
        <v>165</v>
      </c>
      <c r="Z582" s="527" t="str">
        <f t="shared" si="38"/>
        <v/>
      </c>
      <c r="AA582" s="527" t="b">
        <f t="shared" si="39"/>
        <v>0</v>
      </c>
      <c r="AB582" s="527" t="s">
        <v>2198</v>
      </c>
      <c r="AC582" s="527" t="str">
        <f t="array" ref="AC582">IFERROR(IF(INDEX('Disaggregation Records'!$G$95:$G$183,MATCH(LEFT(Z582,255),LEFT('Disaggregation Records'!$D$95:$D$183,255),0))=0,"",INDEX('Disaggregation Records'!$G$95:$G$183,MATCH(LEFT(Z582,255),LEFT('Disaggregation Records'!$D$95:$D$183,255),0))),"")</f>
        <v/>
      </c>
      <c r="AD582" s="527" t="s">
        <v>996</v>
      </c>
      <c r="AE582" s="392"/>
      <c r="AF582" s="133"/>
      <c r="AG582" s="133"/>
    </row>
    <row r="583" spans="1:33" ht="47.1" customHeight="1" x14ac:dyDescent="0.25">
      <c r="A583" s="409">
        <v>26</v>
      </c>
      <c r="B583" s="427" t="str">
        <f>IFERROR(VLOOKUP(A583,'Coverage Indicators - Section D'!$A$10:$Y$42,25,FALSE),"")</f>
        <v/>
      </c>
      <c r="C583" s="522" t="str">
        <f t="array" ref="C583">IFERROR(IF(INDEX('Disaggregation Records'!$E$95:$E$183,MATCH(RIGHT(Z583,255),RIGHT('Disaggregation Records'!$D$95:$D$183,255),0))=0,"",INDEX('Disaggregation Records'!$E$95:$E$183,MATCH(RIGHT(Z583,255),RIGHT('Disaggregation Records'!$D$95:$D$183,255),0))),"")</f>
        <v/>
      </c>
      <c r="D583" s="522" t="str">
        <f t="array" ref="D583">IFERROR(IF(INDEX('Disaggregation Records'!$F$95:$F$183,MATCH(RIGHT(Z583,255),RIGHT('Disaggregation Records'!$D$95:$D$183,255),0))=0,"",INDEX('Disaggregation Records'!$F$95:$F$183,MATCH(RIGHT(Z583,255),RIGHT('Disaggregation Records'!$D$95:$D$183,255),0))),"")</f>
        <v/>
      </c>
      <c r="E583" s="429" t="str">
        <f t="array" ref="E583">IFERROR(IF(INDEX('Disaggregation Data'!$K$315:$K$616,MATCH(LEFT(X583,255),LEFT('Disaggregation Data'!$J$315:$J$616,255),0))=0,"",INDEX('Disaggregation Data'!$K$315:$K$616,MATCH(LEFT(X583,255),LEFT('Disaggregation Data'!J$315:$J$616,255),0))),"")</f>
        <v/>
      </c>
      <c r="F583" s="430" t="str">
        <f t="array" ref="F583">IFERROR(IF(INDEX('Disaggregation Data'!$L$315:$L$616,MATCH(LEFT(X583,255),LEFT('Disaggregation Data'!$J$315:$J$616,255),0))=0,"",INDEX('Disaggregation Data'!$L$315:$L$616,MATCH(LEFT(X583,255),LEFT('Disaggregation Data'!J$315:$J$616,255),0))),"")</f>
        <v/>
      </c>
      <c r="G583" s="494" t="str">
        <f t="array" ref="G583">IFERROR(IF(INDEX('Disaggregation Data'!$M$315:$M$616,MATCH(LEFT(X583,255),LEFT('Disaggregation Data'!$J$315:$J$616,255),0))=0,(E583/F583)*100,INDEX('Disaggregation Data'!$M$315:$M$616,MATCH(LEFT(X583,255),LEFT('Disaggregation Data'!J$315:$J$616,255),0))),"")</f>
        <v/>
      </c>
      <c r="H583" s="433" t="str">
        <f t="array" ref="H583">IFERROR(IF(INDEX('Disaggregation Data'!$N$315:$N$616,MATCH(LEFT(X583,255),LEFT('Disaggregation Data'!$J$315:$J$616,255),0))=0,"",INDEX('Disaggregation Data'!$N$315:$N$616,MATCH(LEFT(X583,255),LEFT('Disaggregation Data'!J$315:$J$616,255),0))),"")</f>
        <v/>
      </c>
      <c r="I583" s="433" t="str">
        <f t="array" ref="I583">IFERROR(IF(INDEX('Disaggregation Data'!$Q$315:$Q$616,MATCH(LEFT(X583,255),LEFT('Disaggregation Data'!$J$315:$J$616,255),0))=0,"",INDEX('Disaggregation Data'!$Q$315:$Q$616,MATCH(LEFT(X583,255),LEFT('Disaggregation Data'!J$315:$J$616,255),0))),"")</f>
        <v/>
      </c>
      <c r="J583" s="447" t="str">
        <f t="array" ref="J583">IFERROR(IF(INDEX('Disaggregation Data'!$R$315:$R$616,MATCH(LEFT(X583,255),LEFT('Disaggregation Data'!$J$315:$J$616,255),0))=0,"",INDEX('Disaggregation Data'!$R$315:$R$616,MATCH(LEFT(X583,255),LEFT('Disaggregation Data'!J$315:$J$616,255),0))),"")</f>
        <v/>
      </c>
      <c r="K583" s="484"/>
      <c r="L583" s="484"/>
      <c r="M583" s="484"/>
      <c r="N583" s="484"/>
      <c r="O583" s="484"/>
      <c r="P583" s="429"/>
      <c r="Q583" s="429"/>
      <c r="R583" s="429"/>
      <c r="S583" s="429"/>
      <c r="T583" s="429"/>
      <c r="U583" s="433" t="str">
        <f t="array" ref="U583">IFERROR(IF(INDEX('Disaggregation Data'!$O$315:$O$616,MATCH(LEFT(X583,255),LEFT('Disaggregation Data'!$J$315:$J$616,255),0))=0,"",INDEX('Disaggregation Data'!$O$315:$O$616,MATCH(LEFT(X583,255),LEFT('Disaggregation Data'!J$315:$J$616,255),0))),"")</f>
        <v/>
      </c>
      <c r="V583" s="447" t="str">
        <f t="array" ref="V583">IFERROR(IF(INDEX('Disaggregation Data'!$P$315:$P$616,MATCH(LEFT(X583,255),LEFT('Disaggregation Data'!$J$315:$J$616,255),0))=0,"",INDEX('Disaggregation Data'!$P$315:$P$616,MATCH(LEFT(X583,255),LEFT('Disaggregation Data'!J$315:$J$616,255),0))),"")</f>
        <v/>
      </c>
      <c r="W583" s="527"/>
      <c r="X583" s="527" t="str">
        <f t="shared" ref="X583:X626" si="40">IF(B583&lt;&gt;"",B583&amp;C583&amp;D583,"")</f>
        <v/>
      </c>
      <c r="Y583" s="527">
        <f t="shared" ref="Y583:Y626" si="41">IF(B583=B582,Y582+1,0)</f>
        <v>166</v>
      </c>
      <c r="Z583" s="527" t="str">
        <f t="shared" ref="Z583:Z626" si="42">IF(B583&lt;&gt;"",B583&amp;"-"&amp;Y583,"")</f>
        <v/>
      </c>
      <c r="AA583" s="527" t="b">
        <f t="shared" ref="AA583:AA626" si="43">IFERROR(IF(B583&lt;&gt;"",TRUE,FALSE),"")</f>
        <v>0</v>
      </c>
      <c r="AB583" s="527" t="s">
        <v>2199</v>
      </c>
      <c r="AC583" s="527" t="str">
        <f t="array" ref="AC583">IFERROR(IF(INDEX('Disaggregation Records'!$G$95:$G$183,MATCH(LEFT(Z583,255),LEFT('Disaggregation Records'!$D$95:$D$183,255),0))=0,"",INDEX('Disaggregation Records'!$G$95:$G$183,MATCH(LEFT(Z583,255),LEFT('Disaggregation Records'!$D$95:$D$183,255),0))),"")</f>
        <v/>
      </c>
      <c r="AD583" s="527" t="s">
        <v>996</v>
      </c>
      <c r="AE583" s="392"/>
      <c r="AF583" s="133"/>
      <c r="AG583" s="133"/>
    </row>
    <row r="584" spans="1:33" ht="47.1" customHeight="1" x14ac:dyDescent="0.25">
      <c r="A584" s="409">
        <v>26</v>
      </c>
      <c r="B584" s="427" t="str">
        <f>IFERROR(VLOOKUP(A584,'Coverage Indicators - Section D'!$A$10:$Y$42,25,FALSE),"")</f>
        <v/>
      </c>
      <c r="C584" s="522" t="str">
        <f t="array" ref="C584">IFERROR(IF(INDEX('Disaggregation Records'!$E$95:$E$183,MATCH(RIGHT(Z584,255),RIGHT('Disaggregation Records'!$D$95:$D$183,255),0))=0,"",INDEX('Disaggregation Records'!$E$95:$E$183,MATCH(RIGHT(Z584,255),RIGHT('Disaggregation Records'!$D$95:$D$183,255),0))),"")</f>
        <v/>
      </c>
      <c r="D584" s="522" t="str">
        <f t="array" ref="D584">IFERROR(IF(INDEX('Disaggregation Records'!$F$95:$F$183,MATCH(RIGHT(Z584,255),RIGHT('Disaggregation Records'!$D$95:$D$183,255),0))=0,"",INDEX('Disaggregation Records'!$F$95:$F$183,MATCH(RIGHT(Z584,255),RIGHT('Disaggregation Records'!$D$95:$D$183,255),0))),"")</f>
        <v/>
      </c>
      <c r="E584" s="429" t="str">
        <f t="array" ref="E584">IFERROR(IF(INDEX('Disaggregation Data'!$K$315:$K$616,MATCH(LEFT(X584,255),LEFT('Disaggregation Data'!$J$315:$J$616,255),0))=0,"",INDEX('Disaggregation Data'!$K$315:$K$616,MATCH(LEFT(X584,255),LEFT('Disaggregation Data'!J$315:$J$616,255),0))),"")</f>
        <v/>
      </c>
      <c r="F584" s="430" t="str">
        <f t="array" ref="F584">IFERROR(IF(INDEX('Disaggregation Data'!$L$315:$L$616,MATCH(LEFT(X584,255),LEFT('Disaggregation Data'!$J$315:$J$616,255),0))=0,"",INDEX('Disaggregation Data'!$L$315:$L$616,MATCH(LEFT(X584,255),LEFT('Disaggregation Data'!J$315:$J$616,255),0))),"")</f>
        <v/>
      </c>
      <c r="G584" s="494" t="str">
        <f t="array" ref="G584">IFERROR(IF(INDEX('Disaggregation Data'!$M$315:$M$616,MATCH(LEFT(X584,255),LEFT('Disaggregation Data'!$J$315:$J$616,255),0))=0,(E584/F584)*100,INDEX('Disaggregation Data'!$M$315:$M$616,MATCH(LEFT(X584,255),LEFT('Disaggregation Data'!J$315:$J$616,255),0))),"")</f>
        <v/>
      </c>
      <c r="H584" s="433" t="str">
        <f t="array" ref="H584">IFERROR(IF(INDEX('Disaggregation Data'!$N$315:$N$616,MATCH(LEFT(X584,255),LEFT('Disaggregation Data'!$J$315:$J$616,255),0))=0,"",INDEX('Disaggregation Data'!$N$315:$N$616,MATCH(LEFT(X584,255),LEFT('Disaggregation Data'!J$315:$J$616,255),0))),"")</f>
        <v/>
      </c>
      <c r="I584" s="433" t="str">
        <f t="array" ref="I584">IFERROR(IF(INDEX('Disaggregation Data'!$Q$315:$Q$616,MATCH(LEFT(X584,255),LEFT('Disaggregation Data'!$J$315:$J$616,255),0))=0,"",INDEX('Disaggregation Data'!$Q$315:$Q$616,MATCH(LEFT(X584,255),LEFT('Disaggregation Data'!J$315:$J$616,255),0))),"")</f>
        <v/>
      </c>
      <c r="J584" s="447" t="str">
        <f t="array" ref="J584">IFERROR(IF(INDEX('Disaggregation Data'!$R$315:$R$616,MATCH(LEFT(X584,255),LEFT('Disaggregation Data'!$J$315:$J$616,255),0))=0,"",INDEX('Disaggregation Data'!$R$315:$R$616,MATCH(LEFT(X584,255),LEFT('Disaggregation Data'!J$315:$J$616,255),0))),"")</f>
        <v/>
      </c>
      <c r="K584" s="484"/>
      <c r="L584" s="484"/>
      <c r="M584" s="484"/>
      <c r="N584" s="484"/>
      <c r="O584" s="484"/>
      <c r="P584" s="429"/>
      <c r="Q584" s="429"/>
      <c r="R584" s="429"/>
      <c r="S584" s="429"/>
      <c r="T584" s="429"/>
      <c r="U584" s="433" t="str">
        <f t="array" ref="U584">IFERROR(IF(INDEX('Disaggregation Data'!$O$315:$O$616,MATCH(LEFT(X584,255),LEFT('Disaggregation Data'!$J$315:$J$616,255),0))=0,"",INDEX('Disaggregation Data'!$O$315:$O$616,MATCH(LEFT(X584,255),LEFT('Disaggregation Data'!J$315:$J$616,255),0))),"")</f>
        <v/>
      </c>
      <c r="V584" s="447" t="str">
        <f t="array" ref="V584">IFERROR(IF(INDEX('Disaggregation Data'!$P$315:$P$616,MATCH(LEFT(X584,255),LEFT('Disaggregation Data'!$J$315:$J$616,255),0))=0,"",INDEX('Disaggregation Data'!$P$315:$P$616,MATCH(LEFT(X584,255),LEFT('Disaggregation Data'!J$315:$J$616,255),0))),"")</f>
        <v/>
      </c>
      <c r="W584" s="527"/>
      <c r="X584" s="527" t="str">
        <f t="shared" si="40"/>
        <v/>
      </c>
      <c r="Y584" s="527">
        <f t="shared" si="41"/>
        <v>167</v>
      </c>
      <c r="Z584" s="527" t="str">
        <f t="shared" si="42"/>
        <v/>
      </c>
      <c r="AA584" s="527" t="b">
        <f t="shared" si="43"/>
        <v>0</v>
      </c>
      <c r="AB584" s="527" t="s">
        <v>2200</v>
      </c>
      <c r="AC584" s="527" t="str">
        <f t="array" ref="AC584">IFERROR(IF(INDEX('Disaggregation Records'!$G$95:$G$183,MATCH(LEFT(Z584,255),LEFT('Disaggregation Records'!$D$95:$D$183,255),0))=0,"",INDEX('Disaggregation Records'!$G$95:$G$183,MATCH(LEFT(Z584,255),LEFT('Disaggregation Records'!$D$95:$D$183,255),0))),"")</f>
        <v/>
      </c>
      <c r="AD584" s="527" t="s">
        <v>996</v>
      </c>
      <c r="AE584" s="392"/>
      <c r="AF584" s="133"/>
      <c r="AG584" s="133"/>
    </row>
    <row r="585" spans="1:33" ht="47.1" customHeight="1" x14ac:dyDescent="0.25">
      <c r="A585" s="409">
        <v>26</v>
      </c>
      <c r="B585" s="427" t="str">
        <f>IFERROR(VLOOKUP(A585,'Coverage Indicators - Section D'!$A$10:$Y$42,25,FALSE),"")</f>
        <v/>
      </c>
      <c r="C585" s="522" t="str">
        <f t="array" ref="C585">IFERROR(IF(INDEX('Disaggregation Records'!$E$95:$E$183,MATCH(RIGHT(Z585,255),RIGHT('Disaggregation Records'!$D$95:$D$183,255),0))=0,"",INDEX('Disaggregation Records'!$E$95:$E$183,MATCH(RIGHT(Z585,255),RIGHT('Disaggregation Records'!$D$95:$D$183,255),0))),"")</f>
        <v/>
      </c>
      <c r="D585" s="522" t="str">
        <f t="array" ref="D585">IFERROR(IF(INDEX('Disaggregation Records'!$F$95:$F$183,MATCH(RIGHT(Z585,255),RIGHT('Disaggregation Records'!$D$95:$D$183,255),0))=0,"",INDEX('Disaggregation Records'!$F$95:$F$183,MATCH(RIGHT(Z585,255),RIGHT('Disaggregation Records'!$D$95:$D$183,255),0))),"")</f>
        <v/>
      </c>
      <c r="E585" s="429" t="str">
        <f t="array" ref="E585">IFERROR(IF(INDEX('Disaggregation Data'!$K$315:$K$616,MATCH(LEFT(X585,255),LEFT('Disaggregation Data'!$J$315:$J$616,255),0))=0,"",INDEX('Disaggregation Data'!$K$315:$K$616,MATCH(LEFT(X585,255),LEFT('Disaggregation Data'!J$315:$J$616,255),0))),"")</f>
        <v/>
      </c>
      <c r="F585" s="430" t="str">
        <f t="array" ref="F585">IFERROR(IF(INDEX('Disaggregation Data'!$L$315:$L$616,MATCH(LEFT(X585,255),LEFT('Disaggregation Data'!$J$315:$J$616,255),0))=0,"",INDEX('Disaggregation Data'!$L$315:$L$616,MATCH(LEFT(X585,255),LEFT('Disaggregation Data'!J$315:$J$616,255),0))),"")</f>
        <v/>
      </c>
      <c r="G585" s="494" t="str">
        <f t="array" ref="G585">IFERROR(IF(INDEX('Disaggregation Data'!$M$315:$M$616,MATCH(LEFT(X585,255),LEFT('Disaggregation Data'!$J$315:$J$616,255),0))=0,(E585/F585)*100,INDEX('Disaggregation Data'!$M$315:$M$616,MATCH(LEFT(X585,255),LEFT('Disaggregation Data'!J$315:$J$616,255),0))),"")</f>
        <v/>
      </c>
      <c r="H585" s="433" t="str">
        <f t="array" ref="H585">IFERROR(IF(INDEX('Disaggregation Data'!$N$315:$N$616,MATCH(LEFT(X585,255),LEFT('Disaggregation Data'!$J$315:$J$616,255),0))=0,"",INDEX('Disaggregation Data'!$N$315:$N$616,MATCH(LEFT(X585,255),LEFT('Disaggregation Data'!J$315:$J$616,255),0))),"")</f>
        <v/>
      </c>
      <c r="I585" s="433" t="str">
        <f t="array" ref="I585">IFERROR(IF(INDEX('Disaggregation Data'!$Q$315:$Q$616,MATCH(LEFT(X585,255),LEFT('Disaggregation Data'!$J$315:$J$616,255),0))=0,"",INDEX('Disaggregation Data'!$Q$315:$Q$616,MATCH(LEFT(X585,255),LEFT('Disaggregation Data'!J$315:$J$616,255),0))),"")</f>
        <v/>
      </c>
      <c r="J585" s="447" t="str">
        <f t="array" ref="J585">IFERROR(IF(INDEX('Disaggregation Data'!$R$315:$R$616,MATCH(LEFT(X585,255),LEFT('Disaggregation Data'!$J$315:$J$616,255),0))=0,"",INDEX('Disaggregation Data'!$R$315:$R$616,MATCH(LEFT(X585,255),LEFT('Disaggregation Data'!J$315:$J$616,255),0))),"")</f>
        <v/>
      </c>
      <c r="K585" s="484"/>
      <c r="L585" s="484"/>
      <c r="M585" s="484"/>
      <c r="N585" s="484"/>
      <c r="O585" s="484"/>
      <c r="P585" s="429"/>
      <c r="Q585" s="429"/>
      <c r="R585" s="429"/>
      <c r="S585" s="429"/>
      <c r="T585" s="429"/>
      <c r="U585" s="433" t="str">
        <f t="array" ref="U585">IFERROR(IF(INDEX('Disaggregation Data'!$O$315:$O$616,MATCH(LEFT(X585,255),LEFT('Disaggregation Data'!$J$315:$J$616,255),0))=0,"",INDEX('Disaggregation Data'!$O$315:$O$616,MATCH(LEFT(X585,255),LEFT('Disaggregation Data'!J$315:$J$616,255),0))),"")</f>
        <v/>
      </c>
      <c r="V585" s="447" t="str">
        <f t="array" ref="V585">IFERROR(IF(INDEX('Disaggregation Data'!$P$315:$P$616,MATCH(LEFT(X585,255),LEFT('Disaggregation Data'!$J$315:$J$616,255),0))=0,"",INDEX('Disaggregation Data'!$P$315:$P$616,MATCH(LEFT(X585,255),LEFT('Disaggregation Data'!J$315:$J$616,255),0))),"")</f>
        <v/>
      </c>
      <c r="W585" s="527"/>
      <c r="X585" s="527" t="str">
        <f t="shared" si="40"/>
        <v/>
      </c>
      <c r="Y585" s="527">
        <f t="shared" si="41"/>
        <v>168</v>
      </c>
      <c r="Z585" s="527" t="str">
        <f t="shared" si="42"/>
        <v/>
      </c>
      <c r="AA585" s="527" t="b">
        <f t="shared" si="43"/>
        <v>0</v>
      </c>
      <c r="AB585" s="527" t="s">
        <v>2201</v>
      </c>
      <c r="AC585" s="527" t="str">
        <f t="array" ref="AC585">IFERROR(IF(INDEX('Disaggregation Records'!$G$95:$G$183,MATCH(LEFT(Z585,255),LEFT('Disaggregation Records'!$D$95:$D$183,255),0))=0,"",INDEX('Disaggregation Records'!$G$95:$G$183,MATCH(LEFT(Z585,255),LEFT('Disaggregation Records'!$D$95:$D$183,255),0))),"")</f>
        <v/>
      </c>
      <c r="AD585" s="527" t="s">
        <v>996</v>
      </c>
      <c r="AE585" s="392"/>
      <c r="AF585" s="133"/>
      <c r="AG585" s="133"/>
    </row>
    <row r="586" spans="1:33" ht="47.1" customHeight="1" x14ac:dyDescent="0.25">
      <c r="A586" s="409">
        <v>26</v>
      </c>
      <c r="B586" s="427" t="str">
        <f>IFERROR(VLOOKUP(A586,'Coverage Indicators - Section D'!$A$10:$Y$42,25,FALSE),"")</f>
        <v/>
      </c>
      <c r="C586" s="522" t="str">
        <f t="array" ref="C586">IFERROR(IF(INDEX('Disaggregation Records'!$E$95:$E$183,MATCH(RIGHT(Z586,255),RIGHT('Disaggregation Records'!$D$95:$D$183,255),0))=0,"",INDEX('Disaggregation Records'!$E$95:$E$183,MATCH(RIGHT(Z586,255),RIGHT('Disaggregation Records'!$D$95:$D$183,255),0))),"")</f>
        <v/>
      </c>
      <c r="D586" s="522" t="str">
        <f t="array" ref="D586">IFERROR(IF(INDEX('Disaggregation Records'!$F$95:$F$183,MATCH(RIGHT(Z586,255),RIGHT('Disaggregation Records'!$D$95:$D$183,255),0))=0,"",INDEX('Disaggregation Records'!$F$95:$F$183,MATCH(RIGHT(Z586,255),RIGHT('Disaggregation Records'!$D$95:$D$183,255),0))),"")</f>
        <v/>
      </c>
      <c r="E586" s="429" t="str">
        <f t="array" ref="E586">IFERROR(IF(INDEX('Disaggregation Data'!$K$315:$K$616,MATCH(LEFT(X586,255),LEFT('Disaggregation Data'!$J$315:$J$616,255),0))=0,"",INDEX('Disaggregation Data'!$K$315:$K$616,MATCH(LEFT(X586,255),LEFT('Disaggregation Data'!J$315:$J$616,255),0))),"")</f>
        <v/>
      </c>
      <c r="F586" s="430" t="str">
        <f t="array" ref="F586">IFERROR(IF(INDEX('Disaggregation Data'!$L$315:$L$616,MATCH(LEFT(X586,255),LEFT('Disaggregation Data'!$J$315:$J$616,255),0))=0,"",INDEX('Disaggregation Data'!$L$315:$L$616,MATCH(LEFT(X586,255),LEFT('Disaggregation Data'!J$315:$J$616,255),0))),"")</f>
        <v/>
      </c>
      <c r="G586" s="494" t="str">
        <f t="array" ref="G586">IFERROR(IF(INDEX('Disaggregation Data'!$M$315:$M$616,MATCH(LEFT(X586,255),LEFT('Disaggregation Data'!$J$315:$J$616,255),0))=0,(E586/F586)*100,INDEX('Disaggregation Data'!$M$315:$M$616,MATCH(LEFT(X586,255),LEFT('Disaggregation Data'!J$315:$J$616,255),0))),"")</f>
        <v/>
      </c>
      <c r="H586" s="433" t="str">
        <f t="array" ref="H586">IFERROR(IF(INDEX('Disaggregation Data'!$N$315:$N$616,MATCH(LEFT(X586,255),LEFT('Disaggregation Data'!$J$315:$J$616,255),0))=0,"",INDEX('Disaggregation Data'!$N$315:$N$616,MATCH(LEFT(X586,255),LEFT('Disaggregation Data'!J$315:$J$616,255),0))),"")</f>
        <v/>
      </c>
      <c r="I586" s="433" t="str">
        <f t="array" ref="I586">IFERROR(IF(INDEX('Disaggregation Data'!$Q$315:$Q$616,MATCH(LEFT(X586,255),LEFT('Disaggregation Data'!$J$315:$J$616,255),0))=0,"",INDEX('Disaggregation Data'!$Q$315:$Q$616,MATCH(LEFT(X586,255),LEFT('Disaggregation Data'!J$315:$J$616,255),0))),"")</f>
        <v/>
      </c>
      <c r="J586" s="447" t="str">
        <f t="array" ref="J586">IFERROR(IF(INDEX('Disaggregation Data'!$R$315:$R$616,MATCH(LEFT(X586,255),LEFT('Disaggregation Data'!$J$315:$J$616,255),0))=0,"",INDEX('Disaggregation Data'!$R$315:$R$616,MATCH(LEFT(X586,255),LEFT('Disaggregation Data'!J$315:$J$616,255),0))),"")</f>
        <v/>
      </c>
      <c r="K586" s="484"/>
      <c r="L586" s="484"/>
      <c r="M586" s="484"/>
      <c r="N586" s="484"/>
      <c r="O586" s="484"/>
      <c r="P586" s="429"/>
      <c r="Q586" s="429"/>
      <c r="R586" s="429"/>
      <c r="S586" s="429"/>
      <c r="T586" s="429"/>
      <c r="U586" s="433" t="str">
        <f t="array" ref="U586">IFERROR(IF(INDEX('Disaggregation Data'!$O$315:$O$616,MATCH(LEFT(X586,255),LEFT('Disaggregation Data'!$J$315:$J$616,255),0))=0,"",INDEX('Disaggregation Data'!$O$315:$O$616,MATCH(LEFT(X586,255),LEFT('Disaggregation Data'!J$315:$J$616,255),0))),"")</f>
        <v/>
      </c>
      <c r="V586" s="447" t="str">
        <f t="array" ref="V586">IFERROR(IF(INDEX('Disaggregation Data'!$P$315:$P$616,MATCH(LEFT(X586,255),LEFT('Disaggregation Data'!$J$315:$J$616,255),0))=0,"",INDEX('Disaggregation Data'!$P$315:$P$616,MATCH(LEFT(X586,255),LEFT('Disaggregation Data'!J$315:$J$616,255),0))),"")</f>
        <v/>
      </c>
      <c r="W586" s="527"/>
      <c r="X586" s="527" t="str">
        <f t="shared" si="40"/>
        <v/>
      </c>
      <c r="Y586" s="527">
        <f t="shared" si="41"/>
        <v>169</v>
      </c>
      <c r="Z586" s="527" t="str">
        <f t="shared" si="42"/>
        <v/>
      </c>
      <c r="AA586" s="527" t="b">
        <f t="shared" si="43"/>
        <v>0</v>
      </c>
      <c r="AB586" s="527" t="s">
        <v>2202</v>
      </c>
      <c r="AC586" s="527" t="str">
        <f t="array" ref="AC586">IFERROR(IF(INDEX('Disaggregation Records'!$G$95:$G$183,MATCH(LEFT(Z586,255),LEFT('Disaggregation Records'!$D$95:$D$183,255),0))=0,"",INDEX('Disaggregation Records'!$G$95:$G$183,MATCH(LEFT(Z586,255),LEFT('Disaggregation Records'!$D$95:$D$183,255),0))),"")</f>
        <v/>
      </c>
      <c r="AD586" s="527" t="s">
        <v>996</v>
      </c>
      <c r="AE586" s="392"/>
      <c r="AF586" s="133"/>
      <c r="AG586" s="133"/>
    </row>
    <row r="587" spans="1:33" ht="47.1" customHeight="1" x14ac:dyDescent="0.25">
      <c r="A587" s="409">
        <v>27</v>
      </c>
      <c r="B587" s="427" t="str">
        <f>IFERROR(VLOOKUP(A587,'Coverage Indicators - Section D'!$A$10:$Y$42,25,FALSE),"")</f>
        <v/>
      </c>
      <c r="C587" s="522" t="str">
        <f t="array" ref="C587">IFERROR(IF(INDEX('Disaggregation Records'!$E$95:$E$183,MATCH(RIGHT(Z587,255),RIGHT('Disaggregation Records'!$D$95:$D$183,255),0))=0,"",INDEX('Disaggregation Records'!$E$95:$E$183,MATCH(RIGHT(Z587,255),RIGHT('Disaggregation Records'!$D$95:$D$183,255),0))),"")</f>
        <v/>
      </c>
      <c r="D587" s="522" t="str">
        <f t="array" ref="D587">IFERROR(IF(INDEX('Disaggregation Records'!$F$95:$F$183,MATCH(RIGHT(Z587,255),RIGHT('Disaggregation Records'!$D$95:$D$183,255),0))=0,"",INDEX('Disaggregation Records'!$F$95:$F$183,MATCH(RIGHT(Z587,255),RIGHT('Disaggregation Records'!$D$95:$D$183,255),0))),"")</f>
        <v/>
      </c>
      <c r="E587" s="429" t="str">
        <f t="array" ref="E587">IFERROR(IF(INDEX('Disaggregation Data'!$K$315:$K$616,MATCH(LEFT(X587,255),LEFT('Disaggregation Data'!$J$315:$J$616,255),0))=0,"",INDEX('Disaggregation Data'!$K$315:$K$616,MATCH(LEFT(X587,255),LEFT('Disaggregation Data'!J$315:$J$616,255),0))),"")</f>
        <v/>
      </c>
      <c r="F587" s="430" t="str">
        <f t="array" ref="F587">IFERROR(IF(INDEX('Disaggregation Data'!$L$315:$L$616,MATCH(LEFT(X587,255),LEFT('Disaggregation Data'!$J$315:$J$616,255),0))=0,"",INDEX('Disaggregation Data'!$L$315:$L$616,MATCH(LEFT(X587,255),LEFT('Disaggregation Data'!J$315:$J$616,255),0))),"")</f>
        <v/>
      </c>
      <c r="G587" s="494" t="str">
        <f t="array" ref="G587">IFERROR(IF(INDEX('Disaggregation Data'!$M$315:$M$616,MATCH(LEFT(X587,255),LEFT('Disaggregation Data'!$J$315:$J$616,255),0))=0,(E587/F587)*100,INDEX('Disaggregation Data'!$M$315:$M$616,MATCH(LEFT(X587,255),LEFT('Disaggregation Data'!J$315:$J$616,255),0))),"")</f>
        <v/>
      </c>
      <c r="H587" s="433" t="str">
        <f t="array" ref="H587">IFERROR(IF(INDEX('Disaggregation Data'!$N$315:$N$616,MATCH(LEFT(X587,255),LEFT('Disaggregation Data'!$J$315:$J$616,255),0))=0,"",INDEX('Disaggregation Data'!$N$315:$N$616,MATCH(LEFT(X587,255),LEFT('Disaggregation Data'!J$315:$J$616,255),0))),"")</f>
        <v/>
      </c>
      <c r="I587" s="433" t="str">
        <f t="array" ref="I587">IFERROR(IF(INDEX('Disaggregation Data'!$Q$315:$Q$616,MATCH(LEFT(X587,255),LEFT('Disaggregation Data'!$J$315:$J$616,255),0))=0,"",INDEX('Disaggregation Data'!$Q$315:$Q$616,MATCH(LEFT(X587,255),LEFT('Disaggregation Data'!J$315:$J$616,255),0))),"")</f>
        <v/>
      </c>
      <c r="J587" s="447" t="str">
        <f t="array" ref="J587">IFERROR(IF(INDEX('Disaggregation Data'!$R$315:$R$616,MATCH(LEFT(X587,255),LEFT('Disaggregation Data'!$J$315:$J$616,255),0))=0,"",INDEX('Disaggregation Data'!$R$315:$R$616,MATCH(LEFT(X587,255),LEFT('Disaggregation Data'!J$315:$J$616,255),0))),"")</f>
        <v/>
      </c>
      <c r="K587" s="484"/>
      <c r="L587" s="484"/>
      <c r="M587" s="484"/>
      <c r="N587" s="484"/>
      <c r="O587" s="484"/>
      <c r="P587" s="429"/>
      <c r="Q587" s="429"/>
      <c r="R587" s="429"/>
      <c r="S587" s="429"/>
      <c r="T587" s="429"/>
      <c r="U587" s="433" t="str">
        <f t="array" ref="U587">IFERROR(IF(INDEX('Disaggregation Data'!$O$315:$O$616,MATCH(LEFT(X587,255),LEFT('Disaggregation Data'!$J$315:$J$616,255),0))=0,"",INDEX('Disaggregation Data'!$O$315:$O$616,MATCH(LEFT(X587,255),LEFT('Disaggregation Data'!J$315:$J$616,255),0))),"")</f>
        <v/>
      </c>
      <c r="V587" s="447" t="str">
        <f t="array" ref="V587">IFERROR(IF(INDEX('Disaggregation Data'!$P$315:$P$616,MATCH(LEFT(X587,255),LEFT('Disaggregation Data'!$J$315:$J$616,255),0))=0,"",INDEX('Disaggregation Data'!$P$315:$P$616,MATCH(LEFT(X587,255),LEFT('Disaggregation Data'!J$315:$J$616,255),0))),"")</f>
        <v/>
      </c>
      <c r="W587" s="527"/>
      <c r="X587" s="527" t="str">
        <f t="shared" si="40"/>
        <v/>
      </c>
      <c r="Y587" s="527">
        <f t="shared" si="41"/>
        <v>170</v>
      </c>
      <c r="Z587" s="527" t="str">
        <f t="shared" si="42"/>
        <v/>
      </c>
      <c r="AA587" s="527" t="b">
        <f t="shared" si="43"/>
        <v>0</v>
      </c>
      <c r="AB587" s="527" t="s">
        <v>2203</v>
      </c>
      <c r="AC587" s="527" t="str">
        <f t="array" ref="AC587">IFERROR(IF(INDEX('Disaggregation Records'!$G$95:$G$183,MATCH(LEFT(Z587,255),LEFT('Disaggregation Records'!$D$95:$D$183,255),0))=0,"",INDEX('Disaggregation Records'!$G$95:$G$183,MATCH(LEFT(Z587,255),LEFT('Disaggregation Records'!$D$95:$D$183,255),0))),"")</f>
        <v/>
      </c>
      <c r="AD587" s="527" t="s">
        <v>997</v>
      </c>
      <c r="AE587" s="392"/>
      <c r="AF587" s="133"/>
      <c r="AG587" s="133"/>
    </row>
    <row r="588" spans="1:33" ht="47.1" customHeight="1" x14ac:dyDescent="0.25">
      <c r="A588" s="409">
        <v>27</v>
      </c>
      <c r="B588" s="427" t="str">
        <f>IFERROR(VLOOKUP(A588,'Coverage Indicators - Section D'!$A$10:$Y$42,25,FALSE),"")</f>
        <v/>
      </c>
      <c r="C588" s="522" t="str">
        <f t="array" ref="C588">IFERROR(IF(INDEX('Disaggregation Records'!$E$95:$E$183,MATCH(RIGHT(Z588,255),RIGHT('Disaggregation Records'!$D$95:$D$183,255),0))=0,"",INDEX('Disaggregation Records'!$E$95:$E$183,MATCH(RIGHT(Z588,255),RIGHT('Disaggregation Records'!$D$95:$D$183,255),0))),"")</f>
        <v/>
      </c>
      <c r="D588" s="522" t="str">
        <f t="array" ref="D588">IFERROR(IF(INDEX('Disaggregation Records'!$F$95:$F$183,MATCH(RIGHT(Z588,255),RIGHT('Disaggregation Records'!$D$95:$D$183,255),0))=0,"",INDEX('Disaggregation Records'!$F$95:$F$183,MATCH(RIGHT(Z588,255),RIGHT('Disaggregation Records'!$D$95:$D$183,255),0))),"")</f>
        <v/>
      </c>
      <c r="E588" s="429" t="str">
        <f t="array" ref="E588">IFERROR(IF(INDEX('Disaggregation Data'!$K$315:$K$616,MATCH(LEFT(X588,255),LEFT('Disaggregation Data'!$J$315:$J$616,255),0))=0,"",INDEX('Disaggregation Data'!$K$315:$K$616,MATCH(LEFT(X588,255),LEFT('Disaggregation Data'!J$315:$J$616,255),0))),"")</f>
        <v/>
      </c>
      <c r="F588" s="430" t="str">
        <f t="array" ref="F588">IFERROR(IF(INDEX('Disaggregation Data'!$L$315:$L$616,MATCH(LEFT(X588,255),LEFT('Disaggregation Data'!$J$315:$J$616,255),0))=0,"",INDEX('Disaggregation Data'!$L$315:$L$616,MATCH(LEFT(X588,255),LEFT('Disaggregation Data'!J$315:$J$616,255),0))),"")</f>
        <v/>
      </c>
      <c r="G588" s="494" t="str">
        <f t="array" ref="G588">IFERROR(IF(INDEX('Disaggregation Data'!$M$315:$M$616,MATCH(LEFT(X588,255),LEFT('Disaggregation Data'!$J$315:$J$616,255),0))=0,(E588/F588)*100,INDEX('Disaggregation Data'!$M$315:$M$616,MATCH(LEFT(X588,255),LEFT('Disaggregation Data'!J$315:$J$616,255),0))),"")</f>
        <v/>
      </c>
      <c r="H588" s="433" t="str">
        <f t="array" ref="H588">IFERROR(IF(INDEX('Disaggregation Data'!$N$315:$N$616,MATCH(LEFT(X588,255),LEFT('Disaggregation Data'!$J$315:$J$616,255),0))=0,"",INDEX('Disaggregation Data'!$N$315:$N$616,MATCH(LEFT(X588,255),LEFT('Disaggregation Data'!J$315:$J$616,255),0))),"")</f>
        <v/>
      </c>
      <c r="I588" s="433" t="str">
        <f t="array" ref="I588">IFERROR(IF(INDEX('Disaggregation Data'!$Q$315:$Q$616,MATCH(LEFT(X588,255),LEFT('Disaggregation Data'!$J$315:$J$616,255),0))=0,"",INDEX('Disaggregation Data'!$Q$315:$Q$616,MATCH(LEFT(X588,255),LEFT('Disaggregation Data'!J$315:$J$616,255),0))),"")</f>
        <v/>
      </c>
      <c r="J588" s="447" t="str">
        <f t="array" ref="J588">IFERROR(IF(INDEX('Disaggregation Data'!$R$315:$R$616,MATCH(LEFT(X588,255),LEFT('Disaggregation Data'!$J$315:$J$616,255),0))=0,"",INDEX('Disaggregation Data'!$R$315:$R$616,MATCH(LEFT(X588,255),LEFT('Disaggregation Data'!J$315:$J$616,255),0))),"")</f>
        <v/>
      </c>
      <c r="K588" s="484"/>
      <c r="L588" s="484"/>
      <c r="M588" s="484"/>
      <c r="N588" s="484"/>
      <c r="O588" s="484"/>
      <c r="P588" s="429"/>
      <c r="Q588" s="429"/>
      <c r="R588" s="429"/>
      <c r="S588" s="429"/>
      <c r="T588" s="429"/>
      <c r="U588" s="433" t="str">
        <f t="array" ref="U588">IFERROR(IF(INDEX('Disaggregation Data'!$O$315:$O$616,MATCH(LEFT(X588,255),LEFT('Disaggregation Data'!$J$315:$J$616,255),0))=0,"",INDEX('Disaggregation Data'!$O$315:$O$616,MATCH(LEFT(X588,255),LEFT('Disaggregation Data'!J$315:$J$616,255),0))),"")</f>
        <v/>
      </c>
      <c r="V588" s="447" t="str">
        <f t="array" ref="V588">IFERROR(IF(INDEX('Disaggregation Data'!$P$315:$P$616,MATCH(LEFT(X588,255),LEFT('Disaggregation Data'!$J$315:$J$616,255),0))=0,"",INDEX('Disaggregation Data'!$P$315:$P$616,MATCH(LEFT(X588,255),LEFT('Disaggregation Data'!J$315:$J$616,255),0))),"")</f>
        <v/>
      </c>
      <c r="W588" s="527"/>
      <c r="X588" s="527" t="str">
        <f t="shared" si="40"/>
        <v/>
      </c>
      <c r="Y588" s="527">
        <f t="shared" si="41"/>
        <v>171</v>
      </c>
      <c r="Z588" s="527" t="str">
        <f t="shared" si="42"/>
        <v/>
      </c>
      <c r="AA588" s="527" t="b">
        <f t="shared" si="43"/>
        <v>0</v>
      </c>
      <c r="AB588" s="527" t="s">
        <v>2204</v>
      </c>
      <c r="AC588" s="527" t="str">
        <f t="array" ref="AC588">IFERROR(IF(INDEX('Disaggregation Records'!$G$95:$G$183,MATCH(LEFT(Z588,255),LEFT('Disaggregation Records'!$D$95:$D$183,255),0))=0,"",INDEX('Disaggregation Records'!$G$95:$G$183,MATCH(LEFT(Z588,255),LEFT('Disaggregation Records'!$D$95:$D$183,255),0))),"")</f>
        <v/>
      </c>
      <c r="AD588" s="527" t="s">
        <v>997</v>
      </c>
      <c r="AE588" s="392"/>
      <c r="AF588" s="133"/>
      <c r="AG588" s="133"/>
    </row>
    <row r="589" spans="1:33" ht="47.1" customHeight="1" x14ac:dyDescent="0.25">
      <c r="A589" s="409">
        <v>27</v>
      </c>
      <c r="B589" s="427" t="str">
        <f>IFERROR(VLOOKUP(A589,'Coverage Indicators - Section D'!$A$10:$Y$42,25,FALSE),"")</f>
        <v/>
      </c>
      <c r="C589" s="522" t="str">
        <f t="array" ref="C589">IFERROR(IF(INDEX('Disaggregation Records'!$E$95:$E$183,MATCH(RIGHT(Z589,255),RIGHT('Disaggregation Records'!$D$95:$D$183,255),0))=0,"",INDEX('Disaggregation Records'!$E$95:$E$183,MATCH(RIGHT(Z589,255),RIGHT('Disaggregation Records'!$D$95:$D$183,255),0))),"")</f>
        <v/>
      </c>
      <c r="D589" s="522" t="str">
        <f t="array" ref="D589">IFERROR(IF(INDEX('Disaggregation Records'!$F$95:$F$183,MATCH(RIGHT(Z589,255),RIGHT('Disaggregation Records'!$D$95:$D$183,255),0))=0,"",INDEX('Disaggregation Records'!$F$95:$F$183,MATCH(RIGHT(Z589,255),RIGHT('Disaggregation Records'!$D$95:$D$183,255),0))),"")</f>
        <v/>
      </c>
      <c r="E589" s="429" t="str">
        <f t="array" ref="E589">IFERROR(IF(INDEX('Disaggregation Data'!$K$315:$K$616,MATCH(LEFT(X589,255),LEFT('Disaggregation Data'!$J$315:$J$616,255),0))=0,"",INDEX('Disaggregation Data'!$K$315:$K$616,MATCH(LEFT(X589,255),LEFT('Disaggregation Data'!J$315:$J$616,255),0))),"")</f>
        <v/>
      </c>
      <c r="F589" s="430" t="str">
        <f t="array" ref="F589">IFERROR(IF(INDEX('Disaggregation Data'!$L$315:$L$616,MATCH(LEFT(X589,255),LEFT('Disaggregation Data'!$J$315:$J$616,255),0))=0,"",INDEX('Disaggregation Data'!$L$315:$L$616,MATCH(LEFT(X589,255),LEFT('Disaggregation Data'!J$315:$J$616,255),0))),"")</f>
        <v/>
      </c>
      <c r="G589" s="494" t="str">
        <f t="array" ref="G589">IFERROR(IF(INDEX('Disaggregation Data'!$M$315:$M$616,MATCH(LEFT(X589,255),LEFT('Disaggregation Data'!$J$315:$J$616,255),0))=0,(E589/F589)*100,INDEX('Disaggregation Data'!$M$315:$M$616,MATCH(LEFT(X589,255),LEFT('Disaggregation Data'!J$315:$J$616,255),0))),"")</f>
        <v/>
      </c>
      <c r="H589" s="433" t="str">
        <f t="array" ref="H589">IFERROR(IF(INDEX('Disaggregation Data'!$N$315:$N$616,MATCH(LEFT(X589,255),LEFT('Disaggregation Data'!$J$315:$J$616,255),0))=0,"",INDEX('Disaggregation Data'!$N$315:$N$616,MATCH(LEFT(X589,255),LEFT('Disaggregation Data'!J$315:$J$616,255),0))),"")</f>
        <v/>
      </c>
      <c r="I589" s="433" t="str">
        <f t="array" ref="I589">IFERROR(IF(INDEX('Disaggregation Data'!$Q$315:$Q$616,MATCH(LEFT(X589,255),LEFT('Disaggregation Data'!$J$315:$J$616,255),0))=0,"",INDEX('Disaggregation Data'!$Q$315:$Q$616,MATCH(LEFT(X589,255),LEFT('Disaggregation Data'!J$315:$J$616,255),0))),"")</f>
        <v/>
      </c>
      <c r="J589" s="447" t="str">
        <f t="array" ref="J589">IFERROR(IF(INDEX('Disaggregation Data'!$R$315:$R$616,MATCH(LEFT(X589,255),LEFT('Disaggregation Data'!$J$315:$J$616,255),0))=0,"",INDEX('Disaggregation Data'!$R$315:$R$616,MATCH(LEFT(X589,255),LEFT('Disaggregation Data'!J$315:$J$616,255),0))),"")</f>
        <v/>
      </c>
      <c r="K589" s="484"/>
      <c r="L589" s="484"/>
      <c r="M589" s="484"/>
      <c r="N589" s="484"/>
      <c r="O589" s="484"/>
      <c r="P589" s="429"/>
      <c r="Q589" s="429"/>
      <c r="R589" s="429"/>
      <c r="S589" s="429"/>
      <c r="T589" s="429"/>
      <c r="U589" s="433" t="str">
        <f t="array" ref="U589">IFERROR(IF(INDEX('Disaggregation Data'!$O$315:$O$616,MATCH(LEFT(X589,255),LEFT('Disaggregation Data'!$J$315:$J$616,255),0))=0,"",INDEX('Disaggregation Data'!$O$315:$O$616,MATCH(LEFT(X589,255),LEFT('Disaggregation Data'!J$315:$J$616,255),0))),"")</f>
        <v/>
      </c>
      <c r="V589" s="447" t="str">
        <f t="array" ref="V589">IFERROR(IF(INDEX('Disaggregation Data'!$P$315:$P$616,MATCH(LEFT(X589,255),LEFT('Disaggregation Data'!$J$315:$J$616,255),0))=0,"",INDEX('Disaggregation Data'!$P$315:$P$616,MATCH(LEFT(X589,255),LEFT('Disaggregation Data'!J$315:$J$616,255),0))),"")</f>
        <v/>
      </c>
      <c r="W589" s="527"/>
      <c r="X589" s="527" t="str">
        <f t="shared" si="40"/>
        <v/>
      </c>
      <c r="Y589" s="527">
        <f t="shared" si="41"/>
        <v>172</v>
      </c>
      <c r="Z589" s="527" t="str">
        <f t="shared" si="42"/>
        <v/>
      </c>
      <c r="AA589" s="527" t="b">
        <f t="shared" si="43"/>
        <v>0</v>
      </c>
      <c r="AB589" s="527" t="s">
        <v>2205</v>
      </c>
      <c r="AC589" s="527" t="str">
        <f t="array" ref="AC589">IFERROR(IF(INDEX('Disaggregation Records'!$G$95:$G$183,MATCH(LEFT(Z589,255),LEFT('Disaggregation Records'!$D$95:$D$183,255),0))=0,"",INDEX('Disaggregation Records'!$G$95:$G$183,MATCH(LEFT(Z589,255),LEFT('Disaggregation Records'!$D$95:$D$183,255),0))),"")</f>
        <v/>
      </c>
      <c r="AD589" s="527" t="s">
        <v>997</v>
      </c>
      <c r="AE589" s="392"/>
      <c r="AF589" s="133"/>
      <c r="AG589" s="133"/>
    </row>
    <row r="590" spans="1:33" ht="47.1" customHeight="1" x14ac:dyDescent="0.25">
      <c r="A590" s="409">
        <v>27</v>
      </c>
      <c r="B590" s="427" t="str">
        <f>IFERROR(VLOOKUP(A590,'Coverage Indicators - Section D'!$A$10:$Y$42,25,FALSE),"")</f>
        <v/>
      </c>
      <c r="C590" s="522" t="str">
        <f t="array" ref="C590">IFERROR(IF(INDEX('Disaggregation Records'!$E$95:$E$183,MATCH(RIGHT(Z590,255),RIGHT('Disaggregation Records'!$D$95:$D$183,255),0))=0,"",INDEX('Disaggregation Records'!$E$95:$E$183,MATCH(RIGHT(Z590,255),RIGHT('Disaggregation Records'!$D$95:$D$183,255),0))),"")</f>
        <v/>
      </c>
      <c r="D590" s="522" t="str">
        <f t="array" ref="D590">IFERROR(IF(INDEX('Disaggregation Records'!$F$95:$F$183,MATCH(RIGHT(Z590,255),RIGHT('Disaggregation Records'!$D$95:$D$183,255),0))=0,"",INDEX('Disaggregation Records'!$F$95:$F$183,MATCH(RIGHT(Z590,255),RIGHT('Disaggregation Records'!$D$95:$D$183,255),0))),"")</f>
        <v/>
      </c>
      <c r="E590" s="429" t="str">
        <f t="array" ref="E590">IFERROR(IF(INDEX('Disaggregation Data'!$K$315:$K$616,MATCH(LEFT(X590,255),LEFT('Disaggregation Data'!$J$315:$J$616,255),0))=0,"",INDEX('Disaggregation Data'!$K$315:$K$616,MATCH(LEFT(X590,255),LEFT('Disaggregation Data'!J$315:$J$616,255),0))),"")</f>
        <v/>
      </c>
      <c r="F590" s="430" t="str">
        <f t="array" ref="F590">IFERROR(IF(INDEX('Disaggregation Data'!$L$315:$L$616,MATCH(LEFT(X590,255),LEFT('Disaggregation Data'!$J$315:$J$616,255),0))=0,"",INDEX('Disaggregation Data'!$L$315:$L$616,MATCH(LEFT(X590,255),LEFT('Disaggregation Data'!J$315:$J$616,255),0))),"")</f>
        <v/>
      </c>
      <c r="G590" s="494" t="str">
        <f t="array" ref="G590">IFERROR(IF(INDEX('Disaggregation Data'!$M$315:$M$616,MATCH(LEFT(X590,255),LEFT('Disaggregation Data'!$J$315:$J$616,255),0))=0,(E590/F590)*100,INDEX('Disaggregation Data'!$M$315:$M$616,MATCH(LEFT(X590,255),LEFT('Disaggregation Data'!J$315:$J$616,255),0))),"")</f>
        <v/>
      </c>
      <c r="H590" s="433" t="str">
        <f t="array" ref="H590">IFERROR(IF(INDEX('Disaggregation Data'!$N$315:$N$616,MATCH(LEFT(X590,255),LEFT('Disaggregation Data'!$J$315:$J$616,255),0))=0,"",INDEX('Disaggregation Data'!$N$315:$N$616,MATCH(LEFT(X590,255),LEFT('Disaggregation Data'!J$315:$J$616,255),0))),"")</f>
        <v/>
      </c>
      <c r="I590" s="433" t="str">
        <f t="array" ref="I590">IFERROR(IF(INDEX('Disaggregation Data'!$Q$315:$Q$616,MATCH(LEFT(X590,255),LEFT('Disaggregation Data'!$J$315:$J$616,255),0))=0,"",INDEX('Disaggregation Data'!$Q$315:$Q$616,MATCH(LEFT(X590,255),LEFT('Disaggregation Data'!J$315:$J$616,255),0))),"")</f>
        <v/>
      </c>
      <c r="J590" s="447" t="str">
        <f t="array" ref="J590">IFERROR(IF(INDEX('Disaggregation Data'!$R$315:$R$616,MATCH(LEFT(X590,255),LEFT('Disaggregation Data'!$J$315:$J$616,255),0))=0,"",INDEX('Disaggregation Data'!$R$315:$R$616,MATCH(LEFT(X590,255),LEFT('Disaggregation Data'!J$315:$J$616,255),0))),"")</f>
        <v/>
      </c>
      <c r="K590" s="484"/>
      <c r="L590" s="484"/>
      <c r="M590" s="484"/>
      <c r="N590" s="484"/>
      <c r="O590" s="484"/>
      <c r="P590" s="429"/>
      <c r="Q590" s="429"/>
      <c r="R590" s="429"/>
      <c r="S590" s="429"/>
      <c r="T590" s="429"/>
      <c r="U590" s="433" t="str">
        <f t="array" ref="U590">IFERROR(IF(INDEX('Disaggregation Data'!$O$315:$O$616,MATCH(LEFT(X590,255),LEFT('Disaggregation Data'!$J$315:$J$616,255),0))=0,"",INDEX('Disaggregation Data'!$O$315:$O$616,MATCH(LEFT(X590,255),LEFT('Disaggregation Data'!J$315:$J$616,255),0))),"")</f>
        <v/>
      </c>
      <c r="V590" s="447" t="str">
        <f t="array" ref="V590">IFERROR(IF(INDEX('Disaggregation Data'!$P$315:$P$616,MATCH(LEFT(X590,255),LEFT('Disaggregation Data'!$J$315:$J$616,255),0))=0,"",INDEX('Disaggregation Data'!$P$315:$P$616,MATCH(LEFT(X590,255),LEFT('Disaggregation Data'!J$315:$J$616,255),0))),"")</f>
        <v/>
      </c>
      <c r="W590" s="527"/>
      <c r="X590" s="527" t="str">
        <f t="shared" si="40"/>
        <v/>
      </c>
      <c r="Y590" s="527">
        <f t="shared" si="41"/>
        <v>173</v>
      </c>
      <c r="Z590" s="527" t="str">
        <f t="shared" si="42"/>
        <v/>
      </c>
      <c r="AA590" s="527" t="b">
        <f t="shared" si="43"/>
        <v>0</v>
      </c>
      <c r="AB590" s="527" t="s">
        <v>2206</v>
      </c>
      <c r="AC590" s="527" t="str">
        <f t="array" ref="AC590">IFERROR(IF(INDEX('Disaggregation Records'!$G$95:$G$183,MATCH(LEFT(Z590,255),LEFT('Disaggregation Records'!$D$95:$D$183,255),0))=0,"",INDEX('Disaggregation Records'!$G$95:$G$183,MATCH(LEFT(Z590,255),LEFT('Disaggregation Records'!$D$95:$D$183,255),0))),"")</f>
        <v/>
      </c>
      <c r="AD590" s="527" t="s">
        <v>997</v>
      </c>
      <c r="AE590" s="392"/>
      <c r="AF590" s="133"/>
      <c r="AG590" s="133"/>
    </row>
    <row r="591" spans="1:33" ht="47.1" customHeight="1" x14ac:dyDescent="0.25">
      <c r="A591" s="409">
        <v>27</v>
      </c>
      <c r="B591" s="427" t="str">
        <f>IFERROR(VLOOKUP(A591,'Coverage Indicators - Section D'!$A$10:$Y$42,25,FALSE),"")</f>
        <v/>
      </c>
      <c r="C591" s="522" t="str">
        <f t="array" ref="C591">IFERROR(IF(INDEX('Disaggregation Records'!$E$95:$E$183,MATCH(RIGHT(Z591,255),RIGHT('Disaggregation Records'!$D$95:$D$183,255),0))=0,"",INDEX('Disaggregation Records'!$E$95:$E$183,MATCH(RIGHT(Z591,255),RIGHT('Disaggregation Records'!$D$95:$D$183,255),0))),"")</f>
        <v/>
      </c>
      <c r="D591" s="522" t="str">
        <f t="array" ref="D591">IFERROR(IF(INDEX('Disaggregation Records'!$F$95:$F$183,MATCH(RIGHT(Z591,255),RIGHT('Disaggregation Records'!$D$95:$D$183,255),0))=0,"",INDEX('Disaggregation Records'!$F$95:$F$183,MATCH(RIGHT(Z591,255),RIGHT('Disaggregation Records'!$D$95:$D$183,255),0))),"")</f>
        <v/>
      </c>
      <c r="E591" s="429" t="str">
        <f t="array" ref="E591">IFERROR(IF(INDEX('Disaggregation Data'!$K$315:$K$616,MATCH(LEFT(X591,255),LEFT('Disaggregation Data'!$J$315:$J$616,255),0))=0,"",INDEX('Disaggregation Data'!$K$315:$K$616,MATCH(LEFT(X591,255),LEFT('Disaggregation Data'!J$315:$J$616,255),0))),"")</f>
        <v/>
      </c>
      <c r="F591" s="430" t="str">
        <f t="array" ref="F591">IFERROR(IF(INDEX('Disaggregation Data'!$L$315:$L$616,MATCH(LEFT(X591,255),LEFT('Disaggregation Data'!$J$315:$J$616,255),0))=0,"",INDEX('Disaggregation Data'!$L$315:$L$616,MATCH(LEFT(X591,255),LEFT('Disaggregation Data'!J$315:$J$616,255),0))),"")</f>
        <v/>
      </c>
      <c r="G591" s="494" t="str">
        <f t="array" ref="G591">IFERROR(IF(INDEX('Disaggregation Data'!$M$315:$M$616,MATCH(LEFT(X591,255),LEFT('Disaggregation Data'!$J$315:$J$616,255),0))=0,(E591/F591)*100,INDEX('Disaggregation Data'!$M$315:$M$616,MATCH(LEFT(X591,255),LEFT('Disaggregation Data'!J$315:$J$616,255),0))),"")</f>
        <v/>
      </c>
      <c r="H591" s="433" t="str">
        <f t="array" ref="H591">IFERROR(IF(INDEX('Disaggregation Data'!$N$315:$N$616,MATCH(LEFT(X591,255),LEFT('Disaggregation Data'!$J$315:$J$616,255),0))=0,"",INDEX('Disaggregation Data'!$N$315:$N$616,MATCH(LEFT(X591,255),LEFT('Disaggregation Data'!J$315:$J$616,255),0))),"")</f>
        <v/>
      </c>
      <c r="I591" s="433" t="str">
        <f t="array" ref="I591">IFERROR(IF(INDEX('Disaggregation Data'!$Q$315:$Q$616,MATCH(LEFT(X591,255),LEFT('Disaggregation Data'!$J$315:$J$616,255),0))=0,"",INDEX('Disaggregation Data'!$Q$315:$Q$616,MATCH(LEFT(X591,255),LEFT('Disaggregation Data'!J$315:$J$616,255),0))),"")</f>
        <v/>
      </c>
      <c r="J591" s="447" t="str">
        <f t="array" ref="J591">IFERROR(IF(INDEX('Disaggregation Data'!$R$315:$R$616,MATCH(LEFT(X591,255),LEFT('Disaggregation Data'!$J$315:$J$616,255),0))=0,"",INDEX('Disaggregation Data'!$R$315:$R$616,MATCH(LEFT(X591,255),LEFT('Disaggregation Data'!J$315:$J$616,255),0))),"")</f>
        <v/>
      </c>
      <c r="K591" s="484"/>
      <c r="L591" s="484"/>
      <c r="M591" s="484"/>
      <c r="N591" s="484"/>
      <c r="O591" s="484"/>
      <c r="P591" s="429"/>
      <c r="Q591" s="429"/>
      <c r="R591" s="429"/>
      <c r="S591" s="429"/>
      <c r="T591" s="429"/>
      <c r="U591" s="433" t="str">
        <f t="array" ref="U591">IFERROR(IF(INDEX('Disaggregation Data'!$O$315:$O$616,MATCH(LEFT(X591,255),LEFT('Disaggregation Data'!$J$315:$J$616,255),0))=0,"",INDEX('Disaggregation Data'!$O$315:$O$616,MATCH(LEFT(X591,255),LEFT('Disaggregation Data'!J$315:$J$616,255),0))),"")</f>
        <v/>
      </c>
      <c r="V591" s="447" t="str">
        <f t="array" ref="V591">IFERROR(IF(INDEX('Disaggregation Data'!$P$315:$P$616,MATCH(LEFT(X591,255),LEFT('Disaggregation Data'!$J$315:$J$616,255),0))=0,"",INDEX('Disaggregation Data'!$P$315:$P$616,MATCH(LEFT(X591,255),LEFT('Disaggregation Data'!J$315:$J$616,255),0))),"")</f>
        <v/>
      </c>
      <c r="W591" s="527"/>
      <c r="X591" s="527" t="str">
        <f t="shared" si="40"/>
        <v/>
      </c>
      <c r="Y591" s="527">
        <f t="shared" si="41"/>
        <v>174</v>
      </c>
      <c r="Z591" s="527" t="str">
        <f t="shared" si="42"/>
        <v/>
      </c>
      <c r="AA591" s="527" t="b">
        <f t="shared" si="43"/>
        <v>0</v>
      </c>
      <c r="AB591" s="527" t="s">
        <v>2207</v>
      </c>
      <c r="AC591" s="527" t="str">
        <f t="array" ref="AC591">IFERROR(IF(INDEX('Disaggregation Records'!$G$95:$G$183,MATCH(LEFT(Z591,255),LEFT('Disaggregation Records'!$D$95:$D$183,255),0))=0,"",INDEX('Disaggregation Records'!$G$95:$G$183,MATCH(LEFT(Z591,255),LEFT('Disaggregation Records'!$D$95:$D$183,255),0))),"")</f>
        <v/>
      </c>
      <c r="AD591" s="527" t="s">
        <v>997</v>
      </c>
      <c r="AE591" s="392"/>
      <c r="AF591" s="133"/>
      <c r="AG591" s="133"/>
    </row>
    <row r="592" spans="1:33" ht="47.1" customHeight="1" x14ac:dyDescent="0.25">
      <c r="A592" s="409">
        <v>27</v>
      </c>
      <c r="B592" s="427" t="str">
        <f>IFERROR(VLOOKUP(A592,'Coverage Indicators - Section D'!$A$10:$Y$42,25,FALSE),"")</f>
        <v/>
      </c>
      <c r="C592" s="522" t="str">
        <f t="array" ref="C592">IFERROR(IF(INDEX('Disaggregation Records'!$E$95:$E$183,MATCH(RIGHT(Z592,255),RIGHT('Disaggregation Records'!$D$95:$D$183,255),0))=0,"",INDEX('Disaggregation Records'!$E$95:$E$183,MATCH(RIGHT(Z592,255),RIGHT('Disaggregation Records'!$D$95:$D$183,255),0))),"")</f>
        <v/>
      </c>
      <c r="D592" s="522" t="str">
        <f t="array" ref="D592">IFERROR(IF(INDEX('Disaggregation Records'!$F$95:$F$183,MATCH(RIGHT(Z592,255),RIGHT('Disaggregation Records'!$D$95:$D$183,255),0))=0,"",INDEX('Disaggregation Records'!$F$95:$F$183,MATCH(RIGHT(Z592,255),RIGHT('Disaggregation Records'!$D$95:$D$183,255),0))),"")</f>
        <v/>
      </c>
      <c r="E592" s="429" t="str">
        <f t="array" ref="E592">IFERROR(IF(INDEX('Disaggregation Data'!$K$315:$K$616,MATCH(LEFT(X592,255),LEFT('Disaggregation Data'!$J$315:$J$616,255),0))=0,"",INDEX('Disaggregation Data'!$K$315:$K$616,MATCH(LEFT(X592,255),LEFT('Disaggregation Data'!J$315:$J$616,255),0))),"")</f>
        <v/>
      </c>
      <c r="F592" s="430" t="str">
        <f t="array" ref="F592">IFERROR(IF(INDEX('Disaggregation Data'!$L$315:$L$616,MATCH(LEFT(X592,255),LEFT('Disaggregation Data'!$J$315:$J$616,255),0))=0,"",INDEX('Disaggregation Data'!$L$315:$L$616,MATCH(LEFT(X592,255),LEFT('Disaggregation Data'!J$315:$J$616,255),0))),"")</f>
        <v/>
      </c>
      <c r="G592" s="494" t="str">
        <f t="array" ref="G592">IFERROR(IF(INDEX('Disaggregation Data'!$M$315:$M$616,MATCH(LEFT(X592,255),LEFT('Disaggregation Data'!$J$315:$J$616,255),0))=0,(E592/F592)*100,INDEX('Disaggregation Data'!$M$315:$M$616,MATCH(LEFT(X592,255),LEFT('Disaggregation Data'!J$315:$J$616,255),0))),"")</f>
        <v/>
      </c>
      <c r="H592" s="433" t="str">
        <f t="array" ref="H592">IFERROR(IF(INDEX('Disaggregation Data'!$N$315:$N$616,MATCH(LEFT(X592,255),LEFT('Disaggregation Data'!$J$315:$J$616,255),0))=0,"",INDEX('Disaggregation Data'!$N$315:$N$616,MATCH(LEFT(X592,255),LEFT('Disaggregation Data'!J$315:$J$616,255),0))),"")</f>
        <v/>
      </c>
      <c r="I592" s="433" t="str">
        <f t="array" ref="I592">IFERROR(IF(INDEX('Disaggregation Data'!$Q$315:$Q$616,MATCH(LEFT(X592,255),LEFT('Disaggregation Data'!$J$315:$J$616,255),0))=0,"",INDEX('Disaggregation Data'!$Q$315:$Q$616,MATCH(LEFT(X592,255),LEFT('Disaggregation Data'!J$315:$J$616,255),0))),"")</f>
        <v/>
      </c>
      <c r="J592" s="447" t="str">
        <f t="array" ref="J592">IFERROR(IF(INDEX('Disaggregation Data'!$R$315:$R$616,MATCH(LEFT(X592,255),LEFT('Disaggregation Data'!$J$315:$J$616,255),0))=0,"",INDEX('Disaggregation Data'!$R$315:$R$616,MATCH(LEFT(X592,255),LEFT('Disaggregation Data'!J$315:$J$616,255),0))),"")</f>
        <v/>
      </c>
      <c r="K592" s="484"/>
      <c r="L592" s="484"/>
      <c r="M592" s="484"/>
      <c r="N592" s="484"/>
      <c r="O592" s="484"/>
      <c r="P592" s="429"/>
      <c r="Q592" s="429"/>
      <c r="R592" s="429"/>
      <c r="S592" s="429"/>
      <c r="T592" s="429"/>
      <c r="U592" s="433" t="str">
        <f t="array" ref="U592">IFERROR(IF(INDEX('Disaggregation Data'!$O$315:$O$616,MATCH(LEFT(X592,255),LEFT('Disaggregation Data'!$J$315:$J$616,255),0))=0,"",INDEX('Disaggregation Data'!$O$315:$O$616,MATCH(LEFT(X592,255),LEFT('Disaggregation Data'!J$315:$J$616,255),0))),"")</f>
        <v/>
      </c>
      <c r="V592" s="447" t="str">
        <f t="array" ref="V592">IFERROR(IF(INDEX('Disaggregation Data'!$P$315:$P$616,MATCH(LEFT(X592,255),LEFT('Disaggregation Data'!$J$315:$J$616,255),0))=0,"",INDEX('Disaggregation Data'!$P$315:$P$616,MATCH(LEFT(X592,255),LEFT('Disaggregation Data'!J$315:$J$616,255),0))),"")</f>
        <v/>
      </c>
      <c r="W592" s="527"/>
      <c r="X592" s="527" t="str">
        <f t="shared" si="40"/>
        <v/>
      </c>
      <c r="Y592" s="527">
        <f t="shared" si="41"/>
        <v>175</v>
      </c>
      <c r="Z592" s="527" t="str">
        <f t="shared" si="42"/>
        <v/>
      </c>
      <c r="AA592" s="527" t="b">
        <f t="shared" si="43"/>
        <v>0</v>
      </c>
      <c r="AB592" s="527" t="s">
        <v>2208</v>
      </c>
      <c r="AC592" s="527" t="str">
        <f t="array" ref="AC592">IFERROR(IF(INDEX('Disaggregation Records'!$G$95:$G$183,MATCH(LEFT(Z592,255),LEFT('Disaggregation Records'!$D$95:$D$183,255),0))=0,"",INDEX('Disaggregation Records'!$G$95:$G$183,MATCH(LEFT(Z592,255),LEFT('Disaggregation Records'!$D$95:$D$183,255),0))),"")</f>
        <v/>
      </c>
      <c r="AD592" s="527" t="s">
        <v>997</v>
      </c>
      <c r="AE592" s="392"/>
      <c r="AF592" s="133"/>
      <c r="AG592" s="133"/>
    </row>
    <row r="593" spans="1:33" ht="47.1" customHeight="1" x14ac:dyDescent="0.25">
      <c r="A593" s="409">
        <v>27</v>
      </c>
      <c r="B593" s="427" t="str">
        <f>IFERROR(VLOOKUP(A593,'Coverage Indicators - Section D'!$A$10:$Y$42,25,FALSE),"")</f>
        <v/>
      </c>
      <c r="C593" s="522" t="str">
        <f t="array" ref="C593">IFERROR(IF(INDEX('Disaggregation Records'!$E$95:$E$183,MATCH(RIGHT(Z593,255),RIGHT('Disaggregation Records'!$D$95:$D$183,255),0))=0,"",INDEX('Disaggregation Records'!$E$95:$E$183,MATCH(RIGHT(Z593,255),RIGHT('Disaggregation Records'!$D$95:$D$183,255),0))),"")</f>
        <v/>
      </c>
      <c r="D593" s="522" t="str">
        <f t="array" ref="D593">IFERROR(IF(INDEX('Disaggregation Records'!$F$95:$F$183,MATCH(RIGHT(Z593,255),RIGHT('Disaggregation Records'!$D$95:$D$183,255),0))=0,"",INDEX('Disaggregation Records'!$F$95:$F$183,MATCH(RIGHT(Z593,255),RIGHT('Disaggregation Records'!$D$95:$D$183,255),0))),"")</f>
        <v/>
      </c>
      <c r="E593" s="429" t="str">
        <f t="array" ref="E593">IFERROR(IF(INDEX('Disaggregation Data'!$K$315:$K$616,MATCH(LEFT(X593,255),LEFT('Disaggregation Data'!$J$315:$J$616,255),0))=0,"",INDEX('Disaggregation Data'!$K$315:$K$616,MATCH(LEFT(X593,255),LEFT('Disaggregation Data'!J$315:$J$616,255),0))),"")</f>
        <v/>
      </c>
      <c r="F593" s="430" t="str">
        <f t="array" ref="F593">IFERROR(IF(INDEX('Disaggregation Data'!$L$315:$L$616,MATCH(LEFT(X593,255),LEFT('Disaggregation Data'!$J$315:$J$616,255),0))=0,"",INDEX('Disaggregation Data'!$L$315:$L$616,MATCH(LEFT(X593,255),LEFT('Disaggregation Data'!J$315:$J$616,255),0))),"")</f>
        <v/>
      </c>
      <c r="G593" s="494" t="str">
        <f t="array" ref="G593">IFERROR(IF(INDEX('Disaggregation Data'!$M$315:$M$616,MATCH(LEFT(X593,255),LEFT('Disaggregation Data'!$J$315:$J$616,255),0))=0,(E593/F593)*100,INDEX('Disaggregation Data'!$M$315:$M$616,MATCH(LEFT(X593,255),LEFT('Disaggregation Data'!J$315:$J$616,255),0))),"")</f>
        <v/>
      </c>
      <c r="H593" s="433" t="str">
        <f t="array" ref="H593">IFERROR(IF(INDEX('Disaggregation Data'!$N$315:$N$616,MATCH(LEFT(X593,255),LEFT('Disaggregation Data'!$J$315:$J$616,255),0))=0,"",INDEX('Disaggregation Data'!$N$315:$N$616,MATCH(LEFT(X593,255),LEFT('Disaggregation Data'!J$315:$J$616,255),0))),"")</f>
        <v/>
      </c>
      <c r="I593" s="433" t="str">
        <f t="array" ref="I593">IFERROR(IF(INDEX('Disaggregation Data'!$Q$315:$Q$616,MATCH(LEFT(X593,255),LEFT('Disaggregation Data'!$J$315:$J$616,255),0))=0,"",INDEX('Disaggregation Data'!$Q$315:$Q$616,MATCH(LEFT(X593,255),LEFT('Disaggregation Data'!J$315:$J$616,255),0))),"")</f>
        <v/>
      </c>
      <c r="J593" s="447" t="str">
        <f t="array" ref="J593">IFERROR(IF(INDEX('Disaggregation Data'!$R$315:$R$616,MATCH(LEFT(X593,255),LEFT('Disaggregation Data'!$J$315:$J$616,255),0))=0,"",INDEX('Disaggregation Data'!$R$315:$R$616,MATCH(LEFT(X593,255),LEFT('Disaggregation Data'!J$315:$J$616,255),0))),"")</f>
        <v/>
      </c>
      <c r="K593" s="484"/>
      <c r="L593" s="484"/>
      <c r="M593" s="484"/>
      <c r="N593" s="484"/>
      <c r="O593" s="484"/>
      <c r="P593" s="429"/>
      <c r="Q593" s="429"/>
      <c r="R593" s="429"/>
      <c r="S593" s="429"/>
      <c r="T593" s="429"/>
      <c r="U593" s="433" t="str">
        <f t="array" ref="U593">IFERROR(IF(INDEX('Disaggregation Data'!$O$315:$O$616,MATCH(LEFT(X593,255),LEFT('Disaggregation Data'!$J$315:$J$616,255),0))=0,"",INDEX('Disaggregation Data'!$O$315:$O$616,MATCH(LEFT(X593,255),LEFT('Disaggregation Data'!J$315:$J$616,255),0))),"")</f>
        <v/>
      </c>
      <c r="V593" s="447" t="str">
        <f t="array" ref="V593">IFERROR(IF(INDEX('Disaggregation Data'!$P$315:$P$616,MATCH(LEFT(X593,255),LEFT('Disaggregation Data'!$J$315:$J$616,255),0))=0,"",INDEX('Disaggregation Data'!$P$315:$P$616,MATCH(LEFT(X593,255),LEFT('Disaggregation Data'!J$315:$J$616,255),0))),"")</f>
        <v/>
      </c>
      <c r="W593" s="527"/>
      <c r="X593" s="527" t="str">
        <f t="shared" si="40"/>
        <v/>
      </c>
      <c r="Y593" s="527">
        <f t="shared" si="41"/>
        <v>176</v>
      </c>
      <c r="Z593" s="527" t="str">
        <f t="shared" si="42"/>
        <v/>
      </c>
      <c r="AA593" s="527" t="b">
        <f t="shared" si="43"/>
        <v>0</v>
      </c>
      <c r="AB593" s="527" t="s">
        <v>2209</v>
      </c>
      <c r="AC593" s="527" t="str">
        <f t="array" ref="AC593">IFERROR(IF(INDEX('Disaggregation Records'!$G$95:$G$183,MATCH(LEFT(Z593,255),LEFT('Disaggregation Records'!$D$95:$D$183,255),0))=0,"",INDEX('Disaggregation Records'!$G$95:$G$183,MATCH(LEFT(Z593,255),LEFT('Disaggregation Records'!$D$95:$D$183,255),0))),"")</f>
        <v/>
      </c>
      <c r="AD593" s="527" t="s">
        <v>997</v>
      </c>
      <c r="AE593" s="392"/>
      <c r="AF593" s="133"/>
      <c r="AG593" s="133"/>
    </row>
    <row r="594" spans="1:33" ht="47.1" customHeight="1" x14ac:dyDescent="0.25">
      <c r="A594" s="409">
        <v>27</v>
      </c>
      <c r="B594" s="427" t="str">
        <f>IFERROR(VLOOKUP(A594,'Coverage Indicators - Section D'!$A$10:$Y$42,25,FALSE),"")</f>
        <v/>
      </c>
      <c r="C594" s="522" t="str">
        <f t="array" ref="C594">IFERROR(IF(INDEX('Disaggregation Records'!$E$95:$E$183,MATCH(RIGHT(Z594,255),RIGHT('Disaggregation Records'!$D$95:$D$183,255),0))=0,"",INDEX('Disaggregation Records'!$E$95:$E$183,MATCH(RIGHT(Z594,255),RIGHT('Disaggregation Records'!$D$95:$D$183,255),0))),"")</f>
        <v/>
      </c>
      <c r="D594" s="522" t="str">
        <f t="array" ref="D594">IFERROR(IF(INDEX('Disaggregation Records'!$F$95:$F$183,MATCH(RIGHT(Z594,255),RIGHT('Disaggregation Records'!$D$95:$D$183,255),0))=0,"",INDEX('Disaggregation Records'!$F$95:$F$183,MATCH(RIGHT(Z594,255),RIGHT('Disaggregation Records'!$D$95:$D$183,255),0))),"")</f>
        <v/>
      </c>
      <c r="E594" s="429" t="str">
        <f t="array" ref="E594">IFERROR(IF(INDEX('Disaggregation Data'!$K$315:$K$616,MATCH(LEFT(X594,255),LEFT('Disaggregation Data'!$J$315:$J$616,255),0))=0,"",INDEX('Disaggregation Data'!$K$315:$K$616,MATCH(LEFT(X594,255),LEFT('Disaggregation Data'!J$315:$J$616,255),0))),"")</f>
        <v/>
      </c>
      <c r="F594" s="430" t="str">
        <f t="array" ref="F594">IFERROR(IF(INDEX('Disaggregation Data'!$L$315:$L$616,MATCH(LEFT(X594,255),LEFT('Disaggregation Data'!$J$315:$J$616,255),0))=0,"",INDEX('Disaggregation Data'!$L$315:$L$616,MATCH(LEFT(X594,255),LEFT('Disaggregation Data'!J$315:$J$616,255),0))),"")</f>
        <v/>
      </c>
      <c r="G594" s="494" t="str">
        <f t="array" ref="G594">IFERROR(IF(INDEX('Disaggregation Data'!$M$315:$M$616,MATCH(LEFT(X594,255),LEFT('Disaggregation Data'!$J$315:$J$616,255),0))=0,(E594/F594)*100,INDEX('Disaggregation Data'!$M$315:$M$616,MATCH(LEFT(X594,255),LEFT('Disaggregation Data'!J$315:$J$616,255),0))),"")</f>
        <v/>
      </c>
      <c r="H594" s="433" t="str">
        <f t="array" ref="H594">IFERROR(IF(INDEX('Disaggregation Data'!$N$315:$N$616,MATCH(LEFT(X594,255),LEFT('Disaggregation Data'!$J$315:$J$616,255),0))=0,"",INDEX('Disaggregation Data'!$N$315:$N$616,MATCH(LEFT(X594,255),LEFT('Disaggregation Data'!J$315:$J$616,255),0))),"")</f>
        <v/>
      </c>
      <c r="I594" s="433" t="str">
        <f t="array" ref="I594">IFERROR(IF(INDEX('Disaggregation Data'!$Q$315:$Q$616,MATCH(LEFT(X594,255),LEFT('Disaggregation Data'!$J$315:$J$616,255),0))=0,"",INDEX('Disaggregation Data'!$Q$315:$Q$616,MATCH(LEFT(X594,255),LEFT('Disaggregation Data'!J$315:$J$616,255),0))),"")</f>
        <v/>
      </c>
      <c r="J594" s="447" t="str">
        <f t="array" ref="J594">IFERROR(IF(INDEX('Disaggregation Data'!$R$315:$R$616,MATCH(LEFT(X594,255),LEFT('Disaggregation Data'!$J$315:$J$616,255),0))=0,"",INDEX('Disaggregation Data'!$R$315:$R$616,MATCH(LEFT(X594,255),LEFT('Disaggregation Data'!J$315:$J$616,255),0))),"")</f>
        <v/>
      </c>
      <c r="K594" s="484"/>
      <c r="L594" s="484"/>
      <c r="M594" s="484"/>
      <c r="N594" s="484"/>
      <c r="O594" s="484"/>
      <c r="P594" s="429"/>
      <c r="Q594" s="429"/>
      <c r="R594" s="429"/>
      <c r="S594" s="429"/>
      <c r="T594" s="429"/>
      <c r="U594" s="433" t="str">
        <f t="array" ref="U594">IFERROR(IF(INDEX('Disaggregation Data'!$O$315:$O$616,MATCH(LEFT(X594,255),LEFT('Disaggregation Data'!$J$315:$J$616,255),0))=0,"",INDEX('Disaggregation Data'!$O$315:$O$616,MATCH(LEFT(X594,255),LEFT('Disaggregation Data'!J$315:$J$616,255),0))),"")</f>
        <v/>
      </c>
      <c r="V594" s="447" t="str">
        <f t="array" ref="V594">IFERROR(IF(INDEX('Disaggregation Data'!$P$315:$P$616,MATCH(LEFT(X594,255),LEFT('Disaggregation Data'!$J$315:$J$616,255),0))=0,"",INDEX('Disaggregation Data'!$P$315:$P$616,MATCH(LEFT(X594,255),LEFT('Disaggregation Data'!J$315:$J$616,255),0))),"")</f>
        <v/>
      </c>
      <c r="W594" s="527"/>
      <c r="X594" s="527" t="str">
        <f t="shared" si="40"/>
        <v/>
      </c>
      <c r="Y594" s="527">
        <f t="shared" si="41"/>
        <v>177</v>
      </c>
      <c r="Z594" s="527" t="str">
        <f t="shared" si="42"/>
        <v/>
      </c>
      <c r="AA594" s="527" t="b">
        <f t="shared" si="43"/>
        <v>0</v>
      </c>
      <c r="AB594" s="527" t="s">
        <v>2210</v>
      </c>
      <c r="AC594" s="527" t="str">
        <f t="array" ref="AC594">IFERROR(IF(INDEX('Disaggregation Records'!$G$95:$G$183,MATCH(LEFT(Z594,255),LEFT('Disaggregation Records'!$D$95:$D$183,255),0))=0,"",INDEX('Disaggregation Records'!$G$95:$G$183,MATCH(LEFT(Z594,255),LEFT('Disaggregation Records'!$D$95:$D$183,255),0))),"")</f>
        <v/>
      </c>
      <c r="AD594" s="527" t="s">
        <v>997</v>
      </c>
      <c r="AE594" s="392"/>
      <c r="AF594" s="133"/>
      <c r="AG594" s="133"/>
    </row>
    <row r="595" spans="1:33" ht="47.1" customHeight="1" x14ac:dyDescent="0.25">
      <c r="A595" s="409">
        <v>27</v>
      </c>
      <c r="B595" s="427" t="str">
        <f>IFERROR(VLOOKUP(A595,'Coverage Indicators - Section D'!$A$10:$Y$42,25,FALSE),"")</f>
        <v/>
      </c>
      <c r="C595" s="522" t="str">
        <f t="array" ref="C595">IFERROR(IF(INDEX('Disaggregation Records'!$E$95:$E$183,MATCH(RIGHT(Z595,255),RIGHT('Disaggregation Records'!$D$95:$D$183,255),0))=0,"",INDEX('Disaggregation Records'!$E$95:$E$183,MATCH(RIGHT(Z595,255),RIGHT('Disaggregation Records'!$D$95:$D$183,255),0))),"")</f>
        <v/>
      </c>
      <c r="D595" s="522" t="str">
        <f t="array" ref="D595">IFERROR(IF(INDEX('Disaggregation Records'!$F$95:$F$183,MATCH(RIGHT(Z595,255),RIGHT('Disaggregation Records'!$D$95:$D$183,255),0))=0,"",INDEX('Disaggregation Records'!$F$95:$F$183,MATCH(RIGHT(Z595,255),RIGHT('Disaggregation Records'!$D$95:$D$183,255),0))),"")</f>
        <v/>
      </c>
      <c r="E595" s="429" t="str">
        <f t="array" ref="E595">IFERROR(IF(INDEX('Disaggregation Data'!$K$315:$K$616,MATCH(LEFT(X595,255),LEFT('Disaggregation Data'!$J$315:$J$616,255),0))=0,"",INDEX('Disaggregation Data'!$K$315:$K$616,MATCH(LEFT(X595,255),LEFT('Disaggregation Data'!J$315:$J$616,255),0))),"")</f>
        <v/>
      </c>
      <c r="F595" s="430" t="str">
        <f t="array" ref="F595">IFERROR(IF(INDEX('Disaggregation Data'!$L$315:$L$616,MATCH(LEFT(X595,255),LEFT('Disaggregation Data'!$J$315:$J$616,255),0))=0,"",INDEX('Disaggregation Data'!$L$315:$L$616,MATCH(LEFT(X595,255),LEFT('Disaggregation Data'!J$315:$J$616,255),0))),"")</f>
        <v/>
      </c>
      <c r="G595" s="494" t="str">
        <f t="array" ref="G595">IFERROR(IF(INDEX('Disaggregation Data'!$M$315:$M$616,MATCH(LEFT(X595,255),LEFT('Disaggregation Data'!$J$315:$J$616,255),0))=0,(E595/F595)*100,INDEX('Disaggregation Data'!$M$315:$M$616,MATCH(LEFT(X595,255),LEFT('Disaggregation Data'!J$315:$J$616,255),0))),"")</f>
        <v/>
      </c>
      <c r="H595" s="433" t="str">
        <f t="array" ref="H595">IFERROR(IF(INDEX('Disaggregation Data'!$N$315:$N$616,MATCH(LEFT(X595,255),LEFT('Disaggregation Data'!$J$315:$J$616,255),0))=0,"",INDEX('Disaggregation Data'!$N$315:$N$616,MATCH(LEFT(X595,255),LEFT('Disaggregation Data'!J$315:$J$616,255),0))),"")</f>
        <v/>
      </c>
      <c r="I595" s="433" t="str">
        <f t="array" ref="I595">IFERROR(IF(INDEX('Disaggregation Data'!$Q$315:$Q$616,MATCH(LEFT(X595,255),LEFT('Disaggregation Data'!$J$315:$J$616,255),0))=0,"",INDEX('Disaggregation Data'!$Q$315:$Q$616,MATCH(LEFT(X595,255),LEFT('Disaggregation Data'!J$315:$J$616,255),0))),"")</f>
        <v/>
      </c>
      <c r="J595" s="447" t="str">
        <f t="array" ref="J595">IFERROR(IF(INDEX('Disaggregation Data'!$R$315:$R$616,MATCH(LEFT(X595,255),LEFT('Disaggregation Data'!$J$315:$J$616,255),0))=0,"",INDEX('Disaggregation Data'!$R$315:$R$616,MATCH(LEFT(X595,255),LEFT('Disaggregation Data'!J$315:$J$616,255),0))),"")</f>
        <v/>
      </c>
      <c r="K595" s="484"/>
      <c r="L595" s="484"/>
      <c r="M595" s="484"/>
      <c r="N595" s="484"/>
      <c r="O595" s="484"/>
      <c r="P595" s="429"/>
      <c r="Q595" s="429"/>
      <c r="R595" s="429"/>
      <c r="S595" s="429"/>
      <c r="T595" s="429"/>
      <c r="U595" s="433" t="str">
        <f t="array" ref="U595">IFERROR(IF(INDEX('Disaggregation Data'!$O$315:$O$616,MATCH(LEFT(X595,255),LEFT('Disaggregation Data'!$J$315:$J$616,255),0))=0,"",INDEX('Disaggregation Data'!$O$315:$O$616,MATCH(LEFT(X595,255),LEFT('Disaggregation Data'!J$315:$J$616,255),0))),"")</f>
        <v/>
      </c>
      <c r="V595" s="447" t="str">
        <f t="array" ref="V595">IFERROR(IF(INDEX('Disaggregation Data'!$P$315:$P$616,MATCH(LEFT(X595,255),LEFT('Disaggregation Data'!$J$315:$J$616,255),0))=0,"",INDEX('Disaggregation Data'!$P$315:$P$616,MATCH(LEFT(X595,255),LEFT('Disaggregation Data'!J$315:$J$616,255),0))),"")</f>
        <v/>
      </c>
      <c r="W595" s="527"/>
      <c r="X595" s="527" t="str">
        <f t="shared" si="40"/>
        <v/>
      </c>
      <c r="Y595" s="527">
        <f t="shared" si="41"/>
        <v>178</v>
      </c>
      <c r="Z595" s="527" t="str">
        <f t="shared" si="42"/>
        <v/>
      </c>
      <c r="AA595" s="527" t="b">
        <f t="shared" si="43"/>
        <v>0</v>
      </c>
      <c r="AB595" s="527" t="s">
        <v>2211</v>
      </c>
      <c r="AC595" s="527" t="str">
        <f t="array" ref="AC595">IFERROR(IF(INDEX('Disaggregation Records'!$G$95:$G$183,MATCH(LEFT(Z595,255),LEFT('Disaggregation Records'!$D$95:$D$183,255),0))=0,"",INDEX('Disaggregation Records'!$G$95:$G$183,MATCH(LEFT(Z595,255),LEFT('Disaggregation Records'!$D$95:$D$183,255),0))),"")</f>
        <v/>
      </c>
      <c r="AD595" s="527" t="s">
        <v>997</v>
      </c>
      <c r="AE595" s="392"/>
      <c r="AF595" s="133"/>
      <c r="AG595" s="133"/>
    </row>
    <row r="596" spans="1:33" ht="47.1" customHeight="1" x14ac:dyDescent="0.25">
      <c r="A596" s="409">
        <v>27</v>
      </c>
      <c r="B596" s="427" t="str">
        <f>IFERROR(VLOOKUP(A596,'Coverage Indicators - Section D'!$A$10:$Y$42,25,FALSE),"")</f>
        <v/>
      </c>
      <c r="C596" s="522" t="str">
        <f t="array" ref="C596">IFERROR(IF(INDEX('Disaggregation Records'!$E$95:$E$183,MATCH(RIGHT(Z596,255),RIGHT('Disaggregation Records'!$D$95:$D$183,255),0))=0,"",INDEX('Disaggregation Records'!$E$95:$E$183,MATCH(RIGHT(Z596,255),RIGHT('Disaggregation Records'!$D$95:$D$183,255),0))),"")</f>
        <v/>
      </c>
      <c r="D596" s="522" t="str">
        <f t="array" ref="D596">IFERROR(IF(INDEX('Disaggregation Records'!$F$95:$F$183,MATCH(RIGHT(Z596,255),RIGHT('Disaggregation Records'!$D$95:$D$183,255),0))=0,"",INDEX('Disaggregation Records'!$F$95:$F$183,MATCH(RIGHT(Z596,255),RIGHT('Disaggregation Records'!$D$95:$D$183,255),0))),"")</f>
        <v/>
      </c>
      <c r="E596" s="429" t="str">
        <f t="array" ref="E596">IFERROR(IF(INDEX('Disaggregation Data'!$K$315:$K$616,MATCH(LEFT(X596,255),LEFT('Disaggregation Data'!$J$315:$J$616,255),0))=0,"",INDEX('Disaggregation Data'!$K$315:$K$616,MATCH(LEFT(X596,255),LEFT('Disaggregation Data'!J$315:$J$616,255),0))),"")</f>
        <v/>
      </c>
      <c r="F596" s="430" t="str">
        <f t="array" ref="F596">IFERROR(IF(INDEX('Disaggregation Data'!$L$315:$L$616,MATCH(LEFT(X596,255),LEFT('Disaggregation Data'!$J$315:$J$616,255),0))=0,"",INDEX('Disaggregation Data'!$L$315:$L$616,MATCH(LEFT(X596,255),LEFT('Disaggregation Data'!J$315:$J$616,255),0))),"")</f>
        <v/>
      </c>
      <c r="G596" s="494" t="str">
        <f t="array" ref="G596">IFERROR(IF(INDEX('Disaggregation Data'!$M$315:$M$616,MATCH(LEFT(X596,255),LEFT('Disaggregation Data'!$J$315:$J$616,255),0))=0,(E596/F596)*100,INDEX('Disaggregation Data'!$M$315:$M$616,MATCH(LEFT(X596,255),LEFT('Disaggregation Data'!J$315:$J$616,255),0))),"")</f>
        <v/>
      </c>
      <c r="H596" s="433" t="str">
        <f t="array" ref="H596">IFERROR(IF(INDEX('Disaggregation Data'!$N$315:$N$616,MATCH(LEFT(X596,255),LEFT('Disaggregation Data'!$J$315:$J$616,255),0))=0,"",INDEX('Disaggregation Data'!$N$315:$N$616,MATCH(LEFT(X596,255),LEFT('Disaggregation Data'!J$315:$J$616,255),0))),"")</f>
        <v/>
      </c>
      <c r="I596" s="433" t="str">
        <f t="array" ref="I596">IFERROR(IF(INDEX('Disaggregation Data'!$Q$315:$Q$616,MATCH(LEFT(X596,255),LEFT('Disaggregation Data'!$J$315:$J$616,255),0))=0,"",INDEX('Disaggregation Data'!$Q$315:$Q$616,MATCH(LEFT(X596,255),LEFT('Disaggregation Data'!J$315:$J$616,255),0))),"")</f>
        <v/>
      </c>
      <c r="J596" s="447" t="str">
        <f t="array" ref="J596">IFERROR(IF(INDEX('Disaggregation Data'!$R$315:$R$616,MATCH(LEFT(X596,255),LEFT('Disaggregation Data'!$J$315:$J$616,255),0))=0,"",INDEX('Disaggregation Data'!$R$315:$R$616,MATCH(LEFT(X596,255),LEFT('Disaggregation Data'!J$315:$J$616,255),0))),"")</f>
        <v/>
      </c>
      <c r="K596" s="484"/>
      <c r="L596" s="484"/>
      <c r="M596" s="484"/>
      <c r="N596" s="484"/>
      <c r="O596" s="484"/>
      <c r="P596" s="429"/>
      <c r="Q596" s="429"/>
      <c r="R596" s="429"/>
      <c r="S596" s="429"/>
      <c r="T596" s="429"/>
      <c r="U596" s="433" t="str">
        <f t="array" ref="U596">IFERROR(IF(INDEX('Disaggregation Data'!$O$315:$O$616,MATCH(LEFT(X596,255),LEFT('Disaggregation Data'!$J$315:$J$616,255),0))=0,"",INDEX('Disaggregation Data'!$O$315:$O$616,MATCH(LEFT(X596,255),LEFT('Disaggregation Data'!J$315:$J$616,255),0))),"")</f>
        <v/>
      </c>
      <c r="V596" s="447" t="str">
        <f t="array" ref="V596">IFERROR(IF(INDEX('Disaggregation Data'!$P$315:$P$616,MATCH(LEFT(X596,255),LEFT('Disaggregation Data'!$J$315:$J$616,255),0))=0,"",INDEX('Disaggregation Data'!$P$315:$P$616,MATCH(LEFT(X596,255),LEFT('Disaggregation Data'!J$315:$J$616,255),0))),"")</f>
        <v/>
      </c>
      <c r="W596" s="527"/>
      <c r="X596" s="527" t="str">
        <f t="shared" si="40"/>
        <v/>
      </c>
      <c r="Y596" s="527">
        <f t="shared" si="41"/>
        <v>179</v>
      </c>
      <c r="Z596" s="527" t="str">
        <f t="shared" si="42"/>
        <v/>
      </c>
      <c r="AA596" s="527" t="b">
        <f t="shared" si="43"/>
        <v>0</v>
      </c>
      <c r="AB596" s="527" t="s">
        <v>2212</v>
      </c>
      <c r="AC596" s="527" t="str">
        <f t="array" ref="AC596">IFERROR(IF(INDEX('Disaggregation Records'!$G$95:$G$183,MATCH(LEFT(Z596,255),LEFT('Disaggregation Records'!$D$95:$D$183,255),0))=0,"",INDEX('Disaggregation Records'!$G$95:$G$183,MATCH(LEFT(Z596,255),LEFT('Disaggregation Records'!$D$95:$D$183,255),0))),"")</f>
        <v/>
      </c>
      <c r="AD596" s="527" t="s">
        <v>997</v>
      </c>
      <c r="AE596" s="392"/>
      <c r="AF596" s="133"/>
      <c r="AG596" s="133"/>
    </row>
    <row r="597" spans="1:33" ht="47.1" customHeight="1" x14ac:dyDescent="0.25">
      <c r="A597" s="409">
        <v>28</v>
      </c>
      <c r="B597" s="427" t="str">
        <f>IFERROR(VLOOKUP(A597,'Coverage Indicators - Section D'!$A$10:$Y$42,25,FALSE),"")</f>
        <v/>
      </c>
      <c r="C597" s="522" t="str">
        <f t="array" ref="C597">IFERROR(IF(INDEX('Disaggregation Records'!$E$95:$E$183,MATCH(RIGHT(Z597,255),RIGHT('Disaggregation Records'!$D$95:$D$183,255),0))=0,"",INDEX('Disaggregation Records'!$E$95:$E$183,MATCH(RIGHT(Z597,255),RIGHT('Disaggregation Records'!$D$95:$D$183,255),0))),"")</f>
        <v/>
      </c>
      <c r="D597" s="522" t="str">
        <f t="array" ref="D597">IFERROR(IF(INDEX('Disaggregation Records'!$F$95:$F$183,MATCH(RIGHT(Z597,255),RIGHT('Disaggregation Records'!$D$95:$D$183,255),0))=0,"",INDEX('Disaggregation Records'!$F$95:$F$183,MATCH(RIGHT(Z597,255),RIGHT('Disaggregation Records'!$D$95:$D$183,255),0))),"")</f>
        <v/>
      </c>
      <c r="E597" s="429" t="str">
        <f t="array" ref="E597">IFERROR(IF(INDEX('Disaggregation Data'!$K$315:$K$616,MATCH(LEFT(X597,255),LEFT('Disaggregation Data'!$J$315:$J$616,255),0))=0,"",INDEX('Disaggregation Data'!$K$315:$K$616,MATCH(LEFT(X597,255),LEFT('Disaggregation Data'!J$315:$J$616,255),0))),"")</f>
        <v/>
      </c>
      <c r="F597" s="430" t="str">
        <f t="array" ref="F597">IFERROR(IF(INDEX('Disaggregation Data'!$L$315:$L$616,MATCH(LEFT(X597,255),LEFT('Disaggregation Data'!$J$315:$J$616,255),0))=0,"",INDEX('Disaggregation Data'!$L$315:$L$616,MATCH(LEFT(X597,255),LEFT('Disaggregation Data'!J$315:$J$616,255),0))),"")</f>
        <v/>
      </c>
      <c r="G597" s="494" t="str">
        <f t="array" ref="G597">IFERROR(IF(INDEX('Disaggregation Data'!$M$315:$M$616,MATCH(LEFT(X597,255),LEFT('Disaggregation Data'!$J$315:$J$616,255),0))=0,(E597/F597)*100,INDEX('Disaggregation Data'!$M$315:$M$616,MATCH(LEFT(X597,255),LEFT('Disaggregation Data'!J$315:$J$616,255),0))),"")</f>
        <v/>
      </c>
      <c r="H597" s="433" t="str">
        <f t="array" ref="H597">IFERROR(IF(INDEX('Disaggregation Data'!$N$315:$N$616,MATCH(LEFT(X597,255),LEFT('Disaggregation Data'!$J$315:$J$616,255),0))=0,"",INDEX('Disaggregation Data'!$N$315:$N$616,MATCH(LEFT(X597,255),LEFT('Disaggregation Data'!J$315:$J$616,255),0))),"")</f>
        <v/>
      </c>
      <c r="I597" s="433" t="str">
        <f t="array" ref="I597">IFERROR(IF(INDEX('Disaggregation Data'!$Q$315:$Q$616,MATCH(LEFT(X597,255),LEFT('Disaggregation Data'!$J$315:$J$616,255),0))=0,"",INDEX('Disaggregation Data'!$Q$315:$Q$616,MATCH(LEFT(X597,255),LEFT('Disaggregation Data'!J$315:$J$616,255),0))),"")</f>
        <v/>
      </c>
      <c r="J597" s="447" t="str">
        <f t="array" ref="J597">IFERROR(IF(INDEX('Disaggregation Data'!$R$315:$R$616,MATCH(LEFT(X597,255),LEFT('Disaggregation Data'!$J$315:$J$616,255),0))=0,"",INDEX('Disaggregation Data'!$R$315:$R$616,MATCH(LEFT(X597,255),LEFT('Disaggregation Data'!J$315:$J$616,255),0))),"")</f>
        <v/>
      </c>
      <c r="K597" s="484"/>
      <c r="L597" s="484"/>
      <c r="M597" s="484"/>
      <c r="N597" s="484"/>
      <c r="O597" s="484"/>
      <c r="P597" s="429"/>
      <c r="Q597" s="429"/>
      <c r="R597" s="429"/>
      <c r="S597" s="429"/>
      <c r="T597" s="429"/>
      <c r="U597" s="433" t="str">
        <f t="array" ref="U597">IFERROR(IF(INDEX('Disaggregation Data'!$O$315:$O$616,MATCH(LEFT(X597,255),LEFT('Disaggregation Data'!$J$315:$J$616,255),0))=0,"",INDEX('Disaggregation Data'!$O$315:$O$616,MATCH(LEFT(X597,255),LEFT('Disaggregation Data'!J$315:$J$616,255),0))),"")</f>
        <v/>
      </c>
      <c r="V597" s="447" t="str">
        <f t="array" ref="V597">IFERROR(IF(INDEX('Disaggregation Data'!$P$315:$P$616,MATCH(LEFT(X597,255),LEFT('Disaggregation Data'!$J$315:$J$616,255),0))=0,"",INDEX('Disaggregation Data'!$P$315:$P$616,MATCH(LEFT(X597,255),LEFT('Disaggregation Data'!J$315:$J$616,255),0))),"")</f>
        <v/>
      </c>
      <c r="W597" s="527"/>
      <c r="X597" s="527" t="str">
        <f t="shared" si="40"/>
        <v/>
      </c>
      <c r="Y597" s="527">
        <f t="shared" si="41"/>
        <v>180</v>
      </c>
      <c r="Z597" s="527" t="str">
        <f t="shared" si="42"/>
        <v/>
      </c>
      <c r="AA597" s="527" t="b">
        <f t="shared" si="43"/>
        <v>0</v>
      </c>
      <c r="AB597" s="527" t="s">
        <v>2213</v>
      </c>
      <c r="AC597" s="527" t="str">
        <f t="array" ref="AC597">IFERROR(IF(INDEX('Disaggregation Records'!$G$95:$G$183,MATCH(LEFT(Z597,255),LEFT('Disaggregation Records'!$D$95:$D$183,255),0))=0,"",INDEX('Disaggregation Records'!$G$95:$G$183,MATCH(LEFT(Z597,255),LEFT('Disaggregation Records'!$D$95:$D$183,255),0))),"")</f>
        <v/>
      </c>
      <c r="AD597" s="527" t="s">
        <v>998</v>
      </c>
      <c r="AE597" s="392"/>
      <c r="AF597" s="133"/>
      <c r="AG597" s="133"/>
    </row>
    <row r="598" spans="1:33" ht="47.1" customHeight="1" x14ac:dyDescent="0.25">
      <c r="A598" s="409">
        <v>28</v>
      </c>
      <c r="B598" s="427" t="str">
        <f>IFERROR(VLOOKUP(A598,'Coverage Indicators - Section D'!$A$10:$Y$42,25,FALSE),"")</f>
        <v/>
      </c>
      <c r="C598" s="522" t="str">
        <f t="array" ref="C598">IFERROR(IF(INDEX('Disaggregation Records'!$E$95:$E$183,MATCH(RIGHT(Z598,255),RIGHT('Disaggregation Records'!$D$95:$D$183,255),0))=0,"",INDEX('Disaggregation Records'!$E$95:$E$183,MATCH(RIGHT(Z598,255),RIGHT('Disaggregation Records'!$D$95:$D$183,255),0))),"")</f>
        <v/>
      </c>
      <c r="D598" s="522" t="str">
        <f t="array" ref="D598">IFERROR(IF(INDEX('Disaggregation Records'!$F$95:$F$183,MATCH(RIGHT(Z598,255),RIGHT('Disaggregation Records'!$D$95:$D$183,255),0))=0,"",INDEX('Disaggregation Records'!$F$95:$F$183,MATCH(RIGHT(Z598,255),RIGHT('Disaggregation Records'!$D$95:$D$183,255),0))),"")</f>
        <v/>
      </c>
      <c r="E598" s="429" t="str">
        <f t="array" ref="E598">IFERROR(IF(INDEX('Disaggregation Data'!$K$315:$K$616,MATCH(LEFT(X598,255),LEFT('Disaggregation Data'!$J$315:$J$616,255),0))=0,"",INDEX('Disaggregation Data'!$K$315:$K$616,MATCH(LEFT(X598,255),LEFT('Disaggregation Data'!J$315:$J$616,255),0))),"")</f>
        <v/>
      </c>
      <c r="F598" s="430" t="str">
        <f t="array" ref="F598">IFERROR(IF(INDEX('Disaggregation Data'!$L$315:$L$616,MATCH(LEFT(X598,255),LEFT('Disaggregation Data'!$J$315:$J$616,255),0))=0,"",INDEX('Disaggregation Data'!$L$315:$L$616,MATCH(LEFT(X598,255),LEFT('Disaggregation Data'!J$315:$J$616,255),0))),"")</f>
        <v/>
      </c>
      <c r="G598" s="494" t="str">
        <f t="array" ref="G598">IFERROR(IF(INDEX('Disaggregation Data'!$M$315:$M$616,MATCH(LEFT(X598,255),LEFT('Disaggregation Data'!$J$315:$J$616,255),0))=0,(E598/F598)*100,INDEX('Disaggregation Data'!$M$315:$M$616,MATCH(LEFT(X598,255),LEFT('Disaggregation Data'!J$315:$J$616,255),0))),"")</f>
        <v/>
      </c>
      <c r="H598" s="433" t="str">
        <f t="array" ref="H598">IFERROR(IF(INDEX('Disaggregation Data'!$N$315:$N$616,MATCH(LEFT(X598,255),LEFT('Disaggregation Data'!$J$315:$J$616,255),0))=0,"",INDEX('Disaggregation Data'!$N$315:$N$616,MATCH(LEFT(X598,255),LEFT('Disaggregation Data'!J$315:$J$616,255),0))),"")</f>
        <v/>
      </c>
      <c r="I598" s="433" t="str">
        <f t="array" ref="I598">IFERROR(IF(INDEX('Disaggregation Data'!$Q$315:$Q$616,MATCH(LEFT(X598,255),LEFT('Disaggregation Data'!$J$315:$J$616,255),0))=0,"",INDEX('Disaggregation Data'!$Q$315:$Q$616,MATCH(LEFT(X598,255),LEFT('Disaggregation Data'!J$315:$J$616,255),0))),"")</f>
        <v/>
      </c>
      <c r="J598" s="447" t="str">
        <f t="array" ref="J598">IFERROR(IF(INDEX('Disaggregation Data'!$R$315:$R$616,MATCH(LEFT(X598,255),LEFT('Disaggregation Data'!$J$315:$J$616,255),0))=0,"",INDEX('Disaggregation Data'!$R$315:$R$616,MATCH(LEFT(X598,255),LEFT('Disaggregation Data'!J$315:$J$616,255),0))),"")</f>
        <v/>
      </c>
      <c r="K598" s="484"/>
      <c r="L598" s="484"/>
      <c r="M598" s="484"/>
      <c r="N598" s="484"/>
      <c r="O598" s="484"/>
      <c r="P598" s="429"/>
      <c r="Q598" s="429"/>
      <c r="R598" s="429"/>
      <c r="S598" s="429"/>
      <c r="T598" s="429"/>
      <c r="U598" s="433" t="str">
        <f t="array" ref="U598">IFERROR(IF(INDEX('Disaggregation Data'!$O$315:$O$616,MATCH(LEFT(X598,255),LEFT('Disaggregation Data'!$J$315:$J$616,255),0))=0,"",INDEX('Disaggregation Data'!$O$315:$O$616,MATCH(LEFT(X598,255),LEFT('Disaggregation Data'!J$315:$J$616,255),0))),"")</f>
        <v/>
      </c>
      <c r="V598" s="447" t="str">
        <f t="array" ref="V598">IFERROR(IF(INDEX('Disaggregation Data'!$P$315:$P$616,MATCH(LEFT(X598,255),LEFT('Disaggregation Data'!$J$315:$J$616,255),0))=0,"",INDEX('Disaggregation Data'!$P$315:$P$616,MATCH(LEFT(X598,255),LEFT('Disaggregation Data'!J$315:$J$616,255),0))),"")</f>
        <v/>
      </c>
      <c r="W598" s="527"/>
      <c r="X598" s="527" t="str">
        <f t="shared" si="40"/>
        <v/>
      </c>
      <c r="Y598" s="527">
        <f t="shared" si="41"/>
        <v>181</v>
      </c>
      <c r="Z598" s="527" t="str">
        <f t="shared" si="42"/>
        <v/>
      </c>
      <c r="AA598" s="527" t="b">
        <f t="shared" si="43"/>
        <v>0</v>
      </c>
      <c r="AB598" s="527" t="s">
        <v>2214</v>
      </c>
      <c r="AC598" s="527" t="str">
        <f t="array" ref="AC598">IFERROR(IF(INDEX('Disaggregation Records'!$G$95:$G$183,MATCH(LEFT(Z598,255),LEFT('Disaggregation Records'!$D$95:$D$183,255),0))=0,"",INDEX('Disaggregation Records'!$G$95:$G$183,MATCH(LEFT(Z598,255),LEFT('Disaggregation Records'!$D$95:$D$183,255),0))),"")</f>
        <v/>
      </c>
      <c r="AD598" s="527" t="s">
        <v>998</v>
      </c>
      <c r="AE598" s="392"/>
      <c r="AF598" s="133"/>
      <c r="AG598" s="133"/>
    </row>
    <row r="599" spans="1:33" ht="47.1" customHeight="1" x14ac:dyDescent="0.25">
      <c r="A599" s="409">
        <v>28</v>
      </c>
      <c r="B599" s="427" t="str">
        <f>IFERROR(VLOOKUP(A599,'Coverage Indicators - Section D'!$A$10:$Y$42,25,FALSE),"")</f>
        <v/>
      </c>
      <c r="C599" s="522" t="str">
        <f t="array" ref="C599">IFERROR(IF(INDEX('Disaggregation Records'!$E$95:$E$183,MATCH(RIGHT(Z599,255),RIGHT('Disaggregation Records'!$D$95:$D$183,255),0))=0,"",INDEX('Disaggregation Records'!$E$95:$E$183,MATCH(RIGHT(Z599,255),RIGHT('Disaggregation Records'!$D$95:$D$183,255),0))),"")</f>
        <v/>
      </c>
      <c r="D599" s="522" t="str">
        <f t="array" ref="D599">IFERROR(IF(INDEX('Disaggregation Records'!$F$95:$F$183,MATCH(RIGHT(Z599,255),RIGHT('Disaggregation Records'!$D$95:$D$183,255),0))=0,"",INDEX('Disaggregation Records'!$F$95:$F$183,MATCH(RIGHT(Z599,255),RIGHT('Disaggregation Records'!$D$95:$D$183,255),0))),"")</f>
        <v/>
      </c>
      <c r="E599" s="429" t="str">
        <f t="array" ref="E599">IFERROR(IF(INDEX('Disaggregation Data'!$K$315:$K$616,MATCH(LEFT(X599,255),LEFT('Disaggregation Data'!$J$315:$J$616,255),0))=0,"",INDEX('Disaggregation Data'!$K$315:$K$616,MATCH(LEFT(X599,255),LEFT('Disaggregation Data'!J$315:$J$616,255),0))),"")</f>
        <v/>
      </c>
      <c r="F599" s="430" t="str">
        <f t="array" ref="F599">IFERROR(IF(INDEX('Disaggregation Data'!$L$315:$L$616,MATCH(LEFT(X599,255),LEFT('Disaggregation Data'!$J$315:$J$616,255),0))=0,"",INDEX('Disaggregation Data'!$L$315:$L$616,MATCH(LEFT(X599,255),LEFT('Disaggregation Data'!J$315:$J$616,255),0))),"")</f>
        <v/>
      </c>
      <c r="G599" s="494" t="str">
        <f t="array" ref="G599">IFERROR(IF(INDEX('Disaggregation Data'!$M$315:$M$616,MATCH(LEFT(X599,255),LEFT('Disaggregation Data'!$J$315:$J$616,255),0))=0,(E599/F599)*100,INDEX('Disaggregation Data'!$M$315:$M$616,MATCH(LEFT(X599,255),LEFT('Disaggregation Data'!J$315:$J$616,255),0))),"")</f>
        <v/>
      </c>
      <c r="H599" s="433" t="str">
        <f t="array" ref="H599">IFERROR(IF(INDEX('Disaggregation Data'!$N$315:$N$616,MATCH(LEFT(X599,255),LEFT('Disaggregation Data'!$J$315:$J$616,255),0))=0,"",INDEX('Disaggregation Data'!$N$315:$N$616,MATCH(LEFT(X599,255),LEFT('Disaggregation Data'!J$315:$J$616,255),0))),"")</f>
        <v/>
      </c>
      <c r="I599" s="433" t="str">
        <f t="array" ref="I599">IFERROR(IF(INDEX('Disaggregation Data'!$Q$315:$Q$616,MATCH(LEFT(X599,255),LEFT('Disaggregation Data'!$J$315:$J$616,255),0))=0,"",INDEX('Disaggregation Data'!$Q$315:$Q$616,MATCH(LEFT(X599,255),LEFT('Disaggregation Data'!J$315:$J$616,255),0))),"")</f>
        <v/>
      </c>
      <c r="J599" s="447" t="str">
        <f t="array" ref="J599">IFERROR(IF(INDEX('Disaggregation Data'!$R$315:$R$616,MATCH(LEFT(X599,255),LEFT('Disaggregation Data'!$J$315:$J$616,255),0))=0,"",INDEX('Disaggregation Data'!$R$315:$R$616,MATCH(LEFT(X599,255),LEFT('Disaggregation Data'!J$315:$J$616,255),0))),"")</f>
        <v/>
      </c>
      <c r="K599" s="484"/>
      <c r="L599" s="484"/>
      <c r="M599" s="484"/>
      <c r="N599" s="484"/>
      <c r="O599" s="484"/>
      <c r="P599" s="429"/>
      <c r="Q599" s="429"/>
      <c r="R599" s="429"/>
      <c r="S599" s="429"/>
      <c r="T599" s="429"/>
      <c r="U599" s="433" t="str">
        <f t="array" ref="U599">IFERROR(IF(INDEX('Disaggregation Data'!$O$315:$O$616,MATCH(LEFT(X599,255),LEFT('Disaggregation Data'!$J$315:$J$616,255),0))=0,"",INDEX('Disaggregation Data'!$O$315:$O$616,MATCH(LEFT(X599,255),LEFT('Disaggregation Data'!J$315:$J$616,255),0))),"")</f>
        <v/>
      </c>
      <c r="V599" s="447" t="str">
        <f t="array" ref="V599">IFERROR(IF(INDEX('Disaggregation Data'!$P$315:$P$616,MATCH(LEFT(X599,255),LEFT('Disaggregation Data'!$J$315:$J$616,255),0))=0,"",INDEX('Disaggregation Data'!$P$315:$P$616,MATCH(LEFT(X599,255),LEFT('Disaggregation Data'!J$315:$J$616,255),0))),"")</f>
        <v/>
      </c>
      <c r="W599" s="527"/>
      <c r="X599" s="527" t="str">
        <f t="shared" si="40"/>
        <v/>
      </c>
      <c r="Y599" s="527">
        <f t="shared" si="41"/>
        <v>182</v>
      </c>
      <c r="Z599" s="527" t="str">
        <f t="shared" si="42"/>
        <v/>
      </c>
      <c r="AA599" s="527" t="b">
        <f t="shared" si="43"/>
        <v>0</v>
      </c>
      <c r="AB599" s="527" t="s">
        <v>2215</v>
      </c>
      <c r="AC599" s="527" t="str">
        <f t="array" ref="AC599">IFERROR(IF(INDEX('Disaggregation Records'!$G$95:$G$183,MATCH(LEFT(Z599,255),LEFT('Disaggregation Records'!$D$95:$D$183,255),0))=0,"",INDEX('Disaggregation Records'!$G$95:$G$183,MATCH(LEFT(Z599,255),LEFT('Disaggregation Records'!$D$95:$D$183,255),0))),"")</f>
        <v/>
      </c>
      <c r="AD599" s="527" t="s">
        <v>998</v>
      </c>
      <c r="AE599" s="392"/>
      <c r="AF599" s="133"/>
      <c r="AG599" s="133"/>
    </row>
    <row r="600" spans="1:33" ht="47.1" customHeight="1" x14ac:dyDescent="0.25">
      <c r="A600" s="409">
        <v>28</v>
      </c>
      <c r="B600" s="427" t="str">
        <f>IFERROR(VLOOKUP(A600,'Coverage Indicators - Section D'!$A$10:$Y$42,25,FALSE),"")</f>
        <v/>
      </c>
      <c r="C600" s="522" t="str">
        <f t="array" ref="C600">IFERROR(IF(INDEX('Disaggregation Records'!$E$95:$E$183,MATCH(RIGHT(Z600,255),RIGHT('Disaggregation Records'!$D$95:$D$183,255),0))=0,"",INDEX('Disaggregation Records'!$E$95:$E$183,MATCH(RIGHT(Z600,255),RIGHT('Disaggregation Records'!$D$95:$D$183,255),0))),"")</f>
        <v/>
      </c>
      <c r="D600" s="522" t="str">
        <f t="array" ref="D600">IFERROR(IF(INDEX('Disaggregation Records'!$F$95:$F$183,MATCH(RIGHT(Z600,255),RIGHT('Disaggregation Records'!$D$95:$D$183,255),0))=0,"",INDEX('Disaggregation Records'!$F$95:$F$183,MATCH(RIGHT(Z600,255),RIGHT('Disaggregation Records'!$D$95:$D$183,255),0))),"")</f>
        <v/>
      </c>
      <c r="E600" s="429" t="str">
        <f t="array" ref="E600">IFERROR(IF(INDEX('Disaggregation Data'!$K$315:$K$616,MATCH(LEFT(X600,255),LEFT('Disaggregation Data'!$J$315:$J$616,255),0))=0,"",INDEX('Disaggregation Data'!$K$315:$K$616,MATCH(LEFT(X600,255),LEFT('Disaggregation Data'!J$315:$J$616,255),0))),"")</f>
        <v/>
      </c>
      <c r="F600" s="430" t="str">
        <f t="array" ref="F600">IFERROR(IF(INDEX('Disaggregation Data'!$L$315:$L$616,MATCH(LEFT(X600,255),LEFT('Disaggregation Data'!$J$315:$J$616,255),0))=0,"",INDEX('Disaggregation Data'!$L$315:$L$616,MATCH(LEFT(X600,255),LEFT('Disaggregation Data'!J$315:$J$616,255),0))),"")</f>
        <v/>
      </c>
      <c r="G600" s="494" t="str">
        <f t="array" ref="G600">IFERROR(IF(INDEX('Disaggregation Data'!$M$315:$M$616,MATCH(LEFT(X600,255),LEFT('Disaggregation Data'!$J$315:$J$616,255),0))=0,(E600/F600)*100,INDEX('Disaggregation Data'!$M$315:$M$616,MATCH(LEFT(X600,255),LEFT('Disaggregation Data'!J$315:$J$616,255),0))),"")</f>
        <v/>
      </c>
      <c r="H600" s="433" t="str">
        <f t="array" ref="H600">IFERROR(IF(INDEX('Disaggregation Data'!$N$315:$N$616,MATCH(LEFT(X600,255),LEFT('Disaggregation Data'!$J$315:$J$616,255),0))=0,"",INDEX('Disaggregation Data'!$N$315:$N$616,MATCH(LEFT(X600,255),LEFT('Disaggregation Data'!J$315:$J$616,255),0))),"")</f>
        <v/>
      </c>
      <c r="I600" s="433" t="str">
        <f t="array" ref="I600">IFERROR(IF(INDEX('Disaggregation Data'!$Q$315:$Q$616,MATCH(LEFT(X600,255),LEFT('Disaggregation Data'!$J$315:$J$616,255),0))=0,"",INDEX('Disaggregation Data'!$Q$315:$Q$616,MATCH(LEFT(X600,255),LEFT('Disaggregation Data'!J$315:$J$616,255),0))),"")</f>
        <v/>
      </c>
      <c r="J600" s="447" t="str">
        <f t="array" ref="J600">IFERROR(IF(INDEX('Disaggregation Data'!$R$315:$R$616,MATCH(LEFT(X600,255),LEFT('Disaggregation Data'!$J$315:$J$616,255),0))=0,"",INDEX('Disaggregation Data'!$R$315:$R$616,MATCH(LEFT(X600,255),LEFT('Disaggregation Data'!J$315:$J$616,255),0))),"")</f>
        <v/>
      </c>
      <c r="K600" s="484"/>
      <c r="L600" s="484"/>
      <c r="M600" s="484"/>
      <c r="N600" s="484"/>
      <c r="O600" s="484"/>
      <c r="P600" s="429"/>
      <c r="Q600" s="429"/>
      <c r="R600" s="429"/>
      <c r="S600" s="429"/>
      <c r="T600" s="429"/>
      <c r="U600" s="433" t="str">
        <f t="array" ref="U600">IFERROR(IF(INDEX('Disaggregation Data'!$O$315:$O$616,MATCH(LEFT(X600,255),LEFT('Disaggregation Data'!$J$315:$J$616,255),0))=0,"",INDEX('Disaggregation Data'!$O$315:$O$616,MATCH(LEFT(X600,255),LEFT('Disaggregation Data'!J$315:$J$616,255),0))),"")</f>
        <v/>
      </c>
      <c r="V600" s="447" t="str">
        <f t="array" ref="V600">IFERROR(IF(INDEX('Disaggregation Data'!$P$315:$P$616,MATCH(LEFT(X600,255),LEFT('Disaggregation Data'!$J$315:$J$616,255),0))=0,"",INDEX('Disaggregation Data'!$P$315:$P$616,MATCH(LEFT(X600,255),LEFT('Disaggregation Data'!J$315:$J$616,255),0))),"")</f>
        <v/>
      </c>
      <c r="W600" s="527"/>
      <c r="X600" s="527" t="str">
        <f t="shared" si="40"/>
        <v/>
      </c>
      <c r="Y600" s="527">
        <f t="shared" si="41"/>
        <v>183</v>
      </c>
      <c r="Z600" s="527" t="str">
        <f t="shared" si="42"/>
        <v/>
      </c>
      <c r="AA600" s="527" t="b">
        <f t="shared" si="43"/>
        <v>0</v>
      </c>
      <c r="AB600" s="527" t="s">
        <v>2216</v>
      </c>
      <c r="AC600" s="527" t="str">
        <f t="array" ref="AC600">IFERROR(IF(INDEX('Disaggregation Records'!$G$95:$G$183,MATCH(LEFT(Z600,255),LEFT('Disaggregation Records'!$D$95:$D$183,255),0))=0,"",INDEX('Disaggregation Records'!$G$95:$G$183,MATCH(LEFT(Z600,255),LEFT('Disaggregation Records'!$D$95:$D$183,255),0))),"")</f>
        <v/>
      </c>
      <c r="AD600" s="527" t="s">
        <v>998</v>
      </c>
      <c r="AE600" s="392"/>
      <c r="AF600" s="133"/>
      <c r="AG600" s="133"/>
    </row>
    <row r="601" spans="1:33" ht="47.1" customHeight="1" x14ac:dyDescent="0.25">
      <c r="A601" s="409">
        <v>28</v>
      </c>
      <c r="B601" s="427" t="str">
        <f>IFERROR(VLOOKUP(A601,'Coverage Indicators - Section D'!$A$10:$Y$42,25,FALSE),"")</f>
        <v/>
      </c>
      <c r="C601" s="522" t="str">
        <f t="array" ref="C601">IFERROR(IF(INDEX('Disaggregation Records'!$E$95:$E$183,MATCH(RIGHT(Z601,255),RIGHT('Disaggregation Records'!$D$95:$D$183,255),0))=0,"",INDEX('Disaggregation Records'!$E$95:$E$183,MATCH(RIGHT(Z601,255),RIGHT('Disaggregation Records'!$D$95:$D$183,255),0))),"")</f>
        <v/>
      </c>
      <c r="D601" s="522" t="str">
        <f t="array" ref="D601">IFERROR(IF(INDEX('Disaggregation Records'!$F$95:$F$183,MATCH(RIGHT(Z601,255),RIGHT('Disaggregation Records'!$D$95:$D$183,255),0))=0,"",INDEX('Disaggregation Records'!$F$95:$F$183,MATCH(RIGHT(Z601,255),RIGHT('Disaggregation Records'!$D$95:$D$183,255),0))),"")</f>
        <v/>
      </c>
      <c r="E601" s="429" t="str">
        <f t="array" ref="E601">IFERROR(IF(INDEX('Disaggregation Data'!$K$315:$K$616,MATCH(LEFT(X601,255),LEFT('Disaggregation Data'!$J$315:$J$616,255),0))=0,"",INDEX('Disaggregation Data'!$K$315:$K$616,MATCH(LEFT(X601,255),LEFT('Disaggregation Data'!J$315:$J$616,255),0))),"")</f>
        <v/>
      </c>
      <c r="F601" s="430" t="str">
        <f t="array" ref="F601">IFERROR(IF(INDEX('Disaggregation Data'!$L$315:$L$616,MATCH(LEFT(X601,255),LEFT('Disaggregation Data'!$J$315:$J$616,255),0))=0,"",INDEX('Disaggregation Data'!$L$315:$L$616,MATCH(LEFT(X601,255),LEFT('Disaggregation Data'!J$315:$J$616,255),0))),"")</f>
        <v/>
      </c>
      <c r="G601" s="494" t="str">
        <f t="array" ref="G601">IFERROR(IF(INDEX('Disaggregation Data'!$M$315:$M$616,MATCH(LEFT(X601,255),LEFT('Disaggregation Data'!$J$315:$J$616,255),0))=0,(E601/F601)*100,INDEX('Disaggregation Data'!$M$315:$M$616,MATCH(LEFT(X601,255),LEFT('Disaggregation Data'!J$315:$J$616,255),0))),"")</f>
        <v/>
      </c>
      <c r="H601" s="433" t="str">
        <f t="array" ref="H601">IFERROR(IF(INDEX('Disaggregation Data'!$N$315:$N$616,MATCH(LEFT(X601,255),LEFT('Disaggregation Data'!$J$315:$J$616,255),0))=0,"",INDEX('Disaggregation Data'!$N$315:$N$616,MATCH(LEFT(X601,255),LEFT('Disaggregation Data'!J$315:$J$616,255),0))),"")</f>
        <v/>
      </c>
      <c r="I601" s="433" t="str">
        <f t="array" ref="I601">IFERROR(IF(INDEX('Disaggregation Data'!$Q$315:$Q$616,MATCH(LEFT(X601,255),LEFT('Disaggregation Data'!$J$315:$J$616,255),0))=0,"",INDEX('Disaggregation Data'!$Q$315:$Q$616,MATCH(LEFT(X601,255),LEFT('Disaggregation Data'!J$315:$J$616,255),0))),"")</f>
        <v/>
      </c>
      <c r="J601" s="447" t="str">
        <f t="array" ref="J601">IFERROR(IF(INDEX('Disaggregation Data'!$R$315:$R$616,MATCH(LEFT(X601,255),LEFT('Disaggregation Data'!$J$315:$J$616,255),0))=0,"",INDEX('Disaggregation Data'!$R$315:$R$616,MATCH(LEFT(X601,255),LEFT('Disaggregation Data'!J$315:$J$616,255),0))),"")</f>
        <v/>
      </c>
      <c r="K601" s="484"/>
      <c r="L601" s="484"/>
      <c r="M601" s="484"/>
      <c r="N601" s="484"/>
      <c r="O601" s="484"/>
      <c r="P601" s="429"/>
      <c r="Q601" s="429"/>
      <c r="R601" s="429"/>
      <c r="S601" s="429"/>
      <c r="T601" s="429"/>
      <c r="U601" s="433" t="str">
        <f t="array" ref="U601">IFERROR(IF(INDEX('Disaggregation Data'!$O$315:$O$616,MATCH(LEFT(X601,255),LEFT('Disaggregation Data'!$J$315:$J$616,255),0))=0,"",INDEX('Disaggregation Data'!$O$315:$O$616,MATCH(LEFT(X601,255),LEFT('Disaggregation Data'!J$315:$J$616,255),0))),"")</f>
        <v/>
      </c>
      <c r="V601" s="447" t="str">
        <f t="array" ref="V601">IFERROR(IF(INDEX('Disaggregation Data'!$P$315:$P$616,MATCH(LEFT(X601,255),LEFT('Disaggregation Data'!$J$315:$J$616,255),0))=0,"",INDEX('Disaggregation Data'!$P$315:$P$616,MATCH(LEFT(X601,255),LEFT('Disaggregation Data'!J$315:$J$616,255),0))),"")</f>
        <v/>
      </c>
      <c r="W601" s="527"/>
      <c r="X601" s="527" t="str">
        <f t="shared" si="40"/>
        <v/>
      </c>
      <c r="Y601" s="527">
        <f t="shared" si="41"/>
        <v>184</v>
      </c>
      <c r="Z601" s="527" t="str">
        <f t="shared" si="42"/>
        <v/>
      </c>
      <c r="AA601" s="527" t="b">
        <f t="shared" si="43"/>
        <v>0</v>
      </c>
      <c r="AB601" s="527" t="s">
        <v>2217</v>
      </c>
      <c r="AC601" s="527" t="str">
        <f t="array" ref="AC601">IFERROR(IF(INDEX('Disaggregation Records'!$G$95:$G$183,MATCH(LEFT(Z601,255),LEFT('Disaggregation Records'!$D$95:$D$183,255),0))=0,"",INDEX('Disaggregation Records'!$G$95:$G$183,MATCH(LEFT(Z601,255),LEFT('Disaggregation Records'!$D$95:$D$183,255),0))),"")</f>
        <v/>
      </c>
      <c r="AD601" s="527" t="s">
        <v>998</v>
      </c>
      <c r="AE601" s="392"/>
      <c r="AF601" s="133"/>
      <c r="AG601" s="133"/>
    </row>
    <row r="602" spans="1:33" ht="47.1" customHeight="1" x14ac:dyDescent="0.25">
      <c r="A602" s="409">
        <v>28</v>
      </c>
      <c r="B602" s="427" t="str">
        <f>IFERROR(VLOOKUP(A602,'Coverage Indicators - Section D'!$A$10:$Y$42,25,FALSE),"")</f>
        <v/>
      </c>
      <c r="C602" s="522" t="str">
        <f t="array" ref="C602">IFERROR(IF(INDEX('Disaggregation Records'!$E$95:$E$183,MATCH(RIGHT(Z602,255),RIGHT('Disaggregation Records'!$D$95:$D$183,255),0))=0,"",INDEX('Disaggregation Records'!$E$95:$E$183,MATCH(RIGHT(Z602,255),RIGHT('Disaggregation Records'!$D$95:$D$183,255),0))),"")</f>
        <v/>
      </c>
      <c r="D602" s="522" t="str">
        <f t="array" ref="D602">IFERROR(IF(INDEX('Disaggregation Records'!$F$95:$F$183,MATCH(RIGHT(Z602,255),RIGHT('Disaggregation Records'!$D$95:$D$183,255),0))=0,"",INDEX('Disaggregation Records'!$F$95:$F$183,MATCH(RIGHT(Z602,255),RIGHT('Disaggregation Records'!$D$95:$D$183,255),0))),"")</f>
        <v/>
      </c>
      <c r="E602" s="429" t="str">
        <f t="array" ref="E602">IFERROR(IF(INDEX('Disaggregation Data'!$K$315:$K$616,MATCH(LEFT(X602,255),LEFT('Disaggregation Data'!$J$315:$J$616,255),0))=0,"",INDEX('Disaggregation Data'!$K$315:$K$616,MATCH(LEFT(X602,255),LEFT('Disaggregation Data'!J$315:$J$616,255),0))),"")</f>
        <v/>
      </c>
      <c r="F602" s="430" t="str">
        <f t="array" ref="F602">IFERROR(IF(INDEX('Disaggregation Data'!$L$315:$L$616,MATCH(LEFT(X602,255),LEFT('Disaggregation Data'!$J$315:$J$616,255),0))=0,"",INDEX('Disaggregation Data'!$L$315:$L$616,MATCH(LEFT(X602,255),LEFT('Disaggregation Data'!J$315:$J$616,255),0))),"")</f>
        <v/>
      </c>
      <c r="G602" s="494" t="str">
        <f t="array" ref="G602">IFERROR(IF(INDEX('Disaggregation Data'!$M$315:$M$616,MATCH(LEFT(X602,255),LEFT('Disaggregation Data'!$J$315:$J$616,255),0))=0,(E602/F602)*100,INDEX('Disaggregation Data'!$M$315:$M$616,MATCH(LEFT(X602,255),LEFT('Disaggregation Data'!J$315:$J$616,255),0))),"")</f>
        <v/>
      </c>
      <c r="H602" s="433" t="str">
        <f t="array" ref="H602">IFERROR(IF(INDEX('Disaggregation Data'!$N$315:$N$616,MATCH(LEFT(X602,255),LEFT('Disaggregation Data'!$J$315:$J$616,255),0))=0,"",INDEX('Disaggregation Data'!$N$315:$N$616,MATCH(LEFT(X602,255),LEFT('Disaggregation Data'!J$315:$J$616,255),0))),"")</f>
        <v/>
      </c>
      <c r="I602" s="433" t="str">
        <f t="array" ref="I602">IFERROR(IF(INDEX('Disaggregation Data'!$Q$315:$Q$616,MATCH(LEFT(X602,255),LEFT('Disaggregation Data'!$J$315:$J$616,255),0))=0,"",INDEX('Disaggregation Data'!$Q$315:$Q$616,MATCH(LEFT(X602,255),LEFT('Disaggregation Data'!J$315:$J$616,255),0))),"")</f>
        <v/>
      </c>
      <c r="J602" s="447" t="str">
        <f t="array" ref="J602">IFERROR(IF(INDEX('Disaggregation Data'!$R$315:$R$616,MATCH(LEFT(X602,255),LEFT('Disaggregation Data'!$J$315:$J$616,255),0))=0,"",INDEX('Disaggregation Data'!$R$315:$R$616,MATCH(LEFT(X602,255),LEFT('Disaggregation Data'!J$315:$J$616,255),0))),"")</f>
        <v/>
      </c>
      <c r="K602" s="484"/>
      <c r="L602" s="484"/>
      <c r="M602" s="484"/>
      <c r="N602" s="484"/>
      <c r="O602" s="484"/>
      <c r="P602" s="429"/>
      <c r="Q602" s="429"/>
      <c r="R602" s="429"/>
      <c r="S602" s="429"/>
      <c r="T602" s="429"/>
      <c r="U602" s="433" t="str">
        <f t="array" ref="U602">IFERROR(IF(INDEX('Disaggregation Data'!$O$315:$O$616,MATCH(LEFT(X602,255),LEFT('Disaggregation Data'!$J$315:$J$616,255),0))=0,"",INDEX('Disaggregation Data'!$O$315:$O$616,MATCH(LEFT(X602,255),LEFT('Disaggregation Data'!J$315:$J$616,255),0))),"")</f>
        <v/>
      </c>
      <c r="V602" s="447" t="str">
        <f t="array" ref="V602">IFERROR(IF(INDEX('Disaggregation Data'!$P$315:$P$616,MATCH(LEFT(X602,255),LEFT('Disaggregation Data'!$J$315:$J$616,255),0))=0,"",INDEX('Disaggregation Data'!$P$315:$P$616,MATCH(LEFT(X602,255),LEFT('Disaggregation Data'!J$315:$J$616,255),0))),"")</f>
        <v/>
      </c>
      <c r="W602" s="527"/>
      <c r="X602" s="527" t="str">
        <f t="shared" si="40"/>
        <v/>
      </c>
      <c r="Y602" s="527">
        <f t="shared" si="41"/>
        <v>185</v>
      </c>
      <c r="Z602" s="527" t="str">
        <f t="shared" si="42"/>
        <v/>
      </c>
      <c r="AA602" s="527" t="b">
        <f t="shared" si="43"/>
        <v>0</v>
      </c>
      <c r="AB602" s="527" t="s">
        <v>2218</v>
      </c>
      <c r="AC602" s="527" t="str">
        <f t="array" ref="AC602">IFERROR(IF(INDEX('Disaggregation Records'!$G$95:$G$183,MATCH(LEFT(Z602,255),LEFT('Disaggregation Records'!$D$95:$D$183,255),0))=0,"",INDEX('Disaggregation Records'!$G$95:$G$183,MATCH(LEFT(Z602,255),LEFT('Disaggregation Records'!$D$95:$D$183,255),0))),"")</f>
        <v/>
      </c>
      <c r="AD602" s="527" t="s">
        <v>998</v>
      </c>
      <c r="AE602" s="392"/>
      <c r="AF602" s="133"/>
      <c r="AG602" s="133"/>
    </row>
    <row r="603" spans="1:33" ht="47.1" customHeight="1" x14ac:dyDescent="0.25">
      <c r="A603" s="409">
        <v>28</v>
      </c>
      <c r="B603" s="427" t="str">
        <f>IFERROR(VLOOKUP(A603,'Coverage Indicators - Section D'!$A$10:$Y$42,25,FALSE),"")</f>
        <v/>
      </c>
      <c r="C603" s="522" t="str">
        <f t="array" ref="C603">IFERROR(IF(INDEX('Disaggregation Records'!$E$95:$E$183,MATCH(RIGHT(Z603,255),RIGHT('Disaggregation Records'!$D$95:$D$183,255),0))=0,"",INDEX('Disaggregation Records'!$E$95:$E$183,MATCH(RIGHT(Z603,255),RIGHT('Disaggregation Records'!$D$95:$D$183,255),0))),"")</f>
        <v/>
      </c>
      <c r="D603" s="522" t="str">
        <f t="array" ref="D603">IFERROR(IF(INDEX('Disaggregation Records'!$F$95:$F$183,MATCH(RIGHT(Z603,255),RIGHT('Disaggregation Records'!$D$95:$D$183,255),0))=0,"",INDEX('Disaggregation Records'!$F$95:$F$183,MATCH(RIGHT(Z603,255),RIGHT('Disaggregation Records'!$D$95:$D$183,255),0))),"")</f>
        <v/>
      </c>
      <c r="E603" s="429" t="str">
        <f t="array" ref="E603">IFERROR(IF(INDEX('Disaggregation Data'!$K$315:$K$616,MATCH(LEFT(X603,255),LEFT('Disaggregation Data'!$J$315:$J$616,255),0))=0,"",INDEX('Disaggregation Data'!$K$315:$K$616,MATCH(LEFT(X603,255),LEFT('Disaggregation Data'!J$315:$J$616,255),0))),"")</f>
        <v/>
      </c>
      <c r="F603" s="430" t="str">
        <f t="array" ref="F603">IFERROR(IF(INDEX('Disaggregation Data'!$L$315:$L$616,MATCH(LEFT(X603,255),LEFT('Disaggregation Data'!$J$315:$J$616,255),0))=0,"",INDEX('Disaggregation Data'!$L$315:$L$616,MATCH(LEFT(X603,255),LEFT('Disaggregation Data'!J$315:$J$616,255),0))),"")</f>
        <v/>
      </c>
      <c r="G603" s="494" t="str">
        <f t="array" ref="G603">IFERROR(IF(INDEX('Disaggregation Data'!$M$315:$M$616,MATCH(LEFT(X603,255),LEFT('Disaggregation Data'!$J$315:$J$616,255),0))=0,(E603/F603)*100,INDEX('Disaggregation Data'!$M$315:$M$616,MATCH(LEFT(X603,255),LEFT('Disaggregation Data'!J$315:$J$616,255),0))),"")</f>
        <v/>
      </c>
      <c r="H603" s="433" t="str">
        <f t="array" ref="H603">IFERROR(IF(INDEX('Disaggregation Data'!$N$315:$N$616,MATCH(LEFT(X603,255),LEFT('Disaggregation Data'!$J$315:$J$616,255),0))=0,"",INDEX('Disaggregation Data'!$N$315:$N$616,MATCH(LEFT(X603,255),LEFT('Disaggregation Data'!J$315:$J$616,255),0))),"")</f>
        <v/>
      </c>
      <c r="I603" s="433" t="str">
        <f t="array" ref="I603">IFERROR(IF(INDEX('Disaggregation Data'!$Q$315:$Q$616,MATCH(LEFT(X603,255),LEFT('Disaggregation Data'!$J$315:$J$616,255),0))=0,"",INDEX('Disaggregation Data'!$Q$315:$Q$616,MATCH(LEFT(X603,255),LEFT('Disaggregation Data'!J$315:$J$616,255),0))),"")</f>
        <v/>
      </c>
      <c r="J603" s="447" t="str">
        <f t="array" ref="J603">IFERROR(IF(INDEX('Disaggregation Data'!$R$315:$R$616,MATCH(LEFT(X603,255),LEFT('Disaggregation Data'!$J$315:$J$616,255),0))=0,"",INDEX('Disaggregation Data'!$R$315:$R$616,MATCH(LEFT(X603,255),LEFT('Disaggregation Data'!J$315:$J$616,255),0))),"")</f>
        <v/>
      </c>
      <c r="K603" s="484"/>
      <c r="L603" s="484"/>
      <c r="M603" s="484"/>
      <c r="N603" s="484"/>
      <c r="O603" s="484"/>
      <c r="P603" s="429"/>
      <c r="Q603" s="429"/>
      <c r="R603" s="429"/>
      <c r="S603" s="429"/>
      <c r="T603" s="429"/>
      <c r="U603" s="433" t="str">
        <f t="array" ref="U603">IFERROR(IF(INDEX('Disaggregation Data'!$O$315:$O$616,MATCH(LEFT(X603,255),LEFT('Disaggregation Data'!$J$315:$J$616,255),0))=0,"",INDEX('Disaggregation Data'!$O$315:$O$616,MATCH(LEFT(X603,255),LEFT('Disaggregation Data'!J$315:$J$616,255),0))),"")</f>
        <v/>
      </c>
      <c r="V603" s="447" t="str">
        <f t="array" ref="V603">IFERROR(IF(INDEX('Disaggregation Data'!$P$315:$P$616,MATCH(LEFT(X603,255),LEFT('Disaggregation Data'!$J$315:$J$616,255),0))=0,"",INDEX('Disaggregation Data'!$P$315:$P$616,MATCH(LEFT(X603,255),LEFT('Disaggregation Data'!J$315:$J$616,255),0))),"")</f>
        <v/>
      </c>
      <c r="W603" s="527"/>
      <c r="X603" s="527" t="str">
        <f t="shared" si="40"/>
        <v/>
      </c>
      <c r="Y603" s="527">
        <f t="shared" si="41"/>
        <v>186</v>
      </c>
      <c r="Z603" s="527" t="str">
        <f t="shared" si="42"/>
        <v/>
      </c>
      <c r="AA603" s="527" t="b">
        <f t="shared" si="43"/>
        <v>0</v>
      </c>
      <c r="AB603" s="527" t="s">
        <v>2219</v>
      </c>
      <c r="AC603" s="527" t="str">
        <f t="array" ref="AC603">IFERROR(IF(INDEX('Disaggregation Records'!$G$95:$G$183,MATCH(LEFT(Z603,255),LEFT('Disaggregation Records'!$D$95:$D$183,255),0))=0,"",INDEX('Disaggregation Records'!$G$95:$G$183,MATCH(LEFT(Z603,255),LEFT('Disaggregation Records'!$D$95:$D$183,255),0))),"")</f>
        <v/>
      </c>
      <c r="AD603" s="527" t="s">
        <v>998</v>
      </c>
      <c r="AE603" s="392"/>
      <c r="AF603" s="133"/>
      <c r="AG603" s="133"/>
    </row>
    <row r="604" spans="1:33" ht="47.1" customHeight="1" x14ac:dyDescent="0.25">
      <c r="A604" s="409">
        <v>28</v>
      </c>
      <c r="B604" s="427" t="str">
        <f>IFERROR(VLOOKUP(A604,'Coverage Indicators - Section D'!$A$10:$Y$42,25,FALSE),"")</f>
        <v/>
      </c>
      <c r="C604" s="522" t="str">
        <f t="array" ref="C604">IFERROR(IF(INDEX('Disaggregation Records'!$E$95:$E$183,MATCH(RIGHT(Z604,255),RIGHT('Disaggregation Records'!$D$95:$D$183,255),0))=0,"",INDEX('Disaggregation Records'!$E$95:$E$183,MATCH(RIGHT(Z604,255),RIGHT('Disaggregation Records'!$D$95:$D$183,255),0))),"")</f>
        <v/>
      </c>
      <c r="D604" s="522" t="str">
        <f t="array" ref="D604">IFERROR(IF(INDEX('Disaggregation Records'!$F$95:$F$183,MATCH(RIGHT(Z604,255),RIGHT('Disaggregation Records'!$D$95:$D$183,255),0))=0,"",INDEX('Disaggregation Records'!$F$95:$F$183,MATCH(RIGHT(Z604,255),RIGHT('Disaggregation Records'!$D$95:$D$183,255),0))),"")</f>
        <v/>
      </c>
      <c r="E604" s="429" t="str">
        <f t="array" ref="E604">IFERROR(IF(INDEX('Disaggregation Data'!$K$315:$K$616,MATCH(LEFT(X604,255),LEFT('Disaggregation Data'!$J$315:$J$616,255),0))=0,"",INDEX('Disaggregation Data'!$K$315:$K$616,MATCH(LEFT(X604,255),LEFT('Disaggregation Data'!J$315:$J$616,255),0))),"")</f>
        <v/>
      </c>
      <c r="F604" s="430" t="str">
        <f t="array" ref="F604">IFERROR(IF(INDEX('Disaggregation Data'!$L$315:$L$616,MATCH(LEFT(X604,255),LEFT('Disaggregation Data'!$J$315:$J$616,255),0))=0,"",INDEX('Disaggregation Data'!$L$315:$L$616,MATCH(LEFT(X604,255),LEFT('Disaggregation Data'!J$315:$J$616,255),0))),"")</f>
        <v/>
      </c>
      <c r="G604" s="494" t="str">
        <f t="array" ref="G604">IFERROR(IF(INDEX('Disaggregation Data'!$M$315:$M$616,MATCH(LEFT(X604,255),LEFT('Disaggregation Data'!$J$315:$J$616,255),0))=0,(E604/F604)*100,INDEX('Disaggregation Data'!$M$315:$M$616,MATCH(LEFT(X604,255),LEFT('Disaggregation Data'!J$315:$J$616,255),0))),"")</f>
        <v/>
      </c>
      <c r="H604" s="433" t="str">
        <f t="array" ref="H604">IFERROR(IF(INDEX('Disaggregation Data'!$N$315:$N$616,MATCH(LEFT(X604,255),LEFT('Disaggregation Data'!$J$315:$J$616,255),0))=0,"",INDEX('Disaggregation Data'!$N$315:$N$616,MATCH(LEFT(X604,255),LEFT('Disaggregation Data'!J$315:$J$616,255),0))),"")</f>
        <v/>
      </c>
      <c r="I604" s="433" t="str">
        <f t="array" ref="I604">IFERROR(IF(INDEX('Disaggregation Data'!$Q$315:$Q$616,MATCH(LEFT(X604,255),LEFT('Disaggregation Data'!$J$315:$J$616,255),0))=0,"",INDEX('Disaggregation Data'!$Q$315:$Q$616,MATCH(LEFT(X604,255),LEFT('Disaggregation Data'!J$315:$J$616,255),0))),"")</f>
        <v/>
      </c>
      <c r="J604" s="447" t="str">
        <f t="array" ref="J604">IFERROR(IF(INDEX('Disaggregation Data'!$R$315:$R$616,MATCH(LEFT(X604,255),LEFT('Disaggregation Data'!$J$315:$J$616,255),0))=0,"",INDEX('Disaggregation Data'!$R$315:$R$616,MATCH(LEFT(X604,255),LEFT('Disaggregation Data'!J$315:$J$616,255),0))),"")</f>
        <v/>
      </c>
      <c r="K604" s="484"/>
      <c r="L604" s="484"/>
      <c r="M604" s="484"/>
      <c r="N604" s="484"/>
      <c r="O604" s="484"/>
      <c r="P604" s="429"/>
      <c r="Q604" s="429"/>
      <c r="R604" s="429"/>
      <c r="S604" s="429"/>
      <c r="T604" s="429"/>
      <c r="U604" s="433" t="str">
        <f t="array" ref="U604">IFERROR(IF(INDEX('Disaggregation Data'!$O$315:$O$616,MATCH(LEFT(X604,255),LEFT('Disaggregation Data'!$J$315:$J$616,255),0))=0,"",INDEX('Disaggregation Data'!$O$315:$O$616,MATCH(LEFT(X604,255),LEFT('Disaggregation Data'!J$315:$J$616,255),0))),"")</f>
        <v/>
      </c>
      <c r="V604" s="447" t="str">
        <f t="array" ref="V604">IFERROR(IF(INDEX('Disaggregation Data'!$P$315:$P$616,MATCH(LEFT(X604,255),LEFT('Disaggregation Data'!$J$315:$J$616,255),0))=0,"",INDEX('Disaggregation Data'!$P$315:$P$616,MATCH(LEFT(X604,255),LEFT('Disaggregation Data'!J$315:$J$616,255),0))),"")</f>
        <v/>
      </c>
      <c r="W604" s="527"/>
      <c r="X604" s="527" t="str">
        <f t="shared" si="40"/>
        <v/>
      </c>
      <c r="Y604" s="527">
        <f t="shared" si="41"/>
        <v>187</v>
      </c>
      <c r="Z604" s="527" t="str">
        <f t="shared" si="42"/>
        <v/>
      </c>
      <c r="AA604" s="527" t="b">
        <f t="shared" si="43"/>
        <v>0</v>
      </c>
      <c r="AB604" s="527" t="s">
        <v>2220</v>
      </c>
      <c r="AC604" s="527" t="str">
        <f t="array" ref="AC604">IFERROR(IF(INDEX('Disaggregation Records'!$G$95:$G$183,MATCH(LEFT(Z604,255),LEFT('Disaggregation Records'!$D$95:$D$183,255),0))=0,"",INDEX('Disaggregation Records'!$G$95:$G$183,MATCH(LEFT(Z604,255),LEFT('Disaggregation Records'!$D$95:$D$183,255),0))),"")</f>
        <v/>
      </c>
      <c r="AD604" s="527" t="s">
        <v>998</v>
      </c>
      <c r="AE604" s="392"/>
      <c r="AF604" s="133"/>
      <c r="AG604" s="133"/>
    </row>
    <row r="605" spans="1:33" ht="47.1" customHeight="1" x14ac:dyDescent="0.25">
      <c r="A605" s="409">
        <v>28</v>
      </c>
      <c r="B605" s="427" t="str">
        <f>IFERROR(VLOOKUP(A605,'Coverage Indicators - Section D'!$A$10:$Y$42,25,FALSE),"")</f>
        <v/>
      </c>
      <c r="C605" s="522" t="str">
        <f t="array" ref="C605">IFERROR(IF(INDEX('Disaggregation Records'!$E$95:$E$183,MATCH(RIGHT(Z605,255),RIGHT('Disaggregation Records'!$D$95:$D$183,255),0))=0,"",INDEX('Disaggregation Records'!$E$95:$E$183,MATCH(RIGHT(Z605,255),RIGHT('Disaggregation Records'!$D$95:$D$183,255),0))),"")</f>
        <v/>
      </c>
      <c r="D605" s="522" t="str">
        <f t="array" ref="D605">IFERROR(IF(INDEX('Disaggregation Records'!$F$95:$F$183,MATCH(RIGHT(Z605,255),RIGHT('Disaggregation Records'!$D$95:$D$183,255),0))=0,"",INDEX('Disaggregation Records'!$F$95:$F$183,MATCH(RIGHT(Z605,255),RIGHT('Disaggregation Records'!$D$95:$D$183,255),0))),"")</f>
        <v/>
      </c>
      <c r="E605" s="429" t="str">
        <f t="array" ref="E605">IFERROR(IF(INDEX('Disaggregation Data'!$K$315:$K$616,MATCH(LEFT(X605,255),LEFT('Disaggregation Data'!$J$315:$J$616,255),0))=0,"",INDEX('Disaggregation Data'!$K$315:$K$616,MATCH(LEFT(X605,255),LEFT('Disaggregation Data'!J$315:$J$616,255),0))),"")</f>
        <v/>
      </c>
      <c r="F605" s="430" t="str">
        <f t="array" ref="F605">IFERROR(IF(INDEX('Disaggregation Data'!$L$315:$L$616,MATCH(LEFT(X605,255),LEFT('Disaggregation Data'!$J$315:$J$616,255),0))=0,"",INDEX('Disaggregation Data'!$L$315:$L$616,MATCH(LEFT(X605,255),LEFT('Disaggregation Data'!J$315:$J$616,255),0))),"")</f>
        <v/>
      </c>
      <c r="G605" s="494" t="str">
        <f t="array" ref="G605">IFERROR(IF(INDEX('Disaggregation Data'!$M$315:$M$616,MATCH(LEFT(X605,255),LEFT('Disaggregation Data'!$J$315:$J$616,255),0))=0,(E605/F605)*100,INDEX('Disaggregation Data'!$M$315:$M$616,MATCH(LEFT(X605,255),LEFT('Disaggregation Data'!J$315:$J$616,255),0))),"")</f>
        <v/>
      </c>
      <c r="H605" s="433" t="str">
        <f t="array" ref="H605">IFERROR(IF(INDEX('Disaggregation Data'!$N$315:$N$616,MATCH(LEFT(X605,255),LEFT('Disaggregation Data'!$J$315:$J$616,255),0))=0,"",INDEX('Disaggregation Data'!$N$315:$N$616,MATCH(LEFT(X605,255),LEFT('Disaggregation Data'!J$315:$J$616,255),0))),"")</f>
        <v/>
      </c>
      <c r="I605" s="433" t="str">
        <f t="array" ref="I605">IFERROR(IF(INDEX('Disaggregation Data'!$Q$315:$Q$616,MATCH(LEFT(X605,255),LEFT('Disaggregation Data'!$J$315:$J$616,255),0))=0,"",INDEX('Disaggregation Data'!$Q$315:$Q$616,MATCH(LEFT(X605,255),LEFT('Disaggregation Data'!J$315:$J$616,255),0))),"")</f>
        <v/>
      </c>
      <c r="J605" s="447" t="str">
        <f t="array" ref="J605">IFERROR(IF(INDEX('Disaggregation Data'!$R$315:$R$616,MATCH(LEFT(X605,255),LEFT('Disaggregation Data'!$J$315:$J$616,255),0))=0,"",INDEX('Disaggregation Data'!$R$315:$R$616,MATCH(LEFT(X605,255),LEFT('Disaggregation Data'!J$315:$J$616,255),0))),"")</f>
        <v/>
      </c>
      <c r="K605" s="484"/>
      <c r="L605" s="484"/>
      <c r="M605" s="484"/>
      <c r="N605" s="484"/>
      <c r="O605" s="484"/>
      <c r="P605" s="429"/>
      <c r="Q605" s="429"/>
      <c r="R605" s="429"/>
      <c r="S605" s="429"/>
      <c r="T605" s="429"/>
      <c r="U605" s="433" t="str">
        <f t="array" ref="U605">IFERROR(IF(INDEX('Disaggregation Data'!$O$315:$O$616,MATCH(LEFT(X605,255),LEFT('Disaggregation Data'!$J$315:$J$616,255),0))=0,"",INDEX('Disaggregation Data'!$O$315:$O$616,MATCH(LEFT(X605,255),LEFT('Disaggregation Data'!J$315:$J$616,255),0))),"")</f>
        <v/>
      </c>
      <c r="V605" s="447" t="str">
        <f t="array" ref="V605">IFERROR(IF(INDEX('Disaggregation Data'!$P$315:$P$616,MATCH(LEFT(X605,255),LEFT('Disaggregation Data'!$J$315:$J$616,255),0))=0,"",INDEX('Disaggregation Data'!$P$315:$P$616,MATCH(LEFT(X605,255),LEFT('Disaggregation Data'!J$315:$J$616,255),0))),"")</f>
        <v/>
      </c>
      <c r="W605" s="527"/>
      <c r="X605" s="527" t="str">
        <f t="shared" si="40"/>
        <v/>
      </c>
      <c r="Y605" s="527">
        <f t="shared" si="41"/>
        <v>188</v>
      </c>
      <c r="Z605" s="527" t="str">
        <f t="shared" si="42"/>
        <v/>
      </c>
      <c r="AA605" s="527" t="b">
        <f t="shared" si="43"/>
        <v>0</v>
      </c>
      <c r="AB605" s="527" t="s">
        <v>2221</v>
      </c>
      <c r="AC605" s="527" t="str">
        <f t="array" ref="AC605">IFERROR(IF(INDEX('Disaggregation Records'!$G$95:$G$183,MATCH(LEFT(Z605,255),LEFT('Disaggregation Records'!$D$95:$D$183,255),0))=0,"",INDEX('Disaggregation Records'!$G$95:$G$183,MATCH(LEFT(Z605,255),LEFT('Disaggregation Records'!$D$95:$D$183,255),0))),"")</f>
        <v/>
      </c>
      <c r="AD605" s="527" t="s">
        <v>998</v>
      </c>
      <c r="AE605" s="392"/>
      <c r="AF605" s="133"/>
      <c r="AG605" s="133"/>
    </row>
    <row r="606" spans="1:33" ht="47.1" customHeight="1" x14ac:dyDescent="0.25">
      <c r="A606" s="409">
        <v>28</v>
      </c>
      <c r="B606" s="427" t="str">
        <f>IFERROR(VLOOKUP(A606,'Coverage Indicators - Section D'!$A$10:$Y$42,25,FALSE),"")</f>
        <v/>
      </c>
      <c r="C606" s="522" t="str">
        <f t="array" ref="C606">IFERROR(IF(INDEX('Disaggregation Records'!$E$95:$E$183,MATCH(RIGHT(Z606,255),RIGHT('Disaggregation Records'!$D$95:$D$183,255),0))=0,"",INDEX('Disaggregation Records'!$E$95:$E$183,MATCH(RIGHT(Z606,255),RIGHT('Disaggregation Records'!$D$95:$D$183,255),0))),"")</f>
        <v/>
      </c>
      <c r="D606" s="522" t="str">
        <f t="array" ref="D606">IFERROR(IF(INDEX('Disaggregation Records'!$F$95:$F$183,MATCH(RIGHT(Z606,255),RIGHT('Disaggregation Records'!$D$95:$D$183,255),0))=0,"",INDEX('Disaggregation Records'!$F$95:$F$183,MATCH(RIGHT(Z606,255),RIGHT('Disaggregation Records'!$D$95:$D$183,255),0))),"")</f>
        <v/>
      </c>
      <c r="E606" s="429" t="str">
        <f t="array" ref="E606">IFERROR(IF(INDEX('Disaggregation Data'!$K$315:$K$616,MATCH(LEFT(X606,255),LEFT('Disaggregation Data'!$J$315:$J$616,255),0))=0,"",INDEX('Disaggregation Data'!$K$315:$K$616,MATCH(LEFT(X606,255),LEFT('Disaggregation Data'!J$315:$J$616,255),0))),"")</f>
        <v/>
      </c>
      <c r="F606" s="430" t="str">
        <f t="array" ref="F606">IFERROR(IF(INDEX('Disaggregation Data'!$L$315:$L$616,MATCH(LEFT(X606,255),LEFT('Disaggregation Data'!$J$315:$J$616,255),0))=0,"",INDEX('Disaggregation Data'!$L$315:$L$616,MATCH(LEFT(X606,255),LEFT('Disaggregation Data'!J$315:$J$616,255),0))),"")</f>
        <v/>
      </c>
      <c r="G606" s="494" t="str">
        <f t="array" ref="G606">IFERROR(IF(INDEX('Disaggregation Data'!$M$315:$M$616,MATCH(LEFT(X606,255),LEFT('Disaggregation Data'!$J$315:$J$616,255),0))=0,(E606/F606)*100,INDEX('Disaggregation Data'!$M$315:$M$616,MATCH(LEFT(X606,255),LEFT('Disaggregation Data'!J$315:$J$616,255),0))),"")</f>
        <v/>
      </c>
      <c r="H606" s="433" t="str">
        <f t="array" ref="H606">IFERROR(IF(INDEX('Disaggregation Data'!$N$315:$N$616,MATCH(LEFT(X606,255),LEFT('Disaggregation Data'!$J$315:$J$616,255),0))=0,"",INDEX('Disaggregation Data'!$N$315:$N$616,MATCH(LEFT(X606,255),LEFT('Disaggregation Data'!J$315:$J$616,255),0))),"")</f>
        <v/>
      </c>
      <c r="I606" s="433" t="str">
        <f t="array" ref="I606">IFERROR(IF(INDEX('Disaggregation Data'!$Q$315:$Q$616,MATCH(LEFT(X606,255),LEFT('Disaggregation Data'!$J$315:$J$616,255),0))=0,"",INDEX('Disaggregation Data'!$Q$315:$Q$616,MATCH(LEFT(X606,255),LEFT('Disaggregation Data'!J$315:$J$616,255),0))),"")</f>
        <v/>
      </c>
      <c r="J606" s="447" t="str">
        <f t="array" ref="J606">IFERROR(IF(INDEX('Disaggregation Data'!$R$315:$R$616,MATCH(LEFT(X606,255),LEFT('Disaggregation Data'!$J$315:$J$616,255),0))=0,"",INDEX('Disaggregation Data'!$R$315:$R$616,MATCH(LEFT(X606,255),LEFT('Disaggregation Data'!J$315:$J$616,255),0))),"")</f>
        <v/>
      </c>
      <c r="K606" s="484"/>
      <c r="L606" s="484"/>
      <c r="M606" s="484"/>
      <c r="N606" s="484"/>
      <c r="O606" s="484"/>
      <c r="P606" s="429"/>
      <c r="Q606" s="429"/>
      <c r="R606" s="429"/>
      <c r="S606" s="429"/>
      <c r="T606" s="429"/>
      <c r="U606" s="433" t="str">
        <f t="array" ref="U606">IFERROR(IF(INDEX('Disaggregation Data'!$O$315:$O$616,MATCH(LEFT(X606,255),LEFT('Disaggregation Data'!$J$315:$J$616,255),0))=0,"",INDEX('Disaggregation Data'!$O$315:$O$616,MATCH(LEFT(X606,255),LEFT('Disaggregation Data'!J$315:$J$616,255),0))),"")</f>
        <v/>
      </c>
      <c r="V606" s="447" t="str">
        <f t="array" ref="V606">IFERROR(IF(INDEX('Disaggregation Data'!$P$315:$P$616,MATCH(LEFT(X606,255),LEFT('Disaggregation Data'!$J$315:$J$616,255),0))=0,"",INDEX('Disaggregation Data'!$P$315:$P$616,MATCH(LEFT(X606,255),LEFT('Disaggregation Data'!J$315:$J$616,255),0))),"")</f>
        <v/>
      </c>
      <c r="W606" s="527"/>
      <c r="X606" s="527" t="str">
        <f t="shared" si="40"/>
        <v/>
      </c>
      <c r="Y606" s="527">
        <f t="shared" si="41"/>
        <v>189</v>
      </c>
      <c r="Z606" s="527" t="str">
        <f t="shared" si="42"/>
        <v/>
      </c>
      <c r="AA606" s="527" t="b">
        <f t="shared" si="43"/>
        <v>0</v>
      </c>
      <c r="AB606" s="527" t="s">
        <v>2222</v>
      </c>
      <c r="AC606" s="527" t="str">
        <f t="array" ref="AC606">IFERROR(IF(INDEX('Disaggregation Records'!$G$95:$G$183,MATCH(LEFT(Z606,255),LEFT('Disaggregation Records'!$D$95:$D$183,255),0))=0,"",INDEX('Disaggregation Records'!$G$95:$G$183,MATCH(LEFT(Z606,255),LEFT('Disaggregation Records'!$D$95:$D$183,255),0))),"")</f>
        <v/>
      </c>
      <c r="AD606" s="527" t="s">
        <v>998</v>
      </c>
      <c r="AE606" s="392"/>
      <c r="AF606" s="133"/>
      <c r="AG606" s="133"/>
    </row>
    <row r="607" spans="1:33" ht="47.1" customHeight="1" x14ac:dyDescent="0.25">
      <c r="A607" s="409">
        <v>29</v>
      </c>
      <c r="B607" s="427" t="str">
        <f>IFERROR(VLOOKUP(A607,'Coverage Indicators - Section D'!$A$10:$Y$42,25,FALSE),"")</f>
        <v/>
      </c>
      <c r="C607" s="522" t="str">
        <f t="array" ref="C607">IFERROR(IF(INDEX('Disaggregation Records'!$E$95:$E$183,MATCH(RIGHT(Z607,255),RIGHT('Disaggregation Records'!$D$95:$D$183,255),0))=0,"",INDEX('Disaggregation Records'!$E$95:$E$183,MATCH(RIGHT(Z607,255),RIGHT('Disaggregation Records'!$D$95:$D$183,255),0))),"")</f>
        <v/>
      </c>
      <c r="D607" s="522" t="str">
        <f t="array" ref="D607">IFERROR(IF(INDEX('Disaggregation Records'!$F$95:$F$183,MATCH(RIGHT(Z607,255),RIGHT('Disaggregation Records'!$D$95:$D$183,255),0))=0,"",INDEX('Disaggregation Records'!$F$95:$F$183,MATCH(RIGHT(Z607,255),RIGHT('Disaggregation Records'!$D$95:$D$183,255),0))),"")</f>
        <v/>
      </c>
      <c r="E607" s="429" t="str">
        <f t="array" ref="E607">IFERROR(IF(INDEX('Disaggregation Data'!$K$315:$K$616,MATCH(LEFT(X607,255),LEFT('Disaggregation Data'!$J$315:$J$616,255),0))=0,"",INDEX('Disaggregation Data'!$K$315:$K$616,MATCH(LEFT(X607,255),LEFT('Disaggregation Data'!J$315:$J$616,255),0))),"")</f>
        <v/>
      </c>
      <c r="F607" s="430" t="str">
        <f t="array" ref="F607">IFERROR(IF(INDEX('Disaggregation Data'!$L$315:$L$616,MATCH(LEFT(X607,255),LEFT('Disaggregation Data'!$J$315:$J$616,255),0))=0,"",INDEX('Disaggregation Data'!$L$315:$L$616,MATCH(LEFT(X607,255),LEFT('Disaggregation Data'!J$315:$J$616,255),0))),"")</f>
        <v/>
      </c>
      <c r="G607" s="494" t="str">
        <f t="array" ref="G607">IFERROR(IF(INDEX('Disaggregation Data'!$M$315:$M$616,MATCH(LEFT(X607,255),LEFT('Disaggregation Data'!$J$315:$J$616,255),0))=0,(E607/F607)*100,INDEX('Disaggregation Data'!$M$315:$M$616,MATCH(LEFT(X607,255),LEFT('Disaggregation Data'!J$315:$J$616,255),0))),"")</f>
        <v/>
      </c>
      <c r="H607" s="433" t="str">
        <f t="array" ref="H607">IFERROR(IF(INDEX('Disaggregation Data'!$N$315:$N$616,MATCH(LEFT(X607,255),LEFT('Disaggregation Data'!$J$315:$J$616,255),0))=0,"",INDEX('Disaggregation Data'!$N$315:$N$616,MATCH(LEFT(X607,255),LEFT('Disaggregation Data'!J$315:$J$616,255),0))),"")</f>
        <v/>
      </c>
      <c r="I607" s="433" t="str">
        <f t="array" ref="I607">IFERROR(IF(INDEX('Disaggregation Data'!$Q$315:$Q$616,MATCH(LEFT(X607,255),LEFT('Disaggregation Data'!$J$315:$J$616,255),0))=0,"",INDEX('Disaggregation Data'!$Q$315:$Q$616,MATCH(LEFT(X607,255),LEFT('Disaggregation Data'!J$315:$J$616,255),0))),"")</f>
        <v/>
      </c>
      <c r="J607" s="447" t="str">
        <f t="array" ref="J607">IFERROR(IF(INDEX('Disaggregation Data'!$R$315:$R$616,MATCH(LEFT(X607,255),LEFT('Disaggregation Data'!$J$315:$J$616,255),0))=0,"",INDEX('Disaggregation Data'!$R$315:$R$616,MATCH(LEFT(X607,255),LEFT('Disaggregation Data'!J$315:$J$616,255),0))),"")</f>
        <v/>
      </c>
      <c r="K607" s="484"/>
      <c r="L607" s="484"/>
      <c r="M607" s="484"/>
      <c r="N607" s="484"/>
      <c r="O607" s="484"/>
      <c r="P607" s="429"/>
      <c r="Q607" s="429"/>
      <c r="R607" s="429"/>
      <c r="S607" s="429"/>
      <c r="T607" s="429"/>
      <c r="U607" s="433" t="str">
        <f t="array" ref="U607">IFERROR(IF(INDEX('Disaggregation Data'!$O$315:$O$616,MATCH(LEFT(X607,255),LEFT('Disaggregation Data'!$J$315:$J$616,255),0))=0,"",INDEX('Disaggregation Data'!$O$315:$O$616,MATCH(LEFT(X607,255),LEFT('Disaggregation Data'!J$315:$J$616,255),0))),"")</f>
        <v/>
      </c>
      <c r="V607" s="447" t="str">
        <f t="array" ref="V607">IFERROR(IF(INDEX('Disaggregation Data'!$P$315:$P$616,MATCH(LEFT(X607,255),LEFT('Disaggregation Data'!$J$315:$J$616,255),0))=0,"",INDEX('Disaggregation Data'!$P$315:$P$616,MATCH(LEFT(X607,255),LEFT('Disaggregation Data'!J$315:$J$616,255),0))),"")</f>
        <v/>
      </c>
      <c r="W607" s="527"/>
      <c r="X607" s="527" t="str">
        <f t="shared" si="40"/>
        <v/>
      </c>
      <c r="Y607" s="527">
        <f t="shared" si="41"/>
        <v>190</v>
      </c>
      <c r="Z607" s="527" t="str">
        <f t="shared" si="42"/>
        <v/>
      </c>
      <c r="AA607" s="527" t="b">
        <f t="shared" si="43"/>
        <v>0</v>
      </c>
      <c r="AB607" s="527" t="s">
        <v>2223</v>
      </c>
      <c r="AC607" s="527" t="str">
        <f t="array" ref="AC607">IFERROR(IF(INDEX('Disaggregation Records'!$G$95:$G$183,MATCH(LEFT(Z607,255),LEFT('Disaggregation Records'!$D$95:$D$183,255),0))=0,"",INDEX('Disaggregation Records'!$G$95:$G$183,MATCH(LEFT(Z607,255),LEFT('Disaggregation Records'!$D$95:$D$183,255),0))),"")</f>
        <v/>
      </c>
      <c r="AD607" s="527" t="s">
        <v>999</v>
      </c>
      <c r="AE607" s="392"/>
      <c r="AF607" s="133"/>
      <c r="AG607" s="133"/>
    </row>
    <row r="608" spans="1:33" ht="47.1" customHeight="1" x14ac:dyDescent="0.25">
      <c r="A608" s="409">
        <v>29</v>
      </c>
      <c r="B608" s="427" t="str">
        <f>IFERROR(VLOOKUP(A608,'Coverage Indicators - Section D'!$A$10:$Y$42,25,FALSE),"")</f>
        <v/>
      </c>
      <c r="C608" s="522" t="str">
        <f t="array" ref="C608">IFERROR(IF(INDEX('Disaggregation Records'!$E$95:$E$183,MATCH(RIGHT(Z608,255),RIGHT('Disaggregation Records'!$D$95:$D$183,255),0))=0,"",INDEX('Disaggregation Records'!$E$95:$E$183,MATCH(RIGHT(Z608,255),RIGHT('Disaggregation Records'!$D$95:$D$183,255),0))),"")</f>
        <v/>
      </c>
      <c r="D608" s="522" t="str">
        <f t="array" ref="D608">IFERROR(IF(INDEX('Disaggregation Records'!$F$95:$F$183,MATCH(RIGHT(Z608,255),RIGHT('Disaggregation Records'!$D$95:$D$183,255),0))=0,"",INDEX('Disaggregation Records'!$F$95:$F$183,MATCH(RIGHT(Z608,255),RIGHT('Disaggregation Records'!$D$95:$D$183,255),0))),"")</f>
        <v/>
      </c>
      <c r="E608" s="429" t="str">
        <f t="array" ref="E608">IFERROR(IF(INDEX('Disaggregation Data'!$K$315:$K$616,MATCH(LEFT(X608,255),LEFT('Disaggregation Data'!$J$315:$J$616,255),0))=0,"",INDEX('Disaggregation Data'!$K$315:$K$616,MATCH(LEFT(X608,255),LEFT('Disaggregation Data'!J$315:$J$616,255),0))),"")</f>
        <v/>
      </c>
      <c r="F608" s="430" t="str">
        <f t="array" ref="F608">IFERROR(IF(INDEX('Disaggregation Data'!$L$315:$L$616,MATCH(LEFT(X608,255),LEFT('Disaggregation Data'!$J$315:$J$616,255),0))=0,"",INDEX('Disaggregation Data'!$L$315:$L$616,MATCH(LEFT(X608,255),LEFT('Disaggregation Data'!J$315:$J$616,255),0))),"")</f>
        <v/>
      </c>
      <c r="G608" s="494" t="str">
        <f t="array" ref="G608">IFERROR(IF(INDEX('Disaggregation Data'!$M$315:$M$616,MATCH(LEFT(X608,255),LEFT('Disaggregation Data'!$J$315:$J$616,255),0))=0,(E608/F608)*100,INDEX('Disaggregation Data'!$M$315:$M$616,MATCH(LEFT(X608,255),LEFT('Disaggregation Data'!J$315:$J$616,255),0))),"")</f>
        <v/>
      </c>
      <c r="H608" s="433" t="str">
        <f t="array" ref="H608">IFERROR(IF(INDEX('Disaggregation Data'!$N$315:$N$616,MATCH(LEFT(X608,255),LEFT('Disaggregation Data'!$J$315:$J$616,255),0))=0,"",INDEX('Disaggregation Data'!$N$315:$N$616,MATCH(LEFT(X608,255),LEFT('Disaggregation Data'!J$315:$J$616,255),0))),"")</f>
        <v/>
      </c>
      <c r="I608" s="433" t="str">
        <f t="array" ref="I608">IFERROR(IF(INDEX('Disaggregation Data'!$Q$315:$Q$616,MATCH(LEFT(X608,255),LEFT('Disaggregation Data'!$J$315:$J$616,255),0))=0,"",INDEX('Disaggregation Data'!$Q$315:$Q$616,MATCH(LEFT(X608,255),LEFT('Disaggregation Data'!J$315:$J$616,255),0))),"")</f>
        <v/>
      </c>
      <c r="J608" s="447" t="str">
        <f t="array" ref="J608">IFERROR(IF(INDEX('Disaggregation Data'!$R$315:$R$616,MATCH(LEFT(X608,255),LEFT('Disaggregation Data'!$J$315:$J$616,255),0))=0,"",INDEX('Disaggregation Data'!$R$315:$R$616,MATCH(LEFT(X608,255),LEFT('Disaggregation Data'!J$315:$J$616,255),0))),"")</f>
        <v/>
      </c>
      <c r="K608" s="484"/>
      <c r="L608" s="484"/>
      <c r="M608" s="484"/>
      <c r="N608" s="484"/>
      <c r="O608" s="484"/>
      <c r="P608" s="429"/>
      <c r="Q608" s="429"/>
      <c r="R608" s="429"/>
      <c r="S608" s="429"/>
      <c r="T608" s="429"/>
      <c r="U608" s="433" t="str">
        <f t="array" ref="U608">IFERROR(IF(INDEX('Disaggregation Data'!$O$315:$O$616,MATCH(LEFT(X608,255),LEFT('Disaggregation Data'!$J$315:$J$616,255),0))=0,"",INDEX('Disaggregation Data'!$O$315:$O$616,MATCH(LEFT(X608,255),LEFT('Disaggregation Data'!J$315:$J$616,255),0))),"")</f>
        <v/>
      </c>
      <c r="V608" s="447" t="str">
        <f t="array" ref="V608">IFERROR(IF(INDEX('Disaggregation Data'!$P$315:$P$616,MATCH(LEFT(X608,255),LEFT('Disaggregation Data'!$J$315:$J$616,255),0))=0,"",INDEX('Disaggregation Data'!$P$315:$P$616,MATCH(LEFT(X608,255),LEFT('Disaggregation Data'!J$315:$J$616,255),0))),"")</f>
        <v/>
      </c>
      <c r="W608" s="527"/>
      <c r="X608" s="527" t="str">
        <f t="shared" si="40"/>
        <v/>
      </c>
      <c r="Y608" s="527">
        <f t="shared" si="41"/>
        <v>191</v>
      </c>
      <c r="Z608" s="527" t="str">
        <f t="shared" si="42"/>
        <v/>
      </c>
      <c r="AA608" s="527" t="b">
        <f t="shared" si="43"/>
        <v>0</v>
      </c>
      <c r="AB608" s="527" t="s">
        <v>2224</v>
      </c>
      <c r="AC608" s="527" t="str">
        <f t="array" ref="AC608">IFERROR(IF(INDEX('Disaggregation Records'!$G$95:$G$183,MATCH(LEFT(Z608,255),LEFT('Disaggregation Records'!$D$95:$D$183,255),0))=0,"",INDEX('Disaggregation Records'!$G$95:$G$183,MATCH(LEFT(Z608,255),LEFT('Disaggregation Records'!$D$95:$D$183,255),0))),"")</f>
        <v/>
      </c>
      <c r="AD608" s="527" t="s">
        <v>999</v>
      </c>
      <c r="AE608" s="392"/>
      <c r="AF608" s="133"/>
      <c r="AG608" s="133"/>
    </row>
    <row r="609" spans="1:33" ht="47.1" customHeight="1" x14ac:dyDescent="0.25">
      <c r="A609" s="409">
        <v>29</v>
      </c>
      <c r="B609" s="427" t="str">
        <f>IFERROR(VLOOKUP(A609,'Coverage Indicators - Section D'!$A$10:$Y$42,25,FALSE),"")</f>
        <v/>
      </c>
      <c r="C609" s="522" t="str">
        <f t="array" ref="C609">IFERROR(IF(INDEX('Disaggregation Records'!$E$95:$E$183,MATCH(RIGHT(Z609,255),RIGHT('Disaggregation Records'!$D$95:$D$183,255),0))=0,"",INDEX('Disaggregation Records'!$E$95:$E$183,MATCH(RIGHT(Z609,255),RIGHT('Disaggregation Records'!$D$95:$D$183,255),0))),"")</f>
        <v/>
      </c>
      <c r="D609" s="522" t="str">
        <f t="array" ref="D609">IFERROR(IF(INDEX('Disaggregation Records'!$F$95:$F$183,MATCH(RIGHT(Z609,255),RIGHT('Disaggregation Records'!$D$95:$D$183,255),0))=0,"",INDEX('Disaggregation Records'!$F$95:$F$183,MATCH(RIGHT(Z609,255),RIGHT('Disaggregation Records'!$D$95:$D$183,255),0))),"")</f>
        <v/>
      </c>
      <c r="E609" s="429" t="str">
        <f t="array" ref="E609">IFERROR(IF(INDEX('Disaggregation Data'!$K$315:$K$616,MATCH(LEFT(X609,255),LEFT('Disaggregation Data'!$J$315:$J$616,255),0))=0,"",INDEX('Disaggregation Data'!$K$315:$K$616,MATCH(LEFT(X609,255),LEFT('Disaggregation Data'!J$315:$J$616,255),0))),"")</f>
        <v/>
      </c>
      <c r="F609" s="430" t="str">
        <f t="array" ref="F609">IFERROR(IF(INDEX('Disaggregation Data'!$L$315:$L$616,MATCH(LEFT(X609,255),LEFT('Disaggregation Data'!$J$315:$J$616,255),0))=0,"",INDEX('Disaggregation Data'!$L$315:$L$616,MATCH(LEFT(X609,255),LEFT('Disaggregation Data'!J$315:$J$616,255),0))),"")</f>
        <v/>
      </c>
      <c r="G609" s="494" t="str">
        <f t="array" ref="G609">IFERROR(IF(INDEX('Disaggregation Data'!$M$315:$M$616,MATCH(LEFT(X609,255),LEFT('Disaggregation Data'!$J$315:$J$616,255),0))=0,(E609/F609)*100,INDEX('Disaggregation Data'!$M$315:$M$616,MATCH(LEFT(X609,255),LEFT('Disaggregation Data'!J$315:$J$616,255),0))),"")</f>
        <v/>
      </c>
      <c r="H609" s="433" t="str">
        <f t="array" ref="H609">IFERROR(IF(INDEX('Disaggregation Data'!$N$315:$N$616,MATCH(LEFT(X609,255),LEFT('Disaggregation Data'!$J$315:$J$616,255),0))=0,"",INDEX('Disaggregation Data'!$N$315:$N$616,MATCH(LEFT(X609,255),LEFT('Disaggregation Data'!J$315:$J$616,255),0))),"")</f>
        <v/>
      </c>
      <c r="I609" s="433" t="str">
        <f t="array" ref="I609">IFERROR(IF(INDEX('Disaggregation Data'!$Q$315:$Q$616,MATCH(LEFT(X609,255),LEFT('Disaggregation Data'!$J$315:$J$616,255),0))=0,"",INDEX('Disaggregation Data'!$Q$315:$Q$616,MATCH(LEFT(X609,255),LEFT('Disaggregation Data'!J$315:$J$616,255),0))),"")</f>
        <v/>
      </c>
      <c r="J609" s="447" t="str">
        <f t="array" ref="J609">IFERROR(IF(INDEX('Disaggregation Data'!$R$315:$R$616,MATCH(LEFT(X609,255),LEFT('Disaggregation Data'!$J$315:$J$616,255),0))=0,"",INDEX('Disaggregation Data'!$R$315:$R$616,MATCH(LEFT(X609,255),LEFT('Disaggregation Data'!J$315:$J$616,255),0))),"")</f>
        <v/>
      </c>
      <c r="K609" s="484"/>
      <c r="L609" s="484"/>
      <c r="M609" s="484"/>
      <c r="N609" s="484"/>
      <c r="O609" s="484"/>
      <c r="P609" s="429"/>
      <c r="Q609" s="429"/>
      <c r="R609" s="429"/>
      <c r="S609" s="429"/>
      <c r="T609" s="429"/>
      <c r="U609" s="433" t="str">
        <f t="array" ref="U609">IFERROR(IF(INDEX('Disaggregation Data'!$O$315:$O$616,MATCH(LEFT(X609,255),LEFT('Disaggregation Data'!$J$315:$J$616,255),0))=0,"",INDEX('Disaggregation Data'!$O$315:$O$616,MATCH(LEFT(X609,255),LEFT('Disaggregation Data'!J$315:$J$616,255),0))),"")</f>
        <v/>
      </c>
      <c r="V609" s="447" t="str">
        <f t="array" ref="V609">IFERROR(IF(INDEX('Disaggregation Data'!$P$315:$P$616,MATCH(LEFT(X609,255),LEFT('Disaggregation Data'!$J$315:$J$616,255),0))=0,"",INDEX('Disaggregation Data'!$P$315:$P$616,MATCH(LEFT(X609,255),LEFT('Disaggregation Data'!J$315:$J$616,255),0))),"")</f>
        <v/>
      </c>
      <c r="W609" s="527"/>
      <c r="X609" s="527" t="str">
        <f t="shared" si="40"/>
        <v/>
      </c>
      <c r="Y609" s="527">
        <f t="shared" si="41"/>
        <v>192</v>
      </c>
      <c r="Z609" s="527" t="str">
        <f t="shared" si="42"/>
        <v/>
      </c>
      <c r="AA609" s="527" t="b">
        <f t="shared" si="43"/>
        <v>0</v>
      </c>
      <c r="AB609" s="527" t="s">
        <v>2225</v>
      </c>
      <c r="AC609" s="527" t="str">
        <f t="array" ref="AC609">IFERROR(IF(INDEX('Disaggregation Records'!$G$95:$G$183,MATCH(LEFT(Z609,255),LEFT('Disaggregation Records'!$D$95:$D$183,255),0))=0,"",INDEX('Disaggregation Records'!$G$95:$G$183,MATCH(LEFT(Z609,255),LEFT('Disaggregation Records'!$D$95:$D$183,255),0))),"")</f>
        <v/>
      </c>
      <c r="AD609" s="527" t="s">
        <v>999</v>
      </c>
      <c r="AE609" s="392"/>
      <c r="AF609" s="133"/>
      <c r="AG609" s="133"/>
    </row>
    <row r="610" spans="1:33" ht="47.1" customHeight="1" x14ac:dyDescent="0.25">
      <c r="A610" s="409">
        <v>29</v>
      </c>
      <c r="B610" s="427" t="str">
        <f>IFERROR(VLOOKUP(A610,'Coverage Indicators - Section D'!$A$10:$Y$42,25,FALSE),"")</f>
        <v/>
      </c>
      <c r="C610" s="522" t="str">
        <f t="array" ref="C610">IFERROR(IF(INDEX('Disaggregation Records'!$E$95:$E$183,MATCH(RIGHT(Z610,255),RIGHT('Disaggregation Records'!$D$95:$D$183,255),0))=0,"",INDEX('Disaggregation Records'!$E$95:$E$183,MATCH(RIGHT(Z610,255),RIGHT('Disaggregation Records'!$D$95:$D$183,255),0))),"")</f>
        <v/>
      </c>
      <c r="D610" s="522" t="str">
        <f t="array" ref="D610">IFERROR(IF(INDEX('Disaggregation Records'!$F$95:$F$183,MATCH(RIGHT(Z610,255),RIGHT('Disaggregation Records'!$D$95:$D$183,255),0))=0,"",INDEX('Disaggregation Records'!$F$95:$F$183,MATCH(RIGHT(Z610,255),RIGHT('Disaggregation Records'!$D$95:$D$183,255),0))),"")</f>
        <v/>
      </c>
      <c r="E610" s="429" t="str">
        <f t="array" ref="E610">IFERROR(IF(INDEX('Disaggregation Data'!$K$315:$K$616,MATCH(LEFT(X610,255),LEFT('Disaggregation Data'!$J$315:$J$616,255),0))=0,"",INDEX('Disaggregation Data'!$K$315:$K$616,MATCH(LEFT(X610,255),LEFT('Disaggregation Data'!J$315:$J$616,255),0))),"")</f>
        <v/>
      </c>
      <c r="F610" s="430" t="str">
        <f t="array" ref="F610">IFERROR(IF(INDEX('Disaggregation Data'!$L$315:$L$616,MATCH(LEFT(X610,255),LEFT('Disaggregation Data'!$J$315:$J$616,255),0))=0,"",INDEX('Disaggregation Data'!$L$315:$L$616,MATCH(LEFT(X610,255),LEFT('Disaggregation Data'!J$315:$J$616,255),0))),"")</f>
        <v/>
      </c>
      <c r="G610" s="494" t="str">
        <f t="array" ref="G610">IFERROR(IF(INDEX('Disaggregation Data'!$M$315:$M$616,MATCH(LEFT(X610,255),LEFT('Disaggregation Data'!$J$315:$J$616,255),0))=0,(E610/F610)*100,INDEX('Disaggregation Data'!$M$315:$M$616,MATCH(LEFT(X610,255),LEFT('Disaggregation Data'!J$315:$J$616,255),0))),"")</f>
        <v/>
      </c>
      <c r="H610" s="433" t="str">
        <f t="array" ref="H610">IFERROR(IF(INDEX('Disaggregation Data'!$N$315:$N$616,MATCH(LEFT(X610,255),LEFT('Disaggregation Data'!$J$315:$J$616,255),0))=0,"",INDEX('Disaggregation Data'!$N$315:$N$616,MATCH(LEFT(X610,255),LEFT('Disaggregation Data'!J$315:$J$616,255),0))),"")</f>
        <v/>
      </c>
      <c r="I610" s="433" t="str">
        <f t="array" ref="I610">IFERROR(IF(INDEX('Disaggregation Data'!$Q$315:$Q$616,MATCH(LEFT(X610,255),LEFT('Disaggregation Data'!$J$315:$J$616,255),0))=0,"",INDEX('Disaggregation Data'!$Q$315:$Q$616,MATCH(LEFT(X610,255),LEFT('Disaggregation Data'!J$315:$J$616,255),0))),"")</f>
        <v/>
      </c>
      <c r="J610" s="447" t="str">
        <f t="array" ref="J610">IFERROR(IF(INDEX('Disaggregation Data'!$R$315:$R$616,MATCH(LEFT(X610,255),LEFT('Disaggregation Data'!$J$315:$J$616,255),0))=0,"",INDEX('Disaggregation Data'!$R$315:$R$616,MATCH(LEFT(X610,255),LEFT('Disaggregation Data'!J$315:$J$616,255),0))),"")</f>
        <v/>
      </c>
      <c r="K610" s="484"/>
      <c r="L610" s="484"/>
      <c r="M610" s="484"/>
      <c r="N610" s="484"/>
      <c r="O610" s="484"/>
      <c r="P610" s="429"/>
      <c r="Q610" s="429"/>
      <c r="R610" s="429"/>
      <c r="S610" s="429"/>
      <c r="T610" s="429"/>
      <c r="U610" s="433" t="str">
        <f t="array" ref="U610">IFERROR(IF(INDEX('Disaggregation Data'!$O$315:$O$616,MATCH(LEFT(X610,255),LEFT('Disaggregation Data'!$J$315:$J$616,255),0))=0,"",INDEX('Disaggregation Data'!$O$315:$O$616,MATCH(LEFT(X610,255),LEFT('Disaggregation Data'!J$315:$J$616,255),0))),"")</f>
        <v/>
      </c>
      <c r="V610" s="447" t="str">
        <f t="array" ref="V610">IFERROR(IF(INDEX('Disaggregation Data'!$P$315:$P$616,MATCH(LEFT(X610,255),LEFT('Disaggregation Data'!$J$315:$J$616,255),0))=0,"",INDEX('Disaggregation Data'!$P$315:$P$616,MATCH(LEFT(X610,255),LEFT('Disaggregation Data'!J$315:$J$616,255),0))),"")</f>
        <v/>
      </c>
      <c r="W610" s="527"/>
      <c r="X610" s="527" t="str">
        <f t="shared" si="40"/>
        <v/>
      </c>
      <c r="Y610" s="527">
        <f t="shared" si="41"/>
        <v>193</v>
      </c>
      <c r="Z610" s="527" t="str">
        <f t="shared" si="42"/>
        <v/>
      </c>
      <c r="AA610" s="527" t="b">
        <f t="shared" si="43"/>
        <v>0</v>
      </c>
      <c r="AB610" s="527" t="s">
        <v>2226</v>
      </c>
      <c r="AC610" s="527" t="str">
        <f t="array" ref="AC610">IFERROR(IF(INDEX('Disaggregation Records'!$G$95:$G$183,MATCH(LEFT(Z610,255),LEFT('Disaggregation Records'!$D$95:$D$183,255),0))=0,"",INDEX('Disaggregation Records'!$G$95:$G$183,MATCH(LEFT(Z610,255),LEFT('Disaggregation Records'!$D$95:$D$183,255),0))),"")</f>
        <v/>
      </c>
      <c r="AD610" s="527" t="s">
        <v>999</v>
      </c>
      <c r="AE610" s="392"/>
      <c r="AF610" s="133"/>
      <c r="AG610" s="133"/>
    </row>
    <row r="611" spans="1:33" ht="47.1" customHeight="1" x14ac:dyDescent="0.25">
      <c r="A611" s="409">
        <v>29</v>
      </c>
      <c r="B611" s="427" t="str">
        <f>IFERROR(VLOOKUP(A611,'Coverage Indicators - Section D'!$A$10:$Y$42,25,FALSE),"")</f>
        <v/>
      </c>
      <c r="C611" s="522" t="str">
        <f t="array" ref="C611">IFERROR(IF(INDEX('Disaggregation Records'!$E$95:$E$183,MATCH(RIGHT(Z611,255),RIGHT('Disaggregation Records'!$D$95:$D$183,255),0))=0,"",INDEX('Disaggregation Records'!$E$95:$E$183,MATCH(RIGHT(Z611,255),RIGHT('Disaggregation Records'!$D$95:$D$183,255),0))),"")</f>
        <v/>
      </c>
      <c r="D611" s="522" t="str">
        <f t="array" ref="D611">IFERROR(IF(INDEX('Disaggregation Records'!$F$95:$F$183,MATCH(RIGHT(Z611,255),RIGHT('Disaggregation Records'!$D$95:$D$183,255),0))=0,"",INDEX('Disaggregation Records'!$F$95:$F$183,MATCH(RIGHT(Z611,255),RIGHT('Disaggregation Records'!$D$95:$D$183,255),0))),"")</f>
        <v/>
      </c>
      <c r="E611" s="429" t="str">
        <f t="array" ref="E611">IFERROR(IF(INDEX('Disaggregation Data'!$K$315:$K$616,MATCH(LEFT(X611,255),LEFT('Disaggregation Data'!$J$315:$J$616,255),0))=0,"",INDEX('Disaggregation Data'!$K$315:$K$616,MATCH(LEFT(X611,255),LEFT('Disaggregation Data'!J$315:$J$616,255),0))),"")</f>
        <v/>
      </c>
      <c r="F611" s="430" t="str">
        <f t="array" ref="F611">IFERROR(IF(INDEX('Disaggregation Data'!$L$315:$L$616,MATCH(LEFT(X611,255),LEFT('Disaggregation Data'!$J$315:$J$616,255),0))=0,"",INDEX('Disaggregation Data'!$L$315:$L$616,MATCH(LEFT(X611,255),LEFT('Disaggregation Data'!J$315:$J$616,255),0))),"")</f>
        <v/>
      </c>
      <c r="G611" s="494" t="str">
        <f t="array" ref="G611">IFERROR(IF(INDEX('Disaggregation Data'!$M$315:$M$616,MATCH(LEFT(X611,255),LEFT('Disaggregation Data'!$J$315:$J$616,255),0))=0,(E611/F611)*100,INDEX('Disaggregation Data'!$M$315:$M$616,MATCH(LEFT(X611,255),LEFT('Disaggregation Data'!J$315:$J$616,255),0))),"")</f>
        <v/>
      </c>
      <c r="H611" s="433" t="str">
        <f t="array" ref="H611">IFERROR(IF(INDEX('Disaggregation Data'!$N$315:$N$616,MATCH(LEFT(X611,255),LEFT('Disaggregation Data'!$J$315:$J$616,255),0))=0,"",INDEX('Disaggregation Data'!$N$315:$N$616,MATCH(LEFT(X611,255),LEFT('Disaggregation Data'!J$315:$J$616,255),0))),"")</f>
        <v/>
      </c>
      <c r="I611" s="433" t="str">
        <f t="array" ref="I611">IFERROR(IF(INDEX('Disaggregation Data'!$Q$315:$Q$616,MATCH(LEFT(X611,255),LEFT('Disaggregation Data'!$J$315:$J$616,255),0))=0,"",INDEX('Disaggregation Data'!$Q$315:$Q$616,MATCH(LEFT(X611,255),LEFT('Disaggregation Data'!J$315:$J$616,255),0))),"")</f>
        <v/>
      </c>
      <c r="J611" s="447" t="str">
        <f t="array" ref="J611">IFERROR(IF(INDEX('Disaggregation Data'!$R$315:$R$616,MATCH(LEFT(X611,255),LEFT('Disaggregation Data'!$J$315:$J$616,255),0))=0,"",INDEX('Disaggregation Data'!$R$315:$R$616,MATCH(LEFT(X611,255),LEFT('Disaggregation Data'!J$315:$J$616,255),0))),"")</f>
        <v/>
      </c>
      <c r="K611" s="484"/>
      <c r="L611" s="484"/>
      <c r="M611" s="484"/>
      <c r="N611" s="484"/>
      <c r="O611" s="484"/>
      <c r="P611" s="429"/>
      <c r="Q611" s="429"/>
      <c r="R611" s="429"/>
      <c r="S611" s="429"/>
      <c r="T611" s="429"/>
      <c r="U611" s="433" t="str">
        <f t="array" ref="U611">IFERROR(IF(INDEX('Disaggregation Data'!$O$315:$O$616,MATCH(LEFT(X611,255),LEFT('Disaggregation Data'!$J$315:$J$616,255),0))=0,"",INDEX('Disaggregation Data'!$O$315:$O$616,MATCH(LEFT(X611,255),LEFT('Disaggregation Data'!J$315:$J$616,255),0))),"")</f>
        <v/>
      </c>
      <c r="V611" s="447" t="str">
        <f t="array" ref="V611">IFERROR(IF(INDEX('Disaggregation Data'!$P$315:$P$616,MATCH(LEFT(X611,255),LEFT('Disaggregation Data'!$J$315:$J$616,255),0))=0,"",INDEX('Disaggregation Data'!$P$315:$P$616,MATCH(LEFT(X611,255),LEFT('Disaggregation Data'!J$315:$J$616,255),0))),"")</f>
        <v/>
      </c>
      <c r="W611" s="527"/>
      <c r="X611" s="527" t="str">
        <f t="shared" si="40"/>
        <v/>
      </c>
      <c r="Y611" s="527">
        <f t="shared" si="41"/>
        <v>194</v>
      </c>
      <c r="Z611" s="527" t="str">
        <f t="shared" si="42"/>
        <v/>
      </c>
      <c r="AA611" s="527" t="b">
        <f t="shared" si="43"/>
        <v>0</v>
      </c>
      <c r="AB611" s="527" t="s">
        <v>2227</v>
      </c>
      <c r="AC611" s="527" t="str">
        <f t="array" ref="AC611">IFERROR(IF(INDEX('Disaggregation Records'!$G$95:$G$183,MATCH(LEFT(Z611,255),LEFT('Disaggregation Records'!$D$95:$D$183,255),0))=0,"",INDEX('Disaggregation Records'!$G$95:$G$183,MATCH(LEFT(Z611,255),LEFT('Disaggregation Records'!$D$95:$D$183,255),0))),"")</f>
        <v/>
      </c>
      <c r="AD611" s="527" t="s">
        <v>999</v>
      </c>
      <c r="AE611" s="392"/>
      <c r="AF611" s="133"/>
      <c r="AG611" s="133"/>
    </row>
    <row r="612" spans="1:33" ht="47.1" customHeight="1" x14ac:dyDescent="0.25">
      <c r="A612" s="409">
        <v>29</v>
      </c>
      <c r="B612" s="427" t="str">
        <f>IFERROR(VLOOKUP(A612,'Coverage Indicators - Section D'!$A$10:$Y$42,25,FALSE),"")</f>
        <v/>
      </c>
      <c r="C612" s="522" t="str">
        <f t="array" ref="C612">IFERROR(IF(INDEX('Disaggregation Records'!$E$95:$E$183,MATCH(RIGHT(Z612,255),RIGHT('Disaggregation Records'!$D$95:$D$183,255),0))=0,"",INDEX('Disaggregation Records'!$E$95:$E$183,MATCH(RIGHT(Z612,255),RIGHT('Disaggregation Records'!$D$95:$D$183,255),0))),"")</f>
        <v/>
      </c>
      <c r="D612" s="522" t="str">
        <f t="array" ref="D612">IFERROR(IF(INDEX('Disaggregation Records'!$F$95:$F$183,MATCH(RIGHT(Z612,255),RIGHT('Disaggregation Records'!$D$95:$D$183,255),0))=0,"",INDEX('Disaggregation Records'!$F$95:$F$183,MATCH(RIGHT(Z612,255),RIGHT('Disaggregation Records'!$D$95:$D$183,255),0))),"")</f>
        <v/>
      </c>
      <c r="E612" s="429" t="str">
        <f t="array" ref="E612">IFERROR(IF(INDEX('Disaggregation Data'!$K$315:$K$616,MATCH(LEFT(X612,255),LEFT('Disaggregation Data'!$J$315:$J$616,255),0))=0,"",INDEX('Disaggregation Data'!$K$315:$K$616,MATCH(LEFT(X612,255),LEFT('Disaggregation Data'!J$315:$J$616,255),0))),"")</f>
        <v/>
      </c>
      <c r="F612" s="430" t="str">
        <f t="array" ref="F612">IFERROR(IF(INDEX('Disaggregation Data'!$L$315:$L$616,MATCH(LEFT(X612,255),LEFT('Disaggregation Data'!$J$315:$J$616,255),0))=0,"",INDEX('Disaggregation Data'!$L$315:$L$616,MATCH(LEFT(X612,255),LEFT('Disaggregation Data'!J$315:$J$616,255),0))),"")</f>
        <v/>
      </c>
      <c r="G612" s="494" t="str">
        <f t="array" ref="G612">IFERROR(IF(INDEX('Disaggregation Data'!$M$315:$M$616,MATCH(LEFT(X612,255),LEFT('Disaggregation Data'!$J$315:$J$616,255),0))=0,(E612/F612)*100,INDEX('Disaggregation Data'!$M$315:$M$616,MATCH(LEFT(X612,255),LEFT('Disaggregation Data'!J$315:$J$616,255),0))),"")</f>
        <v/>
      </c>
      <c r="H612" s="433" t="str">
        <f t="array" ref="H612">IFERROR(IF(INDEX('Disaggregation Data'!$N$315:$N$616,MATCH(LEFT(X612,255),LEFT('Disaggregation Data'!$J$315:$J$616,255),0))=0,"",INDEX('Disaggregation Data'!$N$315:$N$616,MATCH(LEFT(X612,255),LEFT('Disaggregation Data'!J$315:$J$616,255),0))),"")</f>
        <v/>
      </c>
      <c r="I612" s="433" t="str">
        <f t="array" ref="I612">IFERROR(IF(INDEX('Disaggregation Data'!$Q$315:$Q$616,MATCH(LEFT(X612,255),LEFT('Disaggregation Data'!$J$315:$J$616,255),0))=0,"",INDEX('Disaggregation Data'!$Q$315:$Q$616,MATCH(LEFT(X612,255),LEFT('Disaggregation Data'!J$315:$J$616,255),0))),"")</f>
        <v/>
      </c>
      <c r="J612" s="447" t="str">
        <f t="array" ref="J612">IFERROR(IF(INDEX('Disaggregation Data'!$R$315:$R$616,MATCH(LEFT(X612,255),LEFT('Disaggregation Data'!$J$315:$J$616,255),0))=0,"",INDEX('Disaggregation Data'!$R$315:$R$616,MATCH(LEFT(X612,255),LEFT('Disaggregation Data'!J$315:$J$616,255),0))),"")</f>
        <v/>
      </c>
      <c r="K612" s="484"/>
      <c r="L612" s="484"/>
      <c r="M612" s="484"/>
      <c r="N612" s="484"/>
      <c r="O612" s="484"/>
      <c r="P612" s="429"/>
      <c r="Q612" s="429"/>
      <c r="R612" s="429"/>
      <c r="S612" s="429"/>
      <c r="T612" s="429"/>
      <c r="U612" s="433" t="str">
        <f t="array" ref="U612">IFERROR(IF(INDEX('Disaggregation Data'!$O$315:$O$616,MATCH(LEFT(X612,255),LEFT('Disaggregation Data'!$J$315:$J$616,255),0))=0,"",INDEX('Disaggregation Data'!$O$315:$O$616,MATCH(LEFT(X612,255),LEFT('Disaggregation Data'!J$315:$J$616,255),0))),"")</f>
        <v/>
      </c>
      <c r="V612" s="447" t="str">
        <f t="array" ref="V612">IFERROR(IF(INDEX('Disaggregation Data'!$P$315:$P$616,MATCH(LEFT(X612,255),LEFT('Disaggregation Data'!$J$315:$J$616,255),0))=0,"",INDEX('Disaggregation Data'!$P$315:$P$616,MATCH(LEFT(X612,255),LEFT('Disaggregation Data'!J$315:$J$616,255),0))),"")</f>
        <v/>
      </c>
      <c r="W612" s="527"/>
      <c r="X612" s="527" t="str">
        <f t="shared" si="40"/>
        <v/>
      </c>
      <c r="Y612" s="527">
        <f t="shared" si="41"/>
        <v>195</v>
      </c>
      <c r="Z612" s="527" t="str">
        <f t="shared" si="42"/>
        <v/>
      </c>
      <c r="AA612" s="527" t="b">
        <f t="shared" si="43"/>
        <v>0</v>
      </c>
      <c r="AB612" s="527" t="s">
        <v>2228</v>
      </c>
      <c r="AC612" s="527" t="str">
        <f t="array" ref="AC612">IFERROR(IF(INDEX('Disaggregation Records'!$G$95:$G$183,MATCH(LEFT(Z612,255),LEFT('Disaggregation Records'!$D$95:$D$183,255),0))=0,"",INDEX('Disaggregation Records'!$G$95:$G$183,MATCH(LEFT(Z612,255),LEFT('Disaggregation Records'!$D$95:$D$183,255),0))),"")</f>
        <v/>
      </c>
      <c r="AD612" s="527" t="s">
        <v>999</v>
      </c>
      <c r="AE612" s="392"/>
      <c r="AF612" s="133"/>
      <c r="AG612" s="133"/>
    </row>
    <row r="613" spans="1:33" ht="47.1" customHeight="1" x14ac:dyDescent="0.25">
      <c r="A613" s="409">
        <v>29</v>
      </c>
      <c r="B613" s="427" t="str">
        <f>IFERROR(VLOOKUP(A613,'Coverage Indicators - Section D'!$A$10:$Y$42,25,FALSE),"")</f>
        <v/>
      </c>
      <c r="C613" s="522" t="str">
        <f t="array" ref="C613">IFERROR(IF(INDEX('Disaggregation Records'!$E$95:$E$183,MATCH(RIGHT(Z613,255),RIGHT('Disaggregation Records'!$D$95:$D$183,255),0))=0,"",INDEX('Disaggregation Records'!$E$95:$E$183,MATCH(RIGHT(Z613,255),RIGHT('Disaggregation Records'!$D$95:$D$183,255),0))),"")</f>
        <v/>
      </c>
      <c r="D613" s="522" t="str">
        <f t="array" ref="D613">IFERROR(IF(INDEX('Disaggregation Records'!$F$95:$F$183,MATCH(RIGHT(Z613,255),RIGHT('Disaggregation Records'!$D$95:$D$183,255),0))=0,"",INDEX('Disaggregation Records'!$F$95:$F$183,MATCH(RIGHT(Z613,255),RIGHT('Disaggregation Records'!$D$95:$D$183,255),0))),"")</f>
        <v/>
      </c>
      <c r="E613" s="429" t="str">
        <f t="array" ref="E613">IFERROR(IF(INDEX('Disaggregation Data'!$K$315:$K$616,MATCH(LEFT(X613,255),LEFT('Disaggregation Data'!$J$315:$J$616,255),0))=0,"",INDEX('Disaggregation Data'!$K$315:$K$616,MATCH(LEFT(X613,255),LEFT('Disaggregation Data'!J$315:$J$616,255),0))),"")</f>
        <v/>
      </c>
      <c r="F613" s="430" t="str">
        <f t="array" ref="F613">IFERROR(IF(INDEX('Disaggregation Data'!$L$315:$L$616,MATCH(LEFT(X613,255),LEFT('Disaggregation Data'!$J$315:$J$616,255),0))=0,"",INDEX('Disaggregation Data'!$L$315:$L$616,MATCH(LEFT(X613,255),LEFT('Disaggregation Data'!J$315:$J$616,255),0))),"")</f>
        <v/>
      </c>
      <c r="G613" s="494" t="str">
        <f t="array" ref="G613">IFERROR(IF(INDEX('Disaggregation Data'!$M$315:$M$616,MATCH(LEFT(X613,255),LEFT('Disaggregation Data'!$J$315:$J$616,255),0))=0,(E613/F613)*100,INDEX('Disaggregation Data'!$M$315:$M$616,MATCH(LEFT(X613,255),LEFT('Disaggregation Data'!J$315:$J$616,255),0))),"")</f>
        <v/>
      </c>
      <c r="H613" s="433" t="str">
        <f t="array" ref="H613">IFERROR(IF(INDEX('Disaggregation Data'!$N$315:$N$616,MATCH(LEFT(X613,255),LEFT('Disaggregation Data'!$J$315:$J$616,255),0))=0,"",INDEX('Disaggregation Data'!$N$315:$N$616,MATCH(LEFT(X613,255),LEFT('Disaggregation Data'!J$315:$J$616,255),0))),"")</f>
        <v/>
      </c>
      <c r="I613" s="433" t="str">
        <f t="array" ref="I613">IFERROR(IF(INDEX('Disaggregation Data'!$Q$315:$Q$616,MATCH(LEFT(X613,255),LEFT('Disaggregation Data'!$J$315:$J$616,255),0))=0,"",INDEX('Disaggregation Data'!$Q$315:$Q$616,MATCH(LEFT(X613,255),LEFT('Disaggregation Data'!J$315:$J$616,255),0))),"")</f>
        <v/>
      </c>
      <c r="J613" s="447" t="str">
        <f t="array" ref="J613">IFERROR(IF(INDEX('Disaggregation Data'!$R$315:$R$616,MATCH(LEFT(X613,255),LEFT('Disaggregation Data'!$J$315:$J$616,255),0))=0,"",INDEX('Disaggregation Data'!$R$315:$R$616,MATCH(LEFT(X613,255),LEFT('Disaggregation Data'!J$315:$J$616,255),0))),"")</f>
        <v/>
      </c>
      <c r="K613" s="484"/>
      <c r="L613" s="484"/>
      <c r="M613" s="484"/>
      <c r="N613" s="484"/>
      <c r="O613" s="484"/>
      <c r="P613" s="429"/>
      <c r="Q613" s="429"/>
      <c r="R613" s="429"/>
      <c r="S613" s="429"/>
      <c r="T613" s="429"/>
      <c r="U613" s="433" t="str">
        <f t="array" ref="U613">IFERROR(IF(INDEX('Disaggregation Data'!$O$315:$O$616,MATCH(LEFT(X613,255),LEFT('Disaggregation Data'!$J$315:$J$616,255),0))=0,"",INDEX('Disaggregation Data'!$O$315:$O$616,MATCH(LEFT(X613,255),LEFT('Disaggregation Data'!J$315:$J$616,255),0))),"")</f>
        <v/>
      </c>
      <c r="V613" s="447" t="str">
        <f t="array" ref="V613">IFERROR(IF(INDEX('Disaggregation Data'!$P$315:$P$616,MATCH(LEFT(X613,255),LEFT('Disaggregation Data'!$J$315:$J$616,255),0))=0,"",INDEX('Disaggregation Data'!$P$315:$P$616,MATCH(LEFT(X613,255),LEFT('Disaggregation Data'!J$315:$J$616,255),0))),"")</f>
        <v/>
      </c>
      <c r="W613" s="527"/>
      <c r="X613" s="527" t="str">
        <f t="shared" si="40"/>
        <v/>
      </c>
      <c r="Y613" s="527">
        <f t="shared" si="41"/>
        <v>196</v>
      </c>
      <c r="Z613" s="527" t="str">
        <f t="shared" si="42"/>
        <v/>
      </c>
      <c r="AA613" s="527" t="b">
        <f t="shared" si="43"/>
        <v>0</v>
      </c>
      <c r="AB613" s="527" t="s">
        <v>2229</v>
      </c>
      <c r="AC613" s="527" t="str">
        <f t="array" ref="AC613">IFERROR(IF(INDEX('Disaggregation Records'!$G$95:$G$183,MATCH(LEFT(Z613,255),LEFT('Disaggregation Records'!$D$95:$D$183,255),0))=0,"",INDEX('Disaggregation Records'!$G$95:$G$183,MATCH(LEFT(Z613,255),LEFT('Disaggregation Records'!$D$95:$D$183,255),0))),"")</f>
        <v/>
      </c>
      <c r="AD613" s="527" t="s">
        <v>999</v>
      </c>
      <c r="AE613" s="392"/>
      <c r="AF613" s="133"/>
      <c r="AG613" s="133"/>
    </row>
    <row r="614" spans="1:33" ht="47.1" customHeight="1" x14ac:dyDescent="0.25">
      <c r="A614" s="409">
        <v>29</v>
      </c>
      <c r="B614" s="427" t="str">
        <f>IFERROR(VLOOKUP(A614,'Coverage Indicators - Section D'!$A$10:$Y$42,25,FALSE),"")</f>
        <v/>
      </c>
      <c r="C614" s="522" t="str">
        <f t="array" ref="C614">IFERROR(IF(INDEX('Disaggregation Records'!$E$95:$E$183,MATCH(RIGHT(Z614,255),RIGHT('Disaggregation Records'!$D$95:$D$183,255),0))=0,"",INDEX('Disaggregation Records'!$E$95:$E$183,MATCH(RIGHT(Z614,255),RIGHT('Disaggregation Records'!$D$95:$D$183,255),0))),"")</f>
        <v/>
      </c>
      <c r="D614" s="522" t="str">
        <f t="array" ref="D614">IFERROR(IF(INDEX('Disaggregation Records'!$F$95:$F$183,MATCH(RIGHT(Z614,255),RIGHT('Disaggregation Records'!$D$95:$D$183,255),0))=0,"",INDEX('Disaggregation Records'!$F$95:$F$183,MATCH(RIGHT(Z614,255),RIGHT('Disaggregation Records'!$D$95:$D$183,255),0))),"")</f>
        <v/>
      </c>
      <c r="E614" s="429" t="str">
        <f t="array" ref="E614">IFERROR(IF(INDEX('Disaggregation Data'!$K$315:$K$616,MATCH(LEFT(X614,255),LEFT('Disaggregation Data'!$J$315:$J$616,255),0))=0,"",INDEX('Disaggregation Data'!$K$315:$K$616,MATCH(LEFT(X614,255),LEFT('Disaggregation Data'!J$315:$J$616,255),0))),"")</f>
        <v/>
      </c>
      <c r="F614" s="430" t="str">
        <f t="array" ref="F614">IFERROR(IF(INDEX('Disaggregation Data'!$L$315:$L$616,MATCH(LEFT(X614,255),LEFT('Disaggregation Data'!$J$315:$J$616,255),0))=0,"",INDEX('Disaggregation Data'!$L$315:$L$616,MATCH(LEFT(X614,255),LEFT('Disaggregation Data'!J$315:$J$616,255),0))),"")</f>
        <v/>
      </c>
      <c r="G614" s="494" t="str">
        <f t="array" ref="G614">IFERROR(IF(INDEX('Disaggregation Data'!$M$315:$M$616,MATCH(LEFT(X614,255),LEFT('Disaggregation Data'!$J$315:$J$616,255),0))=0,(E614/F614)*100,INDEX('Disaggregation Data'!$M$315:$M$616,MATCH(LEFT(X614,255),LEFT('Disaggregation Data'!J$315:$J$616,255),0))),"")</f>
        <v/>
      </c>
      <c r="H614" s="433" t="str">
        <f t="array" ref="H614">IFERROR(IF(INDEX('Disaggregation Data'!$N$315:$N$616,MATCH(LEFT(X614,255),LEFT('Disaggregation Data'!$J$315:$J$616,255),0))=0,"",INDEX('Disaggregation Data'!$N$315:$N$616,MATCH(LEFT(X614,255),LEFT('Disaggregation Data'!J$315:$J$616,255),0))),"")</f>
        <v/>
      </c>
      <c r="I614" s="433" t="str">
        <f t="array" ref="I614">IFERROR(IF(INDEX('Disaggregation Data'!$Q$315:$Q$616,MATCH(LEFT(X614,255),LEFT('Disaggregation Data'!$J$315:$J$616,255),0))=0,"",INDEX('Disaggregation Data'!$Q$315:$Q$616,MATCH(LEFT(X614,255),LEFT('Disaggregation Data'!J$315:$J$616,255),0))),"")</f>
        <v/>
      </c>
      <c r="J614" s="447" t="str">
        <f t="array" ref="J614">IFERROR(IF(INDEX('Disaggregation Data'!$R$315:$R$616,MATCH(LEFT(X614,255),LEFT('Disaggregation Data'!$J$315:$J$616,255),0))=0,"",INDEX('Disaggregation Data'!$R$315:$R$616,MATCH(LEFT(X614,255),LEFT('Disaggregation Data'!J$315:$J$616,255),0))),"")</f>
        <v/>
      </c>
      <c r="K614" s="484"/>
      <c r="L614" s="484"/>
      <c r="M614" s="484"/>
      <c r="N614" s="484"/>
      <c r="O614" s="484"/>
      <c r="P614" s="429"/>
      <c r="Q614" s="429"/>
      <c r="R614" s="429"/>
      <c r="S614" s="429"/>
      <c r="T614" s="429"/>
      <c r="U614" s="433" t="str">
        <f t="array" ref="U614">IFERROR(IF(INDEX('Disaggregation Data'!$O$315:$O$616,MATCH(LEFT(X614,255),LEFT('Disaggregation Data'!$J$315:$J$616,255),0))=0,"",INDEX('Disaggregation Data'!$O$315:$O$616,MATCH(LEFT(X614,255),LEFT('Disaggregation Data'!J$315:$J$616,255),0))),"")</f>
        <v/>
      </c>
      <c r="V614" s="447" t="str">
        <f t="array" ref="V614">IFERROR(IF(INDEX('Disaggregation Data'!$P$315:$P$616,MATCH(LEFT(X614,255),LEFT('Disaggregation Data'!$J$315:$J$616,255),0))=0,"",INDEX('Disaggregation Data'!$P$315:$P$616,MATCH(LEFT(X614,255),LEFT('Disaggregation Data'!J$315:$J$616,255),0))),"")</f>
        <v/>
      </c>
      <c r="W614" s="527"/>
      <c r="X614" s="527" t="str">
        <f t="shared" si="40"/>
        <v/>
      </c>
      <c r="Y614" s="527">
        <f t="shared" si="41"/>
        <v>197</v>
      </c>
      <c r="Z614" s="527" t="str">
        <f t="shared" si="42"/>
        <v/>
      </c>
      <c r="AA614" s="527" t="b">
        <f t="shared" si="43"/>
        <v>0</v>
      </c>
      <c r="AB614" s="527" t="s">
        <v>2230</v>
      </c>
      <c r="AC614" s="527" t="str">
        <f t="array" ref="AC614">IFERROR(IF(INDEX('Disaggregation Records'!$G$95:$G$183,MATCH(LEFT(Z614,255),LEFT('Disaggregation Records'!$D$95:$D$183,255),0))=0,"",INDEX('Disaggregation Records'!$G$95:$G$183,MATCH(LEFT(Z614,255),LEFT('Disaggregation Records'!$D$95:$D$183,255),0))),"")</f>
        <v/>
      </c>
      <c r="AD614" s="527" t="s">
        <v>999</v>
      </c>
      <c r="AE614" s="392"/>
      <c r="AF614" s="133"/>
      <c r="AG614" s="133"/>
    </row>
    <row r="615" spans="1:33" ht="47.1" customHeight="1" x14ac:dyDescent="0.25">
      <c r="A615" s="409">
        <v>29</v>
      </c>
      <c r="B615" s="427" t="str">
        <f>IFERROR(VLOOKUP(A615,'Coverage Indicators - Section D'!$A$10:$Y$42,25,FALSE),"")</f>
        <v/>
      </c>
      <c r="C615" s="522" t="str">
        <f t="array" ref="C615">IFERROR(IF(INDEX('Disaggregation Records'!$E$95:$E$183,MATCH(RIGHT(Z615,255),RIGHT('Disaggregation Records'!$D$95:$D$183,255),0))=0,"",INDEX('Disaggregation Records'!$E$95:$E$183,MATCH(RIGHT(Z615,255),RIGHT('Disaggregation Records'!$D$95:$D$183,255),0))),"")</f>
        <v/>
      </c>
      <c r="D615" s="522" t="str">
        <f t="array" ref="D615">IFERROR(IF(INDEX('Disaggregation Records'!$F$95:$F$183,MATCH(RIGHT(Z615,255),RIGHT('Disaggregation Records'!$D$95:$D$183,255),0))=0,"",INDEX('Disaggregation Records'!$F$95:$F$183,MATCH(RIGHT(Z615,255),RIGHT('Disaggregation Records'!$D$95:$D$183,255),0))),"")</f>
        <v/>
      </c>
      <c r="E615" s="429" t="str">
        <f t="array" ref="E615">IFERROR(IF(INDEX('Disaggregation Data'!$K$315:$K$616,MATCH(LEFT(X615,255),LEFT('Disaggregation Data'!$J$315:$J$616,255),0))=0,"",INDEX('Disaggregation Data'!$K$315:$K$616,MATCH(LEFT(X615,255),LEFT('Disaggregation Data'!J$315:$J$616,255),0))),"")</f>
        <v/>
      </c>
      <c r="F615" s="430" t="str">
        <f t="array" ref="F615">IFERROR(IF(INDEX('Disaggregation Data'!$L$315:$L$616,MATCH(LEFT(X615,255),LEFT('Disaggregation Data'!$J$315:$J$616,255),0))=0,"",INDEX('Disaggregation Data'!$L$315:$L$616,MATCH(LEFT(X615,255),LEFT('Disaggregation Data'!J$315:$J$616,255),0))),"")</f>
        <v/>
      </c>
      <c r="G615" s="494" t="str">
        <f t="array" ref="G615">IFERROR(IF(INDEX('Disaggregation Data'!$M$315:$M$616,MATCH(LEFT(X615,255),LEFT('Disaggregation Data'!$J$315:$J$616,255),0))=0,(E615/F615)*100,INDEX('Disaggregation Data'!$M$315:$M$616,MATCH(LEFT(X615,255),LEFT('Disaggregation Data'!J$315:$J$616,255),0))),"")</f>
        <v/>
      </c>
      <c r="H615" s="433" t="str">
        <f t="array" ref="H615">IFERROR(IF(INDEX('Disaggregation Data'!$N$315:$N$616,MATCH(LEFT(X615,255),LEFT('Disaggregation Data'!$J$315:$J$616,255),0))=0,"",INDEX('Disaggregation Data'!$N$315:$N$616,MATCH(LEFT(X615,255),LEFT('Disaggregation Data'!J$315:$J$616,255),0))),"")</f>
        <v/>
      </c>
      <c r="I615" s="433" t="str">
        <f t="array" ref="I615">IFERROR(IF(INDEX('Disaggregation Data'!$Q$315:$Q$616,MATCH(LEFT(X615,255),LEFT('Disaggregation Data'!$J$315:$J$616,255),0))=0,"",INDEX('Disaggregation Data'!$Q$315:$Q$616,MATCH(LEFT(X615,255),LEFT('Disaggregation Data'!J$315:$J$616,255),0))),"")</f>
        <v/>
      </c>
      <c r="J615" s="447" t="str">
        <f t="array" ref="J615">IFERROR(IF(INDEX('Disaggregation Data'!$R$315:$R$616,MATCH(LEFT(X615,255),LEFT('Disaggregation Data'!$J$315:$J$616,255),0))=0,"",INDEX('Disaggregation Data'!$R$315:$R$616,MATCH(LEFT(X615,255),LEFT('Disaggregation Data'!J$315:$J$616,255),0))),"")</f>
        <v/>
      </c>
      <c r="K615" s="484"/>
      <c r="L615" s="484"/>
      <c r="M615" s="484"/>
      <c r="N615" s="484"/>
      <c r="O615" s="484"/>
      <c r="P615" s="429"/>
      <c r="Q615" s="429"/>
      <c r="R615" s="429"/>
      <c r="S615" s="429"/>
      <c r="T615" s="429"/>
      <c r="U615" s="433" t="str">
        <f t="array" ref="U615">IFERROR(IF(INDEX('Disaggregation Data'!$O$315:$O$616,MATCH(LEFT(X615,255),LEFT('Disaggregation Data'!$J$315:$J$616,255),0))=0,"",INDEX('Disaggregation Data'!$O$315:$O$616,MATCH(LEFT(X615,255),LEFT('Disaggregation Data'!J$315:$J$616,255),0))),"")</f>
        <v/>
      </c>
      <c r="V615" s="447" t="str">
        <f t="array" ref="V615">IFERROR(IF(INDEX('Disaggregation Data'!$P$315:$P$616,MATCH(LEFT(X615,255),LEFT('Disaggregation Data'!$J$315:$J$616,255),0))=0,"",INDEX('Disaggregation Data'!$P$315:$P$616,MATCH(LEFT(X615,255),LEFT('Disaggregation Data'!J$315:$J$616,255),0))),"")</f>
        <v/>
      </c>
      <c r="W615" s="527"/>
      <c r="X615" s="527" t="str">
        <f t="shared" si="40"/>
        <v/>
      </c>
      <c r="Y615" s="527">
        <f t="shared" si="41"/>
        <v>198</v>
      </c>
      <c r="Z615" s="527" t="str">
        <f t="shared" si="42"/>
        <v/>
      </c>
      <c r="AA615" s="527" t="b">
        <f t="shared" si="43"/>
        <v>0</v>
      </c>
      <c r="AB615" s="527" t="s">
        <v>2231</v>
      </c>
      <c r="AC615" s="527" t="str">
        <f t="array" ref="AC615">IFERROR(IF(INDEX('Disaggregation Records'!$G$95:$G$183,MATCH(LEFT(Z615,255),LEFT('Disaggregation Records'!$D$95:$D$183,255),0))=0,"",INDEX('Disaggregation Records'!$G$95:$G$183,MATCH(LEFT(Z615,255),LEFT('Disaggregation Records'!$D$95:$D$183,255),0))),"")</f>
        <v/>
      </c>
      <c r="AD615" s="527" t="s">
        <v>999</v>
      </c>
      <c r="AE615" s="392"/>
      <c r="AF615" s="133"/>
      <c r="AG615" s="133"/>
    </row>
    <row r="616" spans="1:33" ht="47.1" customHeight="1" x14ac:dyDescent="0.25">
      <c r="A616" s="409">
        <v>29</v>
      </c>
      <c r="B616" s="427" t="str">
        <f>IFERROR(VLOOKUP(A616,'Coverage Indicators - Section D'!$A$10:$Y$42,25,FALSE),"")</f>
        <v/>
      </c>
      <c r="C616" s="522" t="str">
        <f t="array" ref="C616">IFERROR(IF(INDEX('Disaggregation Records'!$E$95:$E$183,MATCH(RIGHT(Z616,255),RIGHT('Disaggregation Records'!$D$95:$D$183,255),0))=0,"",INDEX('Disaggregation Records'!$E$95:$E$183,MATCH(RIGHT(Z616,255),RIGHT('Disaggregation Records'!$D$95:$D$183,255),0))),"")</f>
        <v/>
      </c>
      <c r="D616" s="522" t="str">
        <f t="array" ref="D616">IFERROR(IF(INDEX('Disaggregation Records'!$F$95:$F$183,MATCH(RIGHT(Z616,255),RIGHT('Disaggregation Records'!$D$95:$D$183,255),0))=0,"",INDEX('Disaggregation Records'!$F$95:$F$183,MATCH(RIGHT(Z616,255),RIGHT('Disaggregation Records'!$D$95:$D$183,255),0))),"")</f>
        <v/>
      </c>
      <c r="E616" s="429" t="str">
        <f t="array" ref="E616">IFERROR(IF(INDEX('Disaggregation Data'!$K$315:$K$616,MATCH(LEFT(X616,255),LEFT('Disaggregation Data'!$J$315:$J$616,255),0))=0,"",INDEX('Disaggregation Data'!$K$315:$K$616,MATCH(LEFT(X616,255),LEFT('Disaggregation Data'!J$315:$J$616,255),0))),"")</f>
        <v/>
      </c>
      <c r="F616" s="430" t="str">
        <f t="array" ref="F616">IFERROR(IF(INDEX('Disaggregation Data'!$L$315:$L$616,MATCH(LEFT(X616,255),LEFT('Disaggregation Data'!$J$315:$J$616,255),0))=0,"",INDEX('Disaggregation Data'!$L$315:$L$616,MATCH(LEFT(X616,255),LEFT('Disaggregation Data'!J$315:$J$616,255),0))),"")</f>
        <v/>
      </c>
      <c r="G616" s="494" t="str">
        <f t="array" ref="G616">IFERROR(IF(INDEX('Disaggregation Data'!$M$315:$M$616,MATCH(LEFT(X616,255),LEFT('Disaggregation Data'!$J$315:$J$616,255),0))=0,(E616/F616)*100,INDEX('Disaggregation Data'!$M$315:$M$616,MATCH(LEFT(X616,255),LEFT('Disaggregation Data'!J$315:$J$616,255),0))),"")</f>
        <v/>
      </c>
      <c r="H616" s="433" t="str">
        <f t="array" ref="H616">IFERROR(IF(INDEX('Disaggregation Data'!$N$315:$N$616,MATCH(LEFT(X616,255),LEFT('Disaggregation Data'!$J$315:$J$616,255),0))=0,"",INDEX('Disaggregation Data'!$N$315:$N$616,MATCH(LEFT(X616,255),LEFT('Disaggregation Data'!J$315:$J$616,255),0))),"")</f>
        <v/>
      </c>
      <c r="I616" s="433" t="str">
        <f t="array" ref="I616">IFERROR(IF(INDEX('Disaggregation Data'!$Q$315:$Q$616,MATCH(LEFT(X616,255),LEFT('Disaggregation Data'!$J$315:$J$616,255),0))=0,"",INDEX('Disaggregation Data'!$Q$315:$Q$616,MATCH(LEFT(X616,255),LEFT('Disaggregation Data'!J$315:$J$616,255),0))),"")</f>
        <v/>
      </c>
      <c r="J616" s="447" t="str">
        <f t="array" ref="J616">IFERROR(IF(INDEX('Disaggregation Data'!$R$315:$R$616,MATCH(LEFT(X616,255),LEFT('Disaggregation Data'!$J$315:$J$616,255),0))=0,"",INDEX('Disaggregation Data'!$R$315:$R$616,MATCH(LEFT(X616,255),LEFT('Disaggregation Data'!J$315:$J$616,255),0))),"")</f>
        <v/>
      </c>
      <c r="K616" s="484"/>
      <c r="L616" s="484"/>
      <c r="M616" s="484"/>
      <c r="N616" s="484"/>
      <c r="O616" s="484"/>
      <c r="P616" s="429"/>
      <c r="Q616" s="429"/>
      <c r="R616" s="429"/>
      <c r="S616" s="429"/>
      <c r="T616" s="429"/>
      <c r="U616" s="433" t="str">
        <f t="array" ref="U616">IFERROR(IF(INDEX('Disaggregation Data'!$O$315:$O$616,MATCH(LEFT(X616,255),LEFT('Disaggregation Data'!$J$315:$J$616,255),0))=0,"",INDEX('Disaggregation Data'!$O$315:$O$616,MATCH(LEFT(X616,255),LEFT('Disaggregation Data'!J$315:$J$616,255),0))),"")</f>
        <v/>
      </c>
      <c r="V616" s="447" t="str">
        <f t="array" ref="V616">IFERROR(IF(INDEX('Disaggregation Data'!$P$315:$P$616,MATCH(LEFT(X616,255),LEFT('Disaggregation Data'!$J$315:$J$616,255),0))=0,"",INDEX('Disaggregation Data'!$P$315:$P$616,MATCH(LEFT(X616,255),LEFT('Disaggregation Data'!J$315:$J$616,255),0))),"")</f>
        <v/>
      </c>
      <c r="W616" s="527"/>
      <c r="X616" s="527" t="str">
        <f t="shared" si="40"/>
        <v/>
      </c>
      <c r="Y616" s="527">
        <f t="shared" si="41"/>
        <v>199</v>
      </c>
      <c r="Z616" s="527" t="str">
        <f t="shared" si="42"/>
        <v/>
      </c>
      <c r="AA616" s="527" t="b">
        <f t="shared" si="43"/>
        <v>0</v>
      </c>
      <c r="AB616" s="527" t="s">
        <v>2232</v>
      </c>
      <c r="AC616" s="527" t="str">
        <f t="array" ref="AC616">IFERROR(IF(INDEX('Disaggregation Records'!$G$95:$G$183,MATCH(LEFT(Z616,255),LEFT('Disaggregation Records'!$D$95:$D$183,255),0))=0,"",INDEX('Disaggregation Records'!$G$95:$G$183,MATCH(LEFT(Z616,255),LEFT('Disaggregation Records'!$D$95:$D$183,255),0))),"")</f>
        <v/>
      </c>
      <c r="AD616" s="527" t="s">
        <v>999</v>
      </c>
      <c r="AE616" s="392"/>
      <c r="AF616" s="133"/>
      <c r="AG616" s="133"/>
    </row>
    <row r="617" spans="1:33" ht="47.1" customHeight="1" x14ac:dyDescent="0.25">
      <c r="A617" s="409">
        <v>30</v>
      </c>
      <c r="B617" s="427" t="str">
        <f>IFERROR(VLOOKUP(A617,'Coverage Indicators - Section D'!$A$10:$Y$42,25,FALSE),"")</f>
        <v/>
      </c>
      <c r="C617" s="522" t="str">
        <f t="array" ref="C617">IFERROR(IF(INDEX('Disaggregation Records'!$E$95:$E$183,MATCH(RIGHT(Z617,255),RIGHT('Disaggregation Records'!$D$95:$D$183,255),0))=0,"",INDEX('Disaggregation Records'!$E$95:$E$183,MATCH(RIGHT(Z617,255),RIGHT('Disaggregation Records'!$D$95:$D$183,255),0))),"")</f>
        <v/>
      </c>
      <c r="D617" s="522" t="str">
        <f t="array" ref="D617">IFERROR(IF(INDEX('Disaggregation Records'!$F$95:$F$183,MATCH(RIGHT(Z617,255),RIGHT('Disaggregation Records'!$D$95:$D$183,255),0))=0,"",INDEX('Disaggregation Records'!$F$95:$F$183,MATCH(RIGHT(Z617,255),RIGHT('Disaggregation Records'!$D$95:$D$183,255),0))),"")</f>
        <v/>
      </c>
      <c r="E617" s="429" t="str">
        <f t="array" ref="E617">IFERROR(IF(INDEX('Disaggregation Data'!$K$315:$K$616,MATCH(LEFT(X617,255),LEFT('Disaggregation Data'!$J$315:$J$616,255),0))=0,"",INDEX('Disaggregation Data'!$K$315:$K$616,MATCH(LEFT(X617,255),LEFT('Disaggregation Data'!J$315:$J$616,255),0))),"")</f>
        <v/>
      </c>
      <c r="F617" s="430" t="str">
        <f t="array" ref="F617">IFERROR(IF(INDEX('Disaggregation Data'!$L$315:$L$616,MATCH(LEFT(X617,255),LEFT('Disaggregation Data'!$J$315:$J$616,255),0))=0,"",INDEX('Disaggregation Data'!$L$315:$L$616,MATCH(LEFT(X617,255),LEFT('Disaggregation Data'!J$315:$J$616,255),0))),"")</f>
        <v/>
      </c>
      <c r="G617" s="494" t="str">
        <f t="array" ref="G617">IFERROR(IF(INDEX('Disaggregation Data'!$M$315:$M$616,MATCH(LEFT(X617,255),LEFT('Disaggregation Data'!$J$315:$J$616,255),0))=0,(E617/F617)*100,INDEX('Disaggregation Data'!$M$315:$M$616,MATCH(LEFT(X617,255),LEFT('Disaggregation Data'!J$315:$J$616,255),0))),"")</f>
        <v/>
      </c>
      <c r="H617" s="433" t="str">
        <f t="array" ref="H617">IFERROR(IF(INDEX('Disaggregation Data'!$N$315:$N$616,MATCH(LEFT(X617,255),LEFT('Disaggregation Data'!$J$315:$J$616,255),0))=0,"",INDEX('Disaggregation Data'!$N$315:$N$616,MATCH(LEFT(X617,255),LEFT('Disaggregation Data'!J$315:$J$616,255),0))),"")</f>
        <v/>
      </c>
      <c r="I617" s="433" t="str">
        <f t="array" ref="I617">IFERROR(IF(INDEX('Disaggregation Data'!$Q$315:$Q$616,MATCH(LEFT(X617,255),LEFT('Disaggregation Data'!$J$315:$J$616,255),0))=0,"",INDEX('Disaggregation Data'!$Q$315:$Q$616,MATCH(LEFT(X617,255),LEFT('Disaggregation Data'!J$315:$J$616,255),0))),"")</f>
        <v/>
      </c>
      <c r="J617" s="447" t="str">
        <f t="array" ref="J617">IFERROR(IF(INDEX('Disaggregation Data'!$R$315:$R$616,MATCH(LEFT(X617,255),LEFT('Disaggregation Data'!$J$315:$J$616,255),0))=0,"",INDEX('Disaggregation Data'!$R$315:$R$616,MATCH(LEFT(X617,255),LEFT('Disaggregation Data'!J$315:$J$616,255),0))),"")</f>
        <v/>
      </c>
      <c r="K617" s="484"/>
      <c r="L617" s="484"/>
      <c r="M617" s="484"/>
      <c r="N617" s="484"/>
      <c r="O617" s="484"/>
      <c r="P617" s="429"/>
      <c r="Q617" s="429"/>
      <c r="R617" s="429"/>
      <c r="S617" s="429"/>
      <c r="T617" s="429"/>
      <c r="U617" s="433" t="str">
        <f t="array" ref="U617">IFERROR(IF(INDEX('Disaggregation Data'!$O$315:$O$616,MATCH(LEFT(X617,255),LEFT('Disaggregation Data'!$J$315:$J$616,255),0))=0,"",INDEX('Disaggregation Data'!$O$315:$O$616,MATCH(LEFT(X617,255),LEFT('Disaggregation Data'!J$315:$J$616,255),0))),"")</f>
        <v/>
      </c>
      <c r="V617" s="447" t="str">
        <f t="array" ref="V617">IFERROR(IF(INDEX('Disaggregation Data'!$P$315:$P$616,MATCH(LEFT(X617,255),LEFT('Disaggregation Data'!$J$315:$J$616,255),0))=0,"",INDEX('Disaggregation Data'!$P$315:$P$616,MATCH(LEFT(X617,255),LEFT('Disaggregation Data'!J$315:$J$616,255),0))),"")</f>
        <v/>
      </c>
      <c r="W617" s="527"/>
      <c r="X617" s="527" t="str">
        <f t="shared" si="40"/>
        <v/>
      </c>
      <c r="Y617" s="527">
        <f t="shared" si="41"/>
        <v>200</v>
      </c>
      <c r="Z617" s="527" t="str">
        <f t="shared" si="42"/>
        <v/>
      </c>
      <c r="AA617" s="527" t="b">
        <f t="shared" si="43"/>
        <v>0</v>
      </c>
      <c r="AB617" s="527" t="s">
        <v>2233</v>
      </c>
      <c r="AC617" s="527" t="str">
        <f t="array" ref="AC617">IFERROR(IF(INDEX('Disaggregation Records'!$G$95:$G$183,MATCH(LEFT(Z617,255),LEFT('Disaggregation Records'!$D$95:$D$183,255),0))=0,"",INDEX('Disaggregation Records'!$G$95:$G$183,MATCH(LEFT(Z617,255),LEFT('Disaggregation Records'!$D$95:$D$183,255),0))),"")</f>
        <v/>
      </c>
      <c r="AD617" s="527" t="s">
        <v>1000</v>
      </c>
      <c r="AE617" s="392"/>
      <c r="AF617" s="133"/>
      <c r="AG617" s="133"/>
    </row>
    <row r="618" spans="1:33" ht="47.1" customHeight="1" x14ac:dyDescent="0.25">
      <c r="A618" s="409">
        <v>30</v>
      </c>
      <c r="B618" s="427" t="str">
        <f>IFERROR(VLOOKUP(A618,'Coverage Indicators - Section D'!$A$10:$Y$42,25,FALSE),"")</f>
        <v/>
      </c>
      <c r="C618" s="522" t="str">
        <f t="array" ref="C618">IFERROR(IF(INDEX('Disaggregation Records'!$E$95:$E$183,MATCH(RIGHT(Z618,255),RIGHT('Disaggregation Records'!$D$95:$D$183,255),0))=0,"",INDEX('Disaggregation Records'!$E$95:$E$183,MATCH(RIGHT(Z618,255),RIGHT('Disaggregation Records'!$D$95:$D$183,255),0))),"")</f>
        <v/>
      </c>
      <c r="D618" s="522" t="str">
        <f t="array" ref="D618">IFERROR(IF(INDEX('Disaggregation Records'!$F$95:$F$183,MATCH(RIGHT(Z618,255),RIGHT('Disaggregation Records'!$D$95:$D$183,255),0))=0,"",INDEX('Disaggregation Records'!$F$95:$F$183,MATCH(RIGHT(Z618,255),RIGHT('Disaggregation Records'!$D$95:$D$183,255),0))),"")</f>
        <v/>
      </c>
      <c r="E618" s="429" t="str">
        <f t="array" ref="E618">IFERROR(IF(INDEX('Disaggregation Data'!$K$315:$K$616,MATCH(LEFT(X618,255),LEFT('Disaggregation Data'!$J$315:$J$616,255),0))=0,"",INDEX('Disaggregation Data'!$K$315:$K$616,MATCH(LEFT(X618,255),LEFT('Disaggregation Data'!J$315:$J$616,255),0))),"")</f>
        <v/>
      </c>
      <c r="F618" s="430" t="str">
        <f t="array" ref="F618">IFERROR(IF(INDEX('Disaggregation Data'!$L$315:$L$616,MATCH(LEFT(X618,255),LEFT('Disaggregation Data'!$J$315:$J$616,255),0))=0,"",INDEX('Disaggregation Data'!$L$315:$L$616,MATCH(LEFT(X618,255),LEFT('Disaggregation Data'!J$315:$J$616,255),0))),"")</f>
        <v/>
      </c>
      <c r="G618" s="494" t="str">
        <f t="array" ref="G618">IFERROR(IF(INDEX('Disaggregation Data'!$M$315:$M$616,MATCH(LEFT(X618,255),LEFT('Disaggregation Data'!$J$315:$J$616,255),0))=0,(E618/F618)*100,INDEX('Disaggregation Data'!$M$315:$M$616,MATCH(LEFT(X618,255),LEFT('Disaggregation Data'!J$315:$J$616,255),0))),"")</f>
        <v/>
      </c>
      <c r="H618" s="433" t="str">
        <f t="array" ref="H618">IFERROR(IF(INDEX('Disaggregation Data'!$N$315:$N$616,MATCH(LEFT(X618,255),LEFT('Disaggregation Data'!$J$315:$J$616,255),0))=0,"",INDEX('Disaggregation Data'!$N$315:$N$616,MATCH(LEFT(X618,255),LEFT('Disaggregation Data'!J$315:$J$616,255),0))),"")</f>
        <v/>
      </c>
      <c r="I618" s="433" t="str">
        <f t="array" ref="I618">IFERROR(IF(INDEX('Disaggregation Data'!$Q$315:$Q$616,MATCH(LEFT(X618,255),LEFT('Disaggregation Data'!$J$315:$J$616,255),0))=0,"",INDEX('Disaggregation Data'!$Q$315:$Q$616,MATCH(LEFT(X618,255),LEFT('Disaggregation Data'!J$315:$J$616,255),0))),"")</f>
        <v/>
      </c>
      <c r="J618" s="447" t="str">
        <f t="array" ref="J618">IFERROR(IF(INDEX('Disaggregation Data'!$R$315:$R$616,MATCH(LEFT(X618,255),LEFT('Disaggregation Data'!$J$315:$J$616,255),0))=0,"",INDEX('Disaggregation Data'!$R$315:$R$616,MATCH(LEFT(X618,255),LEFT('Disaggregation Data'!J$315:$J$616,255),0))),"")</f>
        <v/>
      </c>
      <c r="K618" s="484"/>
      <c r="L618" s="484"/>
      <c r="M618" s="484"/>
      <c r="N618" s="484"/>
      <c r="O618" s="484"/>
      <c r="P618" s="429"/>
      <c r="Q618" s="429"/>
      <c r="R618" s="429"/>
      <c r="S618" s="429"/>
      <c r="T618" s="429"/>
      <c r="U618" s="433" t="str">
        <f t="array" ref="U618">IFERROR(IF(INDEX('Disaggregation Data'!$O$315:$O$616,MATCH(LEFT(X618,255),LEFT('Disaggregation Data'!$J$315:$J$616,255),0))=0,"",INDEX('Disaggregation Data'!$O$315:$O$616,MATCH(LEFT(X618,255),LEFT('Disaggregation Data'!J$315:$J$616,255),0))),"")</f>
        <v/>
      </c>
      <c r="V618" s="447" t="str">
        <f t="array" ref="V618">IFERROR(IF(INDEX('Disaggregation Data'!$P$315:$P$616,MATCH(LEFT(X618,255),LEFT('Disaggregation Data'!$J$315:$J$616,255),0))=0,"",INDEX('Disaggregation Data'!$P$315:$P$616,MATCH(LEFT(X618,255),LEFT('Disaggregation Data'!J$315:$J$616,255),0))),"")</f>
        <v/>
      </c>
      <c r="W618" s="527"/>
      <c r="X618" s="527" t="str">
        <f t="shared" si="40"/>
        <v/>
      </c>
      <c r="Y618" s="527">
        <f t="shared" si="41"/>
        <v>201</v>
      </c>
      <c r="Z618" s="527" t="str">
        <f t="shared" si="42"/>
        <v/>
      </c>
      <c r="AA618" s="527" t="b">
        <f t="shared" si="43"/>
        <v>0</v>
      </c>
      <c r="AB618" s="527" t="s">
        <v>2234</v>
      </c>
      <c r="AC618" s="527" t="str">
        <f t="array" ref="AC618">IFERROR(IF(INDEX('Disaggregation Records'!$G$95:$G$183,MATCH(LEFT(Z618,255),LEFT('Disaggregation Records'!$D$95:$D$183,255),0))=0,"",INDEX('Disaggregation Records'!$G$95:$G$183,MATCH(LEFT(Z618,255),LEFT('Disaggregation Records'!$D$95:$D$183,255),0))),"")</f>
        <v/>
      </c>
      <c r="AD618" s="527" t="s">
        <v>1000</v>
      </c>
      <c r="AE618" s="392"/>
      <c r="AF618" s="133"/>
      <c r="AG618" s="133"/>
    </row>
    <row r="619" spans="1:33" ht="47.1" customHeight="1" x14ac:dyDescent="0.25">
      <c r="A619" s="409">
        <v>30</v>
      </c>
      <c r="B619" s="427" t="str">
        <f>IFERROR(VLOOKUP(A619,'Coverage Indicators - Section D'!$A$10:$Y$42,25,FALSE),"")</f>
        <v/>
      </c>
      <c r="C619" s="522" t="str">
        <f t="array" ref="C619">IFERROR(IF(INDEX('Disaggregation Records'!$E$95:$E$183,MATCH(RIGHT(Z619,255),RIGHT('Disaggregation Records'!$D$95:$D$183,255),0))=0,"",INDEX('Disaggregation Records'!$E$95:$E$183,MATCH(RIGHT(Z619,255),RIGHT('Disaggregation Records'!$D$95:$D$183,255),0))),"")</f>
        <v/>
      </c>
      <c r="D619" s="522" t="str">
        <f t="array" ref="D619">IFERROR(IF(INDEX('Disaggregation Records'!$F$95:$F$183,MATCH(RIGHT(Z619,255),RIGHT('Disaggregation Records'!$D$95:$D$183,255),0))=0,"",INDEX('Disaggregation Records'!$F$95:$F$183,MATCH(RIGHT(Z619,255),RIGHT('Disaggregation Records'!$D$95:$D$183,255),0))),"")</f>
        <v/>
      </c>
      <c r="E619" s="429" t="str">
        <f t="array" ref="E619">IFERROR(IF(INDEX('Disaggregation Data'!$K$315:$K$616,MATCH(LEFT(X619,255),LEFT('Disaggregation Data'!$J$315:$J$616,255),0))=0,"",INDEX('Disaggregation Data'!$K$315:$K$616,MATCH(LEFT(X619,255),LEFT('Disaggregation Data'!J$315:$J$616,255),0))),"")</f>
        <v/>
      </c>
      <c r="F619" s="430" t="str">
        <f t="array" ref="F619">IFERROR(IF(INDEX('Disaggregation Data'!$L$315:$L$616,MATCH(LEFT(X619,255),LEFT('Disaggregation Data'!$J$315:$J$616,255),0))=0,"",INDEX('Disaggregation Data'!$L$315:$L$616,MATCH(LEFT(X619,255),LEFT('Disaggregation Data'!J$315:$J$616,255),0))),"")</f>
        <v/>
      </c>
      <c r="G619" s="494" t="str">
        <f t="array" ref="G619">IFERROR(IF(INDEX('Disaggregation Data'!$M$315:$M$616,MATCH(LEFT(X619,255),LEFT('Disaggregation Data'!$J$315:$J$616,255),0))=0,(E619/F619)*100,INDEX('Disaggregation Data'!$M$315:$M$616,MATCH(LEFT(X619,255),LEFT('Disaggregation Data'!J$315:$J$616,255),0))),"")</f>
        <v/>
      </c>
      <c r="H619" s="433" t="str">
        <f t="array" ref="H619">IFERROR(IF(INDEX('Disaggregation Data'!$N$315:$N$616,MATCH(LEFT(X619,255),LEFT('Disaggregation Data'!$J$315:$J$616,255),0))=0,"",INDEX('Disaggregation Data'!$N$315:$N$616,MATCH(LEFT(X619,255),LEFT('Disaggregation Data'!J$315:$J$616,255),0))),"")</f>
        <v/>
      </c>
      <c r="I619" s="433" t="str">
        <f t="array" ref="I619">IFERROR(IF(INDEX('Disaggregation Data'!$Q$315:$Q$616,MATCH(LEFT(X619,255),LEFT('Disaggregation Data'!$J$315:$J$616,255),0))=0,"",INDEX('Disaggregation Data'!$Q$315:$Q$616,MATCH(LEFT(X619,255),LEFT('Disaggregation Data'!J$315:$J$616,255),0))),"")</f>
        <v/>
      </c>
      <c r="J619" s="447" t="str">
        <f t="array" ref="J619">IFERROR(IF(INDEX('Disaggregation Data'!$R$315:$R$616,MATCH(LEFT(X619,255),LEFT('Disaggregation Data'!$J$315:$J$616,255),0))=0,"",INDEX('Disaggregation Data'!$R$315:$R$616,MATCH(LEFT(X619,255),LEFT('Disaggregation Data'!J$315:$J$616,255),0))),"")</f>
        <v/>
      </c>
      <c r="K619" s="484"/>
      <c r="L619" s="484"/>
      <c r="M619" s="484"/>
      <c r="N619" s="484"/>
      <c r="O619" s="484"/>
      <c r="P619" s="429"/>
      <c r="Q619" s="429"/>
      <c r="R619" s="429"/>
      <c r="S619" s="429"/>
      <c r="T619" s="429"/>
      <c r="U619" s="433" t="str">
        <f t="array" ref="U619">IFERROR(IF(INDEX('Disaggregation Data'!$O$315:$O$616,MATCH(LEFT(X619,255),LEFT('Disaggregation Data'!$J$315:$J$616,255),0))=0,"",INDEX('Disaggregation Data'!$O$315:$O$616,MATCH(LEFT(X619,255),LEFT('Disaggregation Data'!J$315:$J$616,255),0))),"")</f>
        <v/>
      </c>
      <c r="V619" s="447" t="str">
        <f t="array" ref="V619">IFERROR(IF(INDEX('Disaggregation Data'!$P$315:$P$616,MATCH(LEFT(X619,255),LEFT('Disaggregation Data'!$J$315:$J$616,255),0))=0,"",INDEX('Disaggregation Data'!$P$315:$P$616,MATCH(LEFT(X619,255),LEFT('Disaggregation Data'!J$315:$J$616,255),0))),"")</f>
        <v/>
      </c>
      <c r="W619" s="527"/>
      <c r="X619" s="527" t="str">
        <f t="shared" si="40"/>
        <v/>
      </c>
      <c r="Y619" s="527">
        <f t="shared" si="41"/>
        <v>202</v>
      </c>
      <c r="Z619" s="527" t="str">
        <f t="shared" si="42"/>
        <v/>
      </c>
      <c r="AA619" s="527" t="b">
        <f t="shared" si="43"/>
        <v>0</v>
      </c>
      <c r="AB619" s="527" t="s">
        <v>2235</v>
      </c>
      <c r="AC619" s="527" t="str">
        <f t="array" ref="AC619">IFERROR(IF(INDEX('Disaggregation Records'!$G$95:$G$183,MATCH(LEFT(Z619,255),LEFT('Disaggregation Records'!$D$95:$D$183,255),0))=0,"",INDEX('Disaggregation Records'!$G$95:$G$183,MATCH(LEFT(Z619,255),LEFT('Disaggregation Records'!$D$95:$D$183,255),0))),"")</f>
        <v/>
      </c>
      <c r="AD619" s="527" t="s">
        <v>1000</v>
      </c>
      <c r="AE619" s="392"/>
      <c r="AF619" s="133"/>
      <c r="AG619" s="133"/>
    </row>
    <row r="620" spans="1:33" ht="47.1" customHeight="1" x14ac:dyDescent="0.25">
      <c r="A620" s="409">
        <v>30</v>
      </c>
      <c r="B620" s="427" t="str">
        <f>IFERROR(VLOOKUP(A620,'Coverage Indicators - Section D'!$A$10:$Y$42,25,FALSE),"")</f>
        <v/>
      </c>
      <c r="C620" s="522" t="str">
        <f t="array" ref="C620">IFERROR(IF(INDEX('Disaggregation Records'!$E$95:$E$183,MATCH(RIGHT(Z620,255),RIGHT('Disaggregation Records'!$D$95:$D$183,255),0))=0,"",INDEX('Disaggregation Records'!$E$95:$E$183,MATCH(RIGHT(Z620,255),RIGHT('Disaggregation Records'!$D$95:$D$183,255),0))),"")</f>
        <v/>
      </c>
      <c r="D620" s="522" t="str">
        <f t="array" ref="D620">IFERROR(IF(INDEX('Disaggregation Records'!$F$95:$F$183,MATCH(RIGHT(Z620,255),RIGHT('Disaggregation Records'!$D$95:$D$183,255),0))=0,"",INDEX('Disaggregation Records'!$F$95:$F$183,MATCH(RIGHT(Z620,255),RIGHT('Disaggregation Records'!$D$95:$D$183,255),0))),"")</f>
        <v/>
      </c>
      <c r="E620" s="429" t="str">
        <f t="array" ref="E620">IFERROR(IF(INDEX('Disaggregation Data'!$K$315:$K$616,MATCH(LEFT(X620,255),LEFT('Disaggregation Data'!$J$315:$J$616,255),0))=0,"",INDEX('Disaggregation Data'!$K$315:$K$616,MATCH(LEFT(X620,255),LEFT('Disaggregation Data'!J$315:$J$616,255),0))),"")</f>
        <v/>
      </c>
      <c r="F620" s="430" t="str">
        <f t="array" ref="F620">IFERROR(IF(INDEX('Disaggregation Data'!$L$315:$L$616,MATCH(LEFT(X620,255),LEFT('Disaggregation Data'!$J$315:$J$616,255),0))=0,"",INDEX('Disaggregation Data'!$L$315:$L$616,MATCH(LEFT(X620,255),LEFT('Disaggregation Data'!J$315:$J$616,255),0))),"")</f>
        <v/>
      </c>
      <c r="G620" s="494" t="str">
        <f t="array" ref="G620">IFERROR(IF(INDEX('Disaggregation Data'!$M$315:$M$616,MATCH(LEFT(X620,255),LEFT('Disaggregation Data'!$J$315:$J$616,255),0))=0,(E620/F620)*100,INDEX('Disaggregation Data'!$M$315:$M$616,MATCH(LEFT(X620,255),LEFT('Disaggregation Data'!J$315:$J$616,255),0))),"")</f>
        <v/>
      </c>
      <c r="H620" s="433" t="str">
        <f t="array" ref="H620">IFERROR(IF(INDEX('Disaggregation Data'!$N$315:$N$616,MATCH(LEFT(X620,255),LEFT('Disaggregation Data'!$J$315:$J$616,255),0))=0,"",INDEX('Disaggregation Data'!$N$315:$N$616,MATCH(LEFT(X620,255),LEFT('Disaggregation Data'!J$315:$J$616,255),0))),"")</f>
        <v/>
      </c>
      <c r="I620" s="433" t="str">
        <f t="array" ref="I620">IFERROR(IF(INDEX('Disaggregation Data'!$Q$315:$Q$616,MATCH(LEFT(X620,255),LEFT('Disaggregation Data'!$J$315:$J$616,255),0))=0,"",INDEX('Disaggregation Data'!$Q$315:$Q$616,MATCH(LEFT(X620,255),LEFT('Disaggregation Data'!J$315:$J$616,255),0))),"")</f>
        <v/>
      </c>
      <c r="J620" s="447" t="str">
        <f t="array" ref="J620">IFERROR(IF(INDEX('Disaggregation Data'!$R$315:$R$616,MATCH(LEFT(X620,255),LEFT('Disaggregation Data'!$J$315:$J$616,255),0))=0,"",INDEX('Disaggregation Data'!$R$315:$R$616,MATCH(LEFT(X620,255),LEFT('Disaggregation Data'!J$315:$J$616,255),0))),"")</f>
        <v/>
      </c>
      <c r="K620" s="484"/>
      <c r="L620" s="484"/>
      <c r="M620" s="484"/>
      <c r="N620" s="484"/>
      <c r="O620" s="484"/>
      <c r="P620" s="429"/>
      <c r="Q620" s="429"/>
      <c r="R620" s="429"/>
      <c r="S620" s="429"/>
      <c r="T620" s="429"/>
      <c r="U620" s="433" t="str">
        <f t="array" ref="U620">IFERROR(IF(INDEX('Disaggregation Data'!$O$315:$O$616,MATCH(LEFT(X620,255),LEFT('Disaggregation Data'!$J$315:$J$616,255),0))=0,"",INDEX('Disaggregation Data'!$O$315:$O$616,MATCH(LEFT(X620,255),LEFT('Disaggregation Data'!J$315:$J$616,255),0))),"")</f>
        <v/>
      </c>
      <c r="V620" s="447" t="str">
        <f t="array" ref="V620">IFERROR(IF(INDEX('Disaggregation Data'!$P$315:$P$616,MATCH(LEFT(X620,255),LEFT('Disaggregation Data'!$J$315:$J$616,255),0))=0,"",INDEX('Disaggregation Data'!$P$315:$P$616,MATCH(LEFT(X620,255),LEFT('Disaggregation Data'!J$315:$J$616,255),0))),"")</f>
        <v/>
      </c>
      <c r="W620" s="527"/>
      <c r="X620" s="527" t="str">
        <f t="shared" si="40"/>
        <v/>
      </c>
      <c r="Y620" s="527">
        <f t="shared" si="41"/>
        <v>203</v>
      </c>
      <c r="Z620" s="527" t="str">
        <f t="shared" si="42"/>
        <v/>
      </c>
      <c r="AA620" s="527" t="b">
        <f t="shared" si="43"/>
        <v>0</v>
      </c>
      <c r="AB620" s="527" t="s">
        <v>2236</v>
      </c>
      <c r="AC620" s="527" t="str">
        <f t="array" ref="AC620">IFERROR(IF(INDEX('Disaggregation Records'!$G$95:$G$183,MATCH(LEFT(Z620,255),LEFT('Disaggregation Records'!$D$95:$D$183,255),0))=0,"",INDEX('Disaggregation Records'!$G$95:$G$183,MATCH(LEFT(Z620,255),LEFT('Disaggregation Records'!$D$95:$D$183,255),0))),"")</f>
        <v/>
      </c>
      <c r="AD620" s="527" t="s">
        <v>1000</v>
      </c>
      <c r="AE620" s="392"/>
      <c r="AF620" s="133"/>
      <c r="AG620" s="133"/>
    </row>
    <row r="621" spans="1:33" ht="47.1" customHeight="1" x14ac:dyDescent="0.25">
      <c r="A621" s="409">
        <v>30</v>
      </c>
      <c r="B621" s="427" t="str">
        <f>IFERROR(VLOOKUP(A621,'Coverage Indicators - Section D'!$A$10:$Y$42,25,FALSE),"")</f>
        <v/>
      </c>
      <c r="C621" s="522" t="str">
        <f t="array" ref="C621">IFERROR(IF(INDEX('Disaggregation Records'!$E$95:$E$183,MATCH(RIGHT(Z621,255),RIGHT('Disaggregation Records'!$D$95:$D$183,255),0))=0,"",INDEX('Disaggregation Records'!$E$95:$E$183,MATCH(RIGHT(Z621,255),RIGHT('Disaggregation Records'!$D$95:$D$183,255),0))),"")</f>
        <v/>
      </c>
      <c r="D621" s="522" t="str">
        <f t="array" ref="D621">IFERROR(IF(INDEX('Disaggregation Records'!$F$95:$F$183,MATCH(RIGHT(Z621,255),RIGHT('Disaggregation Records'!$D$95:$D$183,255),0))=0,"",INDEX('Disaggregation Records'!$F$95:$F$183,MATCH(RIGHT(Z621,255),RIGHT('Disaggregation Records'!$D$95:$D$183,255),0))),"")</f>
        <v/>
      </c>
      <c r="E621" s="429" t="str">
        <f t="array" ref="E621">IFERROR(IF(INDEX('Disaggregation Data'!$K$315:$K$616,MATCH(LEFT(X621,255),LEFT('Disaggregation Data'!$J$315:$J$616,255),0))=0,"",INDEX('Disaggregation Data'!$K$315:$K$616,MATCH(LEFT(X621,255),LEFT('Disaggregation Data'!J$315:$J$616,255),0))),"")</f>
        <v/>
      </c>
      <c r="F621" s="430" t="str">
        <f t="array" ref="F621">IFERROR(IF(INDEX('Disaggregation Data'!$L$315:$L$616,MATCH(LEFT(X621,255),LEFT('Disaggregation Data'!$J$315:$J$616,255),0))=0,"",INDEX('Disaggregation Data'!$L$315:$L$616,MATCH(LEFT(X621,255),LEFT('Disaggregation Data'!J$315:$J$616,255),0))),"")</f>
        <v/>
      </c>
      <c r="G621" s="494" t="str">
        <f t="array" ref="G621">IFERROR(IF(INDEX('Disaggregation Data'!$M$315:$M$616,MATCH(LEFT(X621,255),LEFT('Disaggregation Data'!$J$315:$J$616,255),0))=0,(E621/F621)*100,INDEX('Disaggregation Data'!$M$315:$M$616,MATCH(LEFT(X621,255),LEFT('Disaggregation Data'!J$315:$J$616,255),0))),"")</f>
        <v/>
      </c>
      <c r="H621" s="433" t="str">
        <f t="array" ref="H621">IFERROR(IF(INDEX('Disaggregation Data'!$N$315:$N$616,MATCH(LEFT(X621,255),LEFT('Disaggregation Data'!$J$315:$J$616,255),0))=0,"",INDEX('Disaggregation Data'!$N$315:$N$616,MATCH(LEFT(X621,255),LEFT('Disaggregation Data'!J$315:$J$616,255),0))),"")</f>
        <v/>
      </c>
      <c r="I621" s="433" t="str">
        <f t="array" ref="I621">IFERROR(IF(INDEX('Disaggregation Data'!$Q$315:$Q$616,MATCH(LEFT(X621,255),LEFT('Disaggregation Data'!$J$315:$J$616,255),0))=0,"",INDEX('Disaggregation Data'!$Q$315:$Q$616,MATCH(LEFT(X621,255),LEFT('Disaggregation Data'!J$315:$J$616,255),0))),"")</f>
        <v/>
      </c>
      <c r="J621" s="447" t="str">
        <f t="array" ref="J621">IFERROR(IF(INDEX('Disaggregation Data'!$R$315:$R$616,MATCH(LEFT(X621,255),LEFT('Disaggregation Data'!$J$315:$J$616,255),0))=0,"",INDEX('Disaggregation Data'!$R$315:$R$616,MATCH(LEFT(X621,255),LEFT('Disaggregation Data'!J$315:$J$616,255),0))),"")</f>
        <v/>
      </c>
      <c r="K621" s="484"/>
      <c r="L621" s="484"/>
      <c r="M621" s="484"/>
      <c r="N621" s="484"/>
      <c r="O621" s="484"/>
      <c r="P621" s="429"/>
      <c r="Q621" s="429"/>
      <c r="R621" s="429"/>
      <c r="S621" s="429"/>
      <c r="T621" s="429"/>
      <c r="U621" s="433" t="str">
        <f t="array" ref="U621">IFERROR(IF(INDEX('Disaggregation Data'!$O$315:$O$616,MATCH(LEFT(X621,255),LEFT('Disaggregation Data'!$J$315:$J$616,255),0))=0,"",INDEX('Disaggregation Data'!$O$315:$O$616,MATCH(LEFT(X621,255),LEFT('Disaggregation Data'!J$315:$J$616,255),0))),"")</f>
        <v/>
      </c>
      <c r="V621" s="447" t="str">
        <f t="array" ref="V621">IFERROR(IF(INDEX('Disaggregation Data'!$P$315:$P$616,MATCH(LEFT(X621,255),LEFT('Disaggregation Data'!$J$315:$J$616,255),0))=0,"",INDEX('Disaggregation Data'!$P$315:$P$616,MATCH(LEFT(X621,255),LEFT('Disaggregation Data'!J$315:$J$616,255),0))),"")</f>
        <v/>
      </c>
      <c r="W621" s="527"/>
      <c r="X621" s="527" t="str">
        <f t="shared" si="40"/>
        <v/>
      </c>
      <c r="Y621" s="527">
        <f t="shared" si="41"/>
        <v>204</v>
      </c>
      <c r="Z621" s="527" t="str">
        <f t="shared" si="42"/>
        <v/>
      </c>
      <c r="AA621" s="527" t="b">
        <f t="shared" si="43"/>
        <v>0</v>
      </c>
      <c r="AB621" s="527" t="s">
        <v>2237</v>
      </c>
      <c r="AC621" s="527" t="str">
        <f t="array" ref="AC621">IFERROR(IF(INDEX('Disaggregation Records'!$G$95:$G$183,MATCH(LEFT(Z621,255),LEFT('Disaggregation Records'!$D$95:$D$183,255),0))=0,"",INDEX('Disaggregation Records'!$G$95:$G$183,MATCH(LEFT(Z621,255),LEFT('Disaggregation Records'!$D$95:$D$183,255),0))),"")</f>
        <v/>
      </c>
      <c r="AD621" s="527" t="s">
        <v>1000</v>
      </c>
      <c r="AE621" s="392"/>
      <c r="AF621" s="133"/>
      <c r="AG621" s="133"/>
    </row>
    <row r="622" spans="1:33" ht="47.1" customHeight="1" x14ac:dyDescent="0.25">
      <c r="A622" s="409">
        <v>30</v>
      </c>
      <c r="B622" s="427" t="str">
        <f>IFERROR(VLOOKUP(A622,'Coverage Indicators - Section D'!$A$10:$Y$42,25,FALSE),"")</f>
        <v/>
      </c>
      <c r="C622" s="522" t="str">
        <f t="array" ref="C622">IFERROR(IF(INDEX('Disaggregation Records'!$E$95:$E$183,MATCH(RIGHT(Z622,255),RIGHT('Disaggregation Records'!$D$95:$D$183,255),0))=0,"",INDEX('Disaggregation Records'!$E$95:$E$183,MATCH(RIGHT(Z622,255),RIGHT('Disaggregation Records'!$D$95:$D$183,255),0))),"")</f>
        <v/>
      </c>
      <c r="D622" s="522" t="str">
        <f t="array" ref="D622">IFERROR(IF(INDEX('Disaggregation Records'!$F$95:$F$183,MATCH(RIGHT(Z622,255),RIGHT('Disaggregation Records'!$D$95:$D$183,255),0))=0,"",INDEX('Disaggregation Records'!$F$95:$F$183,MATCH(RIGHT(Z622,255),RIGHT('Disaggregation Records'!$D$95:$D$183,255),0))),"")</f>
        <v/>
      </c>
      <c r="E622" s="429" t="str">
        <f t="array" ref="E622">IFERROR(IF(INDEX('Disaggregation Data'!$K$315:$K$616,MATCH(LEFT(X622,255),LEFT('Disaggregation Data'!$J$315:$J$616,255),0))=0,"",INDEX('Disaggregation Data'!$K$315:$K$616,MATCH(LEFT(X622,255),LEFT('Disaggregation Data'!J$315:$J$616,255),0))),"")</f>
        <v/>
      </c>
      <c r="F622" s="430" t="str">
        <f t="array" ref="F622">IFERROR(IF(INDEX('Disaggregation Data'!$L$315:$L$616,MATCH(LEFT(X622,255),LEFT('Disaggregation Data'!$J$315:$J$616,255),0))=0,"",INDEX('Disaggregation Data'!$L$315:$L$616,MATCH(LEFT(X622,255),LEFT('Disaggregation Data'!J$315:$J$616,255),0))),"")</f>
        <v/>
      </c>
      <c r="G622" s="494" t="str">
        <f t="array" ref="G622">IFERROR(IF(INDEX('Disaggregation Data'!$M$315:$M$616,MATCH(LEFT(X622,255),LEFT('Disaggregation Data'!$J$315:$J$616,255),0))=0,(E622/F622)*100,INDEX('Disaggregation Data'!$M$315:$M$616,MATCH(LEFT(X622,255),LEFT('Disaggregation Data'!J$315:$J$616,255),0))),"")</f>
        <v/>
      </c>
      <c r="H622" s="433" t="str">
        <f t="array" ref="H622">IFERROR(IF(INDEX('Disaggregation Data'!$N$315:$N$616,MATCH(LEFT(X622,255),LEFT('Disaggregation Data'!$J$315:$J$616,255),0))=0,"",INDEX('Disaggregation Data'!$N$315:$N$616,MATCH(LEFT(X622,255),LEFT('Disaggregation Data'!J$315:$J$616,255),0))),"")</f>
        <v/>
      </c>
      <c r="I622" s="433" t="str">
        <f t="array" ref="I622">IFERROR(IF(INDEX('Disaggregation Data'!$Q$315:$Q$616,MATCH(LEFT(X622,255),LEFT('Disaggregation Data'!$J$315:$J$616,255),0))=0,"",INDEX('Disaggregation Data'!$Q$315:$Q$616,MATCH(LEFT(X622,255),LEFT('Disaggregation Data'!J$315:$J$616,255),0))),"")</f>
        <v/>
      </c>
      <c r="J622" s="447" t="str">
        <f t="array" ref="J622">IFERROR(IF(INDEX('Disaggregation Data'!$R$315:$R$616,MATCH(LEFT(X622,255),LEFT('Disaggregation Data'!$J$315:$J$616,255),0))=0,"",INDEX('Disaggregation Data'!$R$315:$R$616,MATCH(LEFT(X622,255),LEFT('Disaggregation Data'!J$315:$J$616,255),0))),"")</f>
        <v/>
      </c>
      <c r="K622" s="484"/>
      <c r="L622" s="484"/>
      <c r="M622" s="484"/>
      <c r="N622" s="484"/>
      <c r="O622" s="484"/>
      <c r="P622" s="429"/>
      <c r="Q622" s="429"/>
      <c r="R622" s="429"/>
      <c r="S622" s="429"/>
      <c r="T622" s="429"/>
      <c r="U622" s="433" t="str">
        <f t="array" ref="U622">IFERROR(IF(INDEX('Disaggregation Data'!$O$315:$O$616,MATCH(LEFT(X622,255),LEFT('Disaggregation Data'!$J$315:$J$616,255),0))=0,"",INDEX('Disaggregation Data'!$O$315:$O$616,MATCH(LEFT(X622,255),LEFT('Disaggregation Data'!J$315:$J$616,255),0))),"")</f>
        <v/>
      </c>
      <c r="V622" s="447" t="str">
        <f t="array" ref="V622">IFERROR(IF(INDEX('Disaggregation Data'!$P$315:$P$616,MATCH(LEFT(X622,255),LEFT('Disaggregation Data'!$J$315:$J$616,255),0))=0,"",INDEX('Disaggregation Data'!$P$315:$P$616,MATCH(LEFT(X622,255),LEFT('Disaggregation Data'!J$315:$J$616,255),0))),"")</f>
        <v/>
      </c>
      <c r="W622" s="527"/>
      <c r="X622" s="527" t="str">
        <f t="shared" si="40"/>
        <v/>
      </c>
      <c r="Y622" s="527">
        <f t="shared" si="41"/>
        <v>205</v>
      </c>
      <c r="Z622" s="527" t="str">
        <f t="shared" si="42"/>
        <v/>
      </c>
      <c r="AA622" s="527" t="b">
        <f t="shared" si="43"/>
        <v>0</v>
      </c>
      <c r="AB622" s="527" t="s">
        <v>2238</v>
      </c>
      <c r="AC622" s="527" t="str">
        <f t="array" ref="AC622">IFERROR(IF(INDEX('Disaggregation Records'!$G$95:$G$183,MATCH(LEFT(Z622,255),LEFT('Disaggregation Records'!$D$95:$D$183,255),0))=0,"",INDEX('Disaggregation Records'!$G$95:$G$183,MATCH(LEFT(Z622,255),LEFT('Disaggregation Records'!$D$95:$D$183,255),0))),"")</f>
        <v/>
      </c>
      <c r="AD622" s="527" t="s">
        <v>1000</v>
      </c>
      <c r="AE622" s="392"/>
      <c r="AF622" s="133"/>
      <c r="AG622" s="133"/>
    </row>
    <row r="623" spans="1:33" ht="47.1" customHeight="1" x14ac:dyDescent="0.25">
      <c r="A623" s="409">
        <v>30</v>
      </c>
      <c r="B623" s="427" t="str">
        <f>IFERROR(VLOOKUP(A623,'Coverage Indicators - Section D'!$A$10:$Y$42,25,FALSE),"")</f>
        <v/>
      </c>
      <c r="C623" s="522" t="str">
        <f t="array" ref="C623">IFERROR(IF(INDEX('Disaggregation Records'!$E$95:$E$183,MATCH(RIGHT(Z623,255),RIGHT('Disaggregation Records'!$D$95:$D$183,255),0))=0,"",INDEX('Disaggregation Records'!$E$95:$E$183,MATCH(RIGHT(Z623,255),RIGHT('Disaggregation Records'!$D$95:$D$183,255),0))),"")</f>
        <v/>
      </c>
      <c r="D623" s="522" t="str">
        <f t="array" ref="D623">IFERROR(IF(INDEX('Disaggregation Records'!$F$95:$F$183,MATCH(RIGHT(Z623,255),RIGHT('Disaggregation Records'!$D$95:$D$183,255),0))=0,"",INDEX('Disaggregation Records'!$F$95:$F$183,MATCH(RIGHT(Z623,255),RIGHT('Disaggregation Records'!$D$95:$D$183,255),0))),"")</f>
        <v/>
      </c>
      <c r="E623" s="429" t="str">
        <f t="array" ref="E623">IFERROR(IF(INDEX('Disaggregation Data'!$K$315:$K$616,MATCH(LEFT(X623,255),LEFT('Disaggregation Data'!$J$315:$J$616,255),0))=0,"",INDEX('Disaggregation Data'!$K$315:$K$616,MATCH(LEFT(X623,255),LEFT('Disaggregation Data'!J$315:$J$616,255),0))),"")</f>
        <v/>
      </c>
      <c r="F623" s="430" t="str">
        <f t="array" ref="F623">IFERROR(IF(INDEX('Disaggregation Data'!$L$315:$L$616,MATCH(LEFT(X623,255),LEFT('Disaggregation Data'!$J$315:$J$616,255),0))=0,"",INDEX('Disaggregation Data'!$L$315:$L$616,MATCH(LEFT(X623,255),LEFT('Disaggregation Data'!J$315:$J$616,255),0))),"")</f>
        <v/>
      </c>
      <c r="G623" s="494" t="str">
        <f t="array" ref="G623">IFERROR(IF(INDEX('Disaggregation Data'!$M$315:$M$616,MATCH(LEFT(X623,255),LEFT('Disaggregation Data'!$J$315:$J$616,255),0))=0,(E623/F623)*100,INDEX('Disaggregation Data'!$M$315:$M$616,MATCH(LEFT(X623,255),LEFT('Disaggregation Data'!J$315:$J$616,255),0))),"")</f>
        <v/>
      </c>
      <c r="H623" s="433" t="str">
        <f t="array" ref="H623">IFERROR(IF(INDEX('Disaggregation Data'!$N$315:$N$616,MATCH(LEFT(X623,255),LEFT('Disaggregation Data'!$J$315:$J$616,255),0))=0,"",INDEX('Disaggregation Data'!$N$315:$N$616,MATCH(LEFT(X623,255),LEFT('Disaggregation Data'!J$315:$J$616,255),0))),"")</f>
        <v/>
      </c>
      <c r="I623" s="433" t="str">
        <f t="array" ref="I623">IFERROR(IF(INDEX('Disaggregation Data'!$Q$315:$Q$616,MATCH(LEFT(X623,255),LEFT('Disaggregation Data'!$J$315:$J$616,255),0))=0,"",INDEX('Disaggregation Data'!$Q$315:$Q$616,MATCH(LEFT(X623,255),LEFT('Disaggregation Data'!J$315:$J$616,255),0))),"")</f>
        <v/>
      </c>
      <c r="J623" s="447" t="str">
        <f t="array" ref="J623">IFERROR(IF(INDEX('Disaggregation Data'!$R$315:$R$616,MATCH(LEFT(X623,255),LEFT('Disaggregation Data'!$J$315:$J$616,255),0))=0,"",INDEX('Disaggregation Data'!$R$315:$R$616,MATCH(LEFT(X623,255),LEFT('Disaggregation Data'!J$315:$J$616,255),0))),"")</f>
        <v/>
      </c>
      <c r="K623" s="484"/>
      <c r="L623" s="484"/>
      <c r="M623" s="484"/>
      <c r="N623" s="484"/>
      <c r="O623" s="484"/>
      <c r="P623" s="429"/>
      <c r="Q623" s="429"/>
      <c r="R623" s="429"/>
      <c r="S623" s="429"/>
      <c r="T623" s="429"/>
      <c r="U623" s="433" t="str">
        <f t="array" ref="U623">IFERROR(IF(INDEX('Disaggregation Data'!$O$315:$O$616,MATCH(LEFT(X623,255),LEFT('Disaggregation Data'!$J$315:$J$616,255),0))=0,"",INDEX('Disaggregation Data'!$O$315:$O$616,MATCH(LEFT(X623,255),LEFT('Disaggregation Data'!J$315:$J$616,255),0))),"")</f>
        <v/>
      </c>
      <c r="V623" s="447" t="str">
        <f t="array" ref="V623">IFERROR(IF(INDEX('Disaggregation Data'!$P$315:$P$616,MATCH(LEFT(X623,255),LEFT('Disaggregation Data'!$J$315:$J$616,255),0))=0,"",INDEX('Disaggregation Data'!$P$315:$P$616,MATCH(LEFT(X623,255),LEFT('Disaggregation Data'!J$315:$J$616,255),0))),"")</f>
        <v/>
      </c>
      <c r="W623" s="527"/>
      <c r="X623" s="527" t="str">
        <f t="shared" si="40"/>
        <v/>
      </c>
      <c r="Y623" s="527">
        <f t="shared" si="41"/>
        <v>206</v>
      </c>
      <c r="Z623" s="527" t="str">
        <f t="shared" si="42"/>
        <v/>
      </c>
      <c r="AA623" s="527" t="b">
        <f t="shared" si="43"/>
        <v>0</v>
      </c>
      <c r="AB623" s="527" t="s">
        <v>2239</v>
      </c>
      <c r="AC623" s="527" t="str">
        <f t="array" ref="AC623">IFERROR(IF(INDEX('Disaggregation Records'!$G$95:$G$183,MATCH(LEFT(Z623,255),LEFT('Disaggregation Records'!$D$95:$D$183,255),0))=0,"",INDEX('Disaggregation Records'!$G$95:$G$183,MATCH(LEFT(Z623,255),LEFT('Disaggregation Records'!$D$95:$D$183,255),0))),"")</f>
        <v/>
      </c>
      <c r="AD623" s="527" t="s">
        <v>1000</v>
      </c>
      <c r="AE623" s="392"/>
      <c r="AF623" s="133"/>
      <c r="AG623" s="133"/>
    </row>
    <row r="624" spans="1:33" ht="47.1" customHeight="1" x14ac:dyDescent="0.25">
      <c r="A624" s="409">
        <v>30</v>
      </c>
      <c r="B624" s="427" t="str">
        <f>IFERROR(VLOOKUP(A624,'Coverage Indicators - Section D'!$A$10:$Y$42,25,FALSE),"")</f>
        <v/>
      </c>
      <c r="C624" s="522" t="str">
        <f t="array" ref="C624">IFERROR(IF(INDEX('Disaggregation Records'!$E$95:$E$183,MATCH(RIGHT(Z624,255),RIGHT('Disaggregation Records'!$D$95:$D$183,255),0))=0,"",INDEX('Disaggregation Records'!$E$95:$E$183,MATCH(RIGHT(Z624,255),RIGHT('Disaggregation Records'!$D$95:$D$183,255),0))),"")</f>
        <v/>
      </c>
      <c r="D624" s="522" t="str">
        <f t="array" ref="D624">IFERROR(IF(INDEX('Disaggregation Records'!$F$95:$F$183,MATCH(RIGHT(Z624,255),RIGHT('Disaggregation Records'!$D$95:$D$183,255),0))=0,"",INDEX('Disaggregation Records'!$F$95:$F$183,MATCH(RIGHT(Z624,255),RIGHT('Disaggregation Records'!$D$95:$D$183,255),0))),"")</f>
        <v/>
      </c>
      <c r="E624" s="429" t="str">
        <f t="array" ref="E624">IFERROR(IF(INDEX('Disaggregation Data'!$K$315:$K$616,MATCH(LEFT(X624,255),LEFT('Disaggregation Data'!$J$315:$J$616,255),0))=0,"",INDEX('Disaggregation Data'!$K$315:$K$616,MATCH(LEFT(X624,255),LEFT('Disaggregation Data'!J$315:$J$616,255),0))),"")</f>
        <v/>
      </c>
      <c r="F624" s="430" t="str">
        <f t="array" ref="F624">IFERROR(IF(INDEX('Disaggregation Data'!$L$315:$L$616,MATCH(LEFT(X624,255),LEFT('Disaggregation Data'!$J$315:$J$616,255),0))=0,"",INDEX('Disaggregation Data'!$L$315:$L$616,MATCH(LEFT(X624,255),LEFT('Disaggregation Data'!J$315:$J$616,255),0))),"")</f>
        <v/>
      </c>
      <c r="G624" s="494" t="str">
        <f t="array" ref="G624">IFERROR(IF(INDEX('Disaggregation Data'!$M$315:$M$616,MATCH(LEFT(X624,255),LEFT('Disaggregation Data'!$J$315:$J$616,255),0))=0,(E624/F624)*100,INDEX('Disaggregation Data'!$M$315:$M$616,MATCH(LEFT(X624,255),LEFT('Disaggregation Data'!J$315:$J$616,255),0))),"")</f>
        <v/>
      </c>
      <c r="H624" s="433" t="str">
        <f t="array" ref="H624">IFERROR(IF(INDEX('Disaggregation Data'!$N$315:$N$616,MATCH(LEFT(X624,255),LEFT('Disaggregation Data'!$J$315:$J$616,255),0))=0,"",INDEX('Disaggregation Data'!$N$315:$N$616,MATCH(LEFT(X624,255),LEFT('Disaggregation Data'!J$315:$J$616,255),0))),"")</f>
        <v/>
      </c>
      <c r="I624" s="433" t="str">
        <f t="array" ref="I624">IFERROR(IF(INDEX('Disaggregation Data'!$Q$315:$Q$616,MATCH(LEFT(X624,255),LEFT('Disaggregation Data'!$J$315:$J$616,255),0))=0,"",INDEX('Disaggregation Data'!$Q$315:$Q$616,MATCH(LEFT(X624,255),LEFT('Disaggregation Data'!J$315:$J$616,255),0))),"")</f>
        <v/>
      </c>
      <c r="J624" s="447" t="str">
        <f t="array" ref="J624">IFERROR(IF(INDEX('Disaggregation Data'!$R$315:$R$616,MATCH(LEFT(X624,255),LEFT('Disaggregation Data'!$J$315:$J$616,255),0))=0,"",INDEX('Disaggregation Data'!$R$315:$R$616,MATCH(LEFT(X624,255),LEFT('Disaggregation Data'!J$315:$J$616,255),0))),"")</f>
        <v/>
      </c>
      <c r="K624" s="484"/>
      <c r="L624" s="484"/>
      <c r="M624" s="484"/>
      <c r="N624" s="484"/>
      <c r="O624" s="484"/>
      <c r="P624" s="429"/>
      <c r="Q624" s="429"/>
      <c r="R624" s="429"/>
      <c r="S624" s="429"/>
      <c r="T624" s="429"/>
      <c r="U624" s="433" t="str">
        <f t="array" ref="U624">IFERROR(IF(INDEX('Disaggregation Data'!$O$315:$O$616,MATCH(LEFT(X624,255),LEFT('Disaggregation Data'!$J$315:$J$616,255),0))=0,"",INDEX('Disaggregation Data'!$O$315:$O$616,MATCH(LEFT(X624,255),LEFT('Disaggregation Data'!J$315:$J$616,255),0))),"")</f>
        <v/>
      </c>
      <c r="V624" s="447" t="str">
        <f t="array" ref="V624">IFERROR(IF(INDEX('Disaggregation Data'!$P$315:$P$616,MATCH(LEFT(X624,255),LEFT('Disaggregation Data'!$J$315:$J$616,255),0))=0,"",INDEX('Disaggregation Data'!$P$315:$P$616,MATCH(LEFT(X624,255),LEFT('Disaggregation Data'!J$315:$J$616,255),0))),"")</f>
        <v/>
      </c>
      <c r="W624" s="527"/>
      <c r="X624" s="527" t="str">
        <f t="shared" si="40"/>
        <v/>
      </c>
      <c r="Y624" s="527">
        <f t="shared" si="41"/>
        <v>207</v>
      </c>
      <c r="Z624" s="527" t="str">
        <f t="shared" si="42"/>
        <v/>
      </c>
      <c r="AA624" s="527" t="b">
        <f t="shared" si="43"/>
        <v>0</v>
      </c>
      <c r="AB624" s="527" t="s">
        <v>2240</v>
      </c>
      <c r="AC624" s="527" t="str">
        <f t="array" ref="AC624">IFERROR(IF(INDEX('Disaggregation Records'!$G$95:$G$183,MATCH(LEFT(Z624,255),LEFT('Disaggregation Records'!$D$95:$D$183,255),0))=0,"",INDEX('Disaggregation Records'!$G$95:$G$183,MATCH(LEFT(Z624,255),LEFT('Disaggregation Records'!$D$95:$D$183,255),0))),"")</f>
        <v/>
      </c>
      <c r="AD624" s="527" t="s">
        <v>1000</v>
      </c>
      <c r="AE624" s="392"/>
      <c r="AF624" s="133"/>
      <c r="AG624" s="133"/>
    </row>
    <row r="625" spans="1:33" ht="47.1" customHeight="1" x14ac:dyDescent="0.25">
      <c r="A625" s="409">
        <v>30</v>
      </c>
      <c r="B625" s="427" t="str">
        <f>IFERROR(VLOOKUP(A625,'Coverage Indicators - Section D'!$A$10:$Y$42,25,FALSE),"")</f>
        <v/>
      </c>
      <c r="C625" s="522" t="str">
        <f t="array" ref="C625">IFERROR(IF(INDEX('Disaggregation Records'!$E$95:$E$183,MATCH(RIGHT(Z625,255),RIGHT('Disaggregation Records'!$D$95:$D$183,255),0))=0,"",INDEX('Disaggregation Records'!$E$95:$E$183,MATCH(RIGHT(Z625,255),RIGHT('Disaggregation Records'!$D$95:$D$183,255),0))),"")</f>
        <v/>
      </c>
      <c r="D625" s="522" t="str">
        <f t="array" ref="D625">IFERROR(IF(INDEX('Disaggregation Records'!$F$95:$F$183,MATCH(RIGHT(Z625,255),RIGHT('Disaggregation Records'!$D$95:$D$183,255),0))=0,"",INDEX('Disaggregation Records'!$F$95:$F$183,MATCH(RIGHT(Z625,255),RIGHT('Disaggregation Records'!$D$95:$D$183,255),0))),"")</f>
        <v/>
      </c>
      <c r="E625" s="429" t="str">
        <f t="array" ref="E625">IFERROR(IF(INDEX('Disaggregation Data'!$K$315:$K$616,MATCH(LEFT(X625,255),LEFT('Disaggregation Data'!$J$315:$J$616,255),0))=0,"",INDEX('Disaggregation Data'!$K$315:$K$616,MATCH(LEFT(X625,255),LEFT('Disaggregation Data'!J$315:$J$616,255),0))),"")</f>
        <v/>
      </c>
      <c r="F625" s="430" t="str">
        <f t="array" ref="F625">IFERROR(IF(INDEX('Disaggregation Data'!$L$315:$L$616,MATCH(LEFT(X625,255),LEFT('Disaggregation Data'!$J$315:$J$616,255),0))=0,"",INDEX('Disaggregation Data'!$L$315:$L$616,MATCH(LEFT(X625,255),LEFT('Disaggregation Data'!J$315:$J$616,255),0))),"")</f>
        <v/>
      </c>
      <c r="G625" s="494" t="str">
        <f t="array" ref="G625">IFERROR(IF(INDEX('Disaggregation Data'!$M$315:$M$616,MATCH(LEFT(X625,255),LEFT('Disaggregation Data'!$J$315:$J$616,255),0))=0,(E625/F625)*100,INDEX('Disaggregation Data'!$M$315:$M$616,MATCH(LEFT(X625,255),LEFT('Disaggregation Data'!J$315:$J$616,255),0))),"")</f>
        <v/>
      </c>
      <c r="H625" s="433" t="str">
        <f t="array" ref="H625">IFERROR(IF(INDEX('Disaggregation Data'!$N$315:$N$616,MATCH(LEFT(X625,255),LEFT('Disaggregation Data'!$J$315:$J$616,255),0))=0,"",INDEX('Disaggregation Data'!$N$315:$N$616,MATCH(LEFT(X625,255),LEFT('Disaggregation Data'!J$315:$J$616,255),0))),"")</f>
        <v/>
      </c>
      <c r="I625" s="433" t="str">
        <f t="array" ref="I625">IFERROR(IF(INDEX('Disaggregation Data'!$Q$315:$Q$616,MATCH(LEFT(X625,255),LEFT('Disaggregation Data'!$J$315:$J$616,255),0))=0,"",INDEX('Disaggregation Data'!$Q$315:$Q$616,MATCH(LEFT(X625,255),LEFT('Disaggregation Data'!J$315:$J$616,255),0))),"")</f>
        <v/>
      </c>
      <c r="J625" s="447" t="str">
        <f t="array" ref="J625">IFERROR(IF(INDEX('Disaggregation Data'!$R$315:$R$616,MATCH(LEFT(X625,255),LEFT('Disaggregation Data'!$J$315:$J$616,255),0))=0,"",INDEX('Disaggregation Data'!$R$315:$R$616,MATCH(LEFT(X625,255),LEFT('Disaggregation Data'!J$315:$J$616,255),0))),"")</f>
        <v/>
      </c>
      <c r="K625" s="484"/>
      <c r="L625" s="484"/>
      <c r="M625" s="484"/>
      <c r="N625" s="484"/>
      <c r="O625" s="484"/>
      <c r="P625" s="429"/>
      <c r="Q625" s="429"/>
      <c r="R625" s="429"/>
      <c r="S625" s="429"/>
      <c r="T625" s="429"/>
      <c r="U625" s="433" t="str">
        <f t="array" ref="U625">IFERROR(IF(INDEX('Disaggregation Data'!$O$315:$O$616,MATCH(LEFT(X625,255),LEFT('Disaggregation Data'!$J$315:$J$616,255),0))=0,"",INDEX('Disaggregation Data'!$O$315:$O$616,MATCH(LEFT(X625,255),LEFT('Disaggregation Data'!J$315:$J$616,255),0))),"")</f>
        <v/>
      </c>
      <c r="V625" s="447" t="str">
        <f t="array" ref="V625">IFERROR(IF(INDEX('Disaggregation Data'!$P$315:$P$616,MATCH(LEFT(X625,255),LEFT('Disaggregation Data'!$J$315:$J$616,255),0))=0,"",INDEX('Disaggregation Data'!$P$315:$P$616,MATCH(LEFT(X625,255),LEFT('Disaggregation Data'!J$315:$J$616,255),0))),"")</f>
        <v/>
      </c>
      <c r="W625" s="527"/>
      <c r="X625" s="527" t="str">
        <f t="shared" si="40"/>
        <v/>
      </c>
      <c r="Y625" s="527">
        <f t="shared" si="41"/>
        <v>208</v>
      </c>
      <c r="Z625" s="527" t="str">
        <f t="shared" si="42"/>
        <v/>
      </c>
      <c r="AA625" s="527" t="b">
        <f t="shared" si="43"/>
        <v>0</v>
      </c>
      <c r="AB625" s="527" t="s">
        <v>2241</v>
      </c>
      <c r="AC625" s="527" t="str">
        <f t="array" ref="AC625">IFERROR(IF(INDEX('Disaggregation Records'!$G$95:$G$183,MATCH(LEFT(Z625,255),LEFT('Disaggregation Records'!$D$95:$D$183,255),0))=0,"",INDEX('Disaggregation Records'!$G$95:$G$183,MATCH(LEFT(Z625,255),LEFT('Disaggregation Records'!$D$95:$D$183,255),0))),"")</f>
        <v/>
      </c>
      <c r="AD625" s="527" t="s">
        <v>1000</v>
      </c>
      <c r="AE625" s="392"/>
      <c r="AF625" s="133"/>
      <c r="AG625" s="133"/>
    </row>
    <row r="626" spans="1:33" ht="47.1" customHeight="1" x14ac:dyDescent="0.25">
      <c r="A626" s="409">
        <v>30</v>
      </c>
      <c r="B626" s="427" t="str">
        <f>IFERROR(VLOOKUP(A626,'Coverage Indicators - Section D'!$A$10:$Y$42,25,FALSE),"")</f>
        <v/>
      </c>
      <c r="C626" s="522" t="str">
        <f t="array" ref="C626">IFERROR(IF(INDEX('Disaggregation Records'!$E$95:$E$183,MATCH(RIGHT(Z626,255),RIGHT('Disaggregation Records'!$D$95:$D$183,255),0))=0,"",INDEX('Disaggregation Records'!$E$95:$E$183,MATCH(RIGHT(Z626,255),RIGHT('Disaggregation Records'!$D$95:$D$183,255),0))),"")</f>
        <v/>
      </c>
      <c r="D626" s="522" t="str">
        <f t="array" ref="D626">IFERROR(IF(INDEX('Disaggregation Records'!$F$95:$F$183,MATCH(RIGHT(Z626,255),RIGHT('Disaggregation Records'!$D$95:$D$183,255),0))=0,"",INDEX('Disaggregation Records'!$F$95:$F$183,MATCH(RIGHT(Z626,255),RIGHT('Disaggregation Records'!$D$95:$D$183,255),0))),"")</f>
        <v/>
      </c>
      <c r="E626" s="429" t="str">
        <f t="array" ref="E626">IFERROR(IF(INDEX('Disaggregation Data'!$K$315:$K$616,MATCH(LEFT(X626,255),LEFT('Disaggregation Data'!$J$315:$J$616,255),0))=0,"",INDEX('Disaggregation Data'!$K$315:$K$616,MATCH(LEFT(X626,255),LEFT('Disaggregation Data'!J$315:$J$616,255),0))),"")</f>
        <v/>
      </c>
      <c r="F626" s="430" t="str">
        <f t="array" ref="F626">IFERROR(IF(INDEX('Disaggregation Data'!$L$315:$L$616,MATCH(LEFT(X626,255),LEFT('Disaggregation Data'!$J$315:$J$616,255),0))=0,"",INDEX('Disaggregation Data'!$L$315:$L$616,MATCH(LEFT(X626,255),LEFT('Disaggregation Data'!J$315:$J$616,255),0))),"")</f>
        <v/>
      </c>
      <c r="G626" s="494" t="str">
        <f t="array" ref="G626">IFERROR(IF(INDEX('Disaggregation Data'!$M$315:$M$616,MATCH(LEFT(X626,255),LEFT('Disaggregation Data'!$J$315:$J$616,255),0))=0,(E626/F626)*100,INDEX('Disaggregation Data'!$M$315:$M$616,MATCH(LEFT(X626,255),LEFT('Disaggregation Data'!J$315:$J$616,255),0))),"")</f>
        <v/>
      </c>
      <c r="H626" s="433" t="str">
        <f t="array" ref="H626">IFERROR(IF(INDEX('Disaggregation Data'!$N$315:$N$616,MATCH(LEFT(X626,255),LEFT('Disaggregation Data'!$J$315:$J$616,255),0))=0,"",INDEX('Disaggregation Data'!$N$315:$N$616,MATCH(LEFT(X626,255),LEFT('Disaggregation Data'!J$315:$J$616,255),0))),"")</f>
        <v/>
      </c>
      <c r="I626" s="433" t="str">
        <f t="array" ref="I626">IFERROR(IF(INDEX('Disaggregation Data'!$Q$315:$Q$616,MATCH(LEFT(X626,255),LEFT('Disaggregation Data'!$J$315:$J$616,255),0))=0,"",INDEX('Disaggregation Data'!$Q$315:$Q$616,MATCH(LEFT(X626,255),LEFT('Disaggregation Data'!J$315:$J$616,255),0))),"")</f>
        <v/>
      </c>
      <c r="J626" s="447" t="str">
        <f t="array" ref="J626">IFERROR(IF(INDEX('Disaggregation Data'!$R$315:$R$616,MATCH(LEFT(X626,255),LEFT('Disaggregation Data'!$J$315:$J$616,255),0))=0,"",INDEX('Disaggregation Data'!$R$315:$R$616,MATCH(LEFT(X626,255),LEFT('Disaggregation Data'!J$315:$J$616,255),0))),"")</f>
        <v/>
      </c>
      <c r="K626" s="484"/>
      <c r="L626" s="484"/>
      <c r="M626" s="484"/>
      <c r="N626" s="484"/>
      <c r="O626" s="484"/>
      <c r="P626" s="429"/>
      <c r="Q626" s="429"/>
      <c r="R626" s="429"/>
      <c r="S626" s="429"/>
      <c r="T626" s="429"/>
      <c r="U626" s="433" t="str">
        <f t="array" ref="U626">IFERROR(IF(INDEX('Disaggregation Data'!$O$315:$O$616,MATCH(LEFT(X626,255),LEFT('Disaggregation Data'!$J$315:$J$616,255),0))=0,"",INDEX('Disaggregation Data'!$O$315:$O$616,MATCH(LEFT(X626,255),LEFT('Disaggregation Data'!J$315:$J$616,255),0))),"")</f>
        <v/>
      </c>
      <c r="V626" s="447" t="str">
        <f t="array" ref="V626">IFERROR(IF(INDEX('Disaggregation Data'!$P$315:$P$616,MATCH(LEFT(X626,255),LEFT('Disaggregation Data'!$J$315:$J$616,255),0))=0,"",INDEX('Disaggregation Data'!$P$315:$P$616,MATCH(LEFT(X626,255),LEFT('Disaggregation Data'!J$315:$J$616,255),0))),"")</f>
        <v/>
      </c>
      <c r="W626" s="527"/>
      <c r="X626" s="527" t="str">
        <f t="shared" si="40"/>
        <v/>
      </c>
      <c r="Y626" s="527">
        <f t="shared" si="41"/>
        <v>209</v>
      </c>
      <c r="Z626" s="527" t="str">
        <f t="shared" si="42"/>
        <v/>
      </c>
      <c r="AA626" s="527" t="b">
        <f t="shared" si="43"/>
        <v>0</v>
      </c>
      <c r="AB626" s="527" t="s">
        <v>2242</v>
      </c>
      <c r="AC626" s="527" t="str">
        <f t="array" ref="AC626">IFERROR(IF(INDEX('Disaggregation Records'!$G$95:$G$183,MATCH(LEFT(Z626,255),LEFT('Disaggregation Records'!$D$95:$D$183,255),0))=0,"",INDEX('Disaggregation Records'!$G$95:$G$183,MATCH(LEFT(Z626,255),LEFT('Disaggregation Records'!$D$95:$D$183,255),0))),"")</f>
        <v/>
      </c>
      <c r="AD626" s="527" t="s">
        <v>1000</v>
      </c>
      <c r="AE626" s="392"/>
      <c r="AF626" s="133"/>
      <c r="AG626" s="133"/>
    </row>
    <row r="627" spans="1:33" ht="2.85" customHeight="1" thickBot="1" x14ac:dyDescent="0.3">
      <c r="A627" s="63"/>
      <c r="B627" s="64"/>
      <c r="C627" s="64"/>
      <c r="D627" s="64"/>
      <c r="E627" s="64"/>
      <c r="F627" s="64"/>
      <c r="G627" s="64"/>
      <c r="H627" s="64"/>
      <c r="I627" s="64"/>
      <c r="J627" s="64"/>
      <c r="K627" s="64"/>
      <c r="L627" s="64"/>
      <c r="M627" s="64"/>
      <c r="N627" s="64"/>
      <c r="O627" s="64"/>
      <c r="P627" s="64"/>
      <c r="Q627" s="64"/>
      <c r="R627" s="124"/>
      <c r="S627" s="124"/>
      <c r="T627" s="124"/>
      <c r="U627" s="124"/>
      <c r="V627" s="124"/>
      <c r="W627" s="124"/>
      <c r="X627" s="124"/>
      <c r="Y627" s="124"/>
      <c r="Z627" s="124"/>
      <c r="AA627" s="124"/>
      <c r="AB627" s="124"/>
      <c r="AC627" s="124" t="s">
        <v>172</v>
      </c>
      <c r="AD627" s="124"/>
      <c r="AE627" s="59"/>
      <c r="AF627" s="133"/>
      <c r="AG627" s="133"/>
    </row>
    <row r="628" spans="1:33" ht="30" customHeight="1" x14ac:dyDescent="0.25">
      <c r="AF628" s="133"/>
      <c r="AG628" s="133"/>
    </row>
    <row r="629" spans="1:33" ht="30" customHeight="1" x14ac:dyDescent="0.25"/>
    <row r="630" spans="1:33" ht="30" customHeight="1" x14ac:dyDescent="0.25"/>
    <row r="631" spans="1:33" x14ac:dyDescent="0.25">
      <c r="A631" s="65" t="s">
        <v>85</v>
      </c>
    </row>
  </sheetData>
  <sheetProtection algorithmName="SHA-512" hashValue="9CuUWTD6Wy40sqsy/vHivpzjqLjkFWFybqf9b6sEOcVyvNrG+F7AATb+x3mkPwmU6L5UxD+ZikIHpqEvREfvfQ==" saltValue="HS2A8bf2B4IySm6t3QylBA==" spinCount="100000" sheet="1" objects="1" scenarios="1" formatCells="0" sort="0" autoFilter="0"/>
  <mergeCells count="5">
    <mergeCell ref="A1:J2"/>
    <mergeCell ref="A6:H6"/>
    <mergeCell ref="A165:H165"/>
    <mergeCell ref="A324:Q324"/>
    <mergeCell ref="R324:U324"/>
  </mergeCells>
  <conditionalFormatting sqref="A8:D158">
    <cfRule type="expression" dxfId="26" priority="16">
      <formula>MOD($A8,2)=1</formula>
    </cfRule>
    <cfRule type="expression" dxfId="25" priority="17">
      <formula>MOD($A8,2)=0</formula>
    </cfRule>
  </conditionalFormatting>
  <conditionalFormatting sqref="A167:D317">
    <cfRule type="expression" dxfId="24" priority="14">
      <formula>MOD($A8,2)=1</formula>
    </cfRule>
    <cfRule type="expression" dxfId="23" priority="15">
      <formula>MOD($A167,2)=0</formula>
    </cfRule>
  </conditionalFormatting>
  <conditionalFormatting sqref="A326:D626">
    <cfRule type="expression" dxfId="22" priority="12">
      <formula>MOD($A326,2)=1</formula>
    </cfRule>
    <cfRule type="expression" dxfId="21" priority="13">
      <formula>MOD($A326,2)=0</formula>
    </cfRule>
  </conditionalFormatting>
  <conditionalFormatting sqref="A8:H158 J401:Q406 K397:Q400 J409:Q626 K407:Q408 A185:H317 A180:G184 A167:H179 J326:Q396 A326:H626">
    <cfRule type="expression" dxfId="20" priority="11">
      <formula>$C8=""</formula>
    </cfRule>
  </conditionalFormatting>
  <conditionalFormatting sqref="V326:V626">
    <cfRule type="expression" dxfId="19" priority="10">
      <formula>$C326=""</formula>
    </cfRule>
  </conditionalFormatting>
  <conditionalFormatting sqref="U326:U626">
    <cfRule type="expression" dxfId="18" priority="9">
      <formula>$C326=""</formula>
    </cfRule>
  </conditionalFormatting>
  <conditionalFormatting sqref="I326:I626">
    <cfRule type="expression" dxfId="17" priority="8">
      <formula>$C326=""</formula>
    </cfRule>
  </conditionalFormatting>
  <conditionalFormatting sqref="R326:S626">
    <cfRule type="expression" dxfId="16" priority="7">
      <formula>$C326=""</formula>
    </cfRule>
  </conditionalFormatting>
  <conditionalFormatting sqref="T326:T626">
    <cfRule type="expression" dxfId="15" priority="6">
      <formula>$C326=""</formula>
    </cfRule>
  </conditionalFormatting>
  <conditionalFormatting sqref="I8:J158">
    <cfRule type="expression" dxfId="14" priority="5">
      <formula>$C8=""</formula>
    </cfRule>
  </conditionalFormatting>
  <conditionalFormatting sqref="I167:J317">
    <cfRule type="expression" dxfId="13" priority="4">
      <formula>$C167=""</formula>
    </cfRule>
  </conditionalFormatting>
  <conditionalFormatting sqref="A8:J16 A167:J175">
    <cfRule type="expression" dxfId="12" priority="3">
      <formula>$O8:$O159="[Record ID]"</formula>
    </cfRule>
  </conditionalFormatting>
  <conditionalFormatting sqref="A401:V406 A397:I400 K397:V400 A409:V626 A407:I408 K407:V408 A326:V396 C338:D626">
    <cfRule type="expression" dxfId="11" priority="1">
      <formula>$AB326:$AB627="[Record ID]"</formula>
    </cfRule>
  </conditionalFormatting>
  <conditionalFormatting sqref="A17:J25">
    <cfRule type="expression" dxfId="10" priority="41">
      <formula>$O17:$O318="[Record ID]"</formula>
    </cfRule>
  </conditionalFormatting>
  <conditionalFormatting sqref="A185:J317 A180:G184 I180:J184 A176:J179">
    <cfRule type="expression" dxfId="9" priority="43">
      <formula>$O176:$O627="[Record ID]"</formula>
    </cfRule>
  </conditionalFormatting>
  <conditionalFormatting sqref="A26:J158">
    <cfRule type="expression" dxfId="8" priority="45">
      <formula>$O26:$O627="[Record ID]"</formula>
    </cfRule>
  </conditionalFormatting>
  <dataValidations count="9">
    <dataValidation allowBlank="1" showInputMessage="1" showErrorMessage="1" prompt="To ensure data consistency please ensure that all thousands are separated with a comma and all decimals are separated with a decimal. (e.g. 1,000,000.96)" sqref="E326:G626"/>
    <dataValidation type="decimal" allowBlank="1" showInputMessage="1" showErrorMessage="1" errorTitle="X-Author for Excel" error="Please enter a valid numeric value. Valid range for Impact Indicator Number is -1E+18 to 1E+18." promptTitle="X-Author for Excel" sqref="A8:A158">
      <formula1>-1000000000000000000</formula1>
      <formula2>1000000000000000000</formula2>
    </dataValidation>
    <dataValidation type="list" allowBlank="1" showInputMessage="1" showErrorMessage="1" errorTitle="X-Author for Excel" error="Please select a value from the drop-down." promptTitle="X-Author for Excel" sqref="F8:F158">
      <formula1>IF(IFERROR(ROWS(INDIRECT(SUBSTITUTE("AIM_Impact_Disaggregation__c.AIM_Baseline_Year__c"," ","_"))),-1) &lt; 0, XAuthorInvalidPicklistData,INDIRECT(SUBSTITUTE("AIM_Impact_Disaggregation__c.AIM_Baseline_Year__c"," ","_")))</formula1>
    </dataValidation>
    <dataValidation type="list" allowBlank="1" showInputMessage="1" showErrorMessage="1" errorTitle="X-Author for Excel" error="Please select either TRUE or FALSE from the dropdown." promptTitle="X-Author for Excel" sqref="N8:N158 N167:N317 AA326:AA626">
      <formula1>"TRUE,FALSE"</formula1>
    </dataValidation>
    <dataValidation type="custom" allowBlank="1" showInputMessage="1" showErrorMessage="1" errorTitle="X-Author for Excel" error="Id and Lookup fields are not editable." promptTitle="X-Author for Excel" sqref="O8:Q158 O167:Q317 AB326:AD626">
      <formula1>""</formula1>
    </dataValidation>
    <dataValidation type="decimal" allowBlank="1" showInputMessage="1" showErrorMessage="1" errorTitle="X-Author for Excel" error="Please enter a valid numeric value. Valid range for Outcome Indicator Number is -1E+18 to 1E+18." promptTitle="X-Author for Excel" sqref="A167:A317">
      <formula1>-1000000000000000000</formula1>
      <formula2>1000000000000000000</formula2>
    </dataValidation>
    <dataValidation type="list" allowBlank="1" showInputMessage="1" showErrorMessage="1" errorTitle="X-Author for Excel" error="Please select a value from the drop-down." promptTitle="X-Author for Excel" sqref="F167:F317">
      <formula1>IF(IFERROR(ROWS(INDIRECT(SUBSTITUTE("AIM_Outcome_Disaggregation__c.AIM_Baseline_Year__c"," ","_"))),-1) &lt; 0, XAuthorInvalidPicklistData,INDIRECT(SUBSTITUTE("AIM_Outcome_Disaggregation__c.AIM_Baseline_Year__c"," ","_")))</formula1>
    </dataValidation>
    <dataValidation type="decimal" allowBlank="1" showInputMessage="1" showErrorMessage="1" errorTitle="X-Author for Excel" error="Please enter a valid numeric value. Valid range for Coverage Indicator Number is -1E+18 to 1E+18." promptTitle="X-Author for Excel" sqref="A326:A626">
      <formula1>-1000000000000000000</formula1>
      <formula2>1000000000000000000</formula2>
    </dataValidation>
    <dataValidation type="list" allowBlank="1" showInputMessage="1" showErrorMessage="1" errorTitle="X-Author for Excel" error="Please select a value from the drop-down." promptTitle="X-Author for Excel" sqref="H326:H626">
      <formula1>IF(IFERROR(ROWS(INDIRECT(SUBSTITUTE("AIM_Coverage_Disaggregation__c.AIM_Year__c"," ","_"))),-1) &lt; 0, XAuthorInvalidPicklistData,INDIRECT(SUBSTITUTE("AIM_Coverage_Disaggregation__c.AIM_Year__c"," ","_")))</formula1>
    </dataValidation>
  </dataValidations>
  <hyperlinks>
    <hyperlink ref="A631" location="' Disaggregation - Section E'!A4" display="' Disaggregation - Section E'!A4"/>
    <hyperlink ref="B4" location="_b9c6b527_c2c5_4200_bb21_b9257f2bb2c1" display="Impact "/>
    <hyperlink ref="C4" location="_a395564a_2e4f_42b7_9d4d_76ed548224d3" display="Outcome "/>
    <hyperlink ref="D4" location="_e6620337_bf44_48f3_a7fd_0125cc2c6be7" display="Coverage"/>
  </hyperlinks>
  <pageMargins left="0.7" right="0.7" top="0.75" bottom="0.75" header="0.3" footer="0.3"/>
  <pageSetup paperSize="8" scale="52"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D1:S615"/>
  <sheetViews>
    <sheetView topLeftCell="C1" workbookViewId="0">
      <selection activeCell="M15" sqref="M15:M16"/>
    </sheetView>
  </sheetViews>
  <sheetFormatPr defaultColWidth="8.875" defaultRowHeight="12.75" x14ac:dyDescent="0.2"/>
  <cols>
    <col min="1" max="3" width="8.875" style="11"/>
    <col min="4" max="4" width="20.625" style="11" bestFit="1" customWidth="1"/>
    <col min="5" max="5" width="22.125" style="11" bestFit="1" customWidth="1"/>
    <col min="6" max="6" width="18.625" style="11" bestFit="1" customWidth="1"/>
    <col min="7" max="7" width="8.875" style="11"/>
    <col min="8" max="8" width="8.625" style="11" bestFit="1" customWidth="1"/>
    <col min="9" max="9" width="13" style="11" bestFit="1" customWidth="1"/>
    <col min="10" max="10" width="38.875" style="11" bestFit="1" customWidth="1"/>
    <col min="11" max="11" width="12.625" style="11" bestFit="1" customWidth="1"/>
    <col min="12" max="12" width="12.125" style="11" bestFit="1" customWidth="1"/>
    <col min="13" max="13" width="14" style="11" bestFit="1" customWidth="1"/>
    <col min="14" max="14" width="9.625" style="11" bestFit="1" customWidth="1"/>
    <col min="15" max="15" width="13.875" style="11" customWidth="1"/>
    <col min="16" max="16384" width="8.875" style="11"/>
  </cols>
  <sheetData>
    <row r="1" spans="4:17" x14ac:dyDescent="0.2">
      <c r="D1" s="8" t="s">
        <v>154</v>
      </c>
    </row>
    <row r="2" spans="4:17" x14ac:dyDescent="0.2">
      <c r="D2" s="536" t="s">
        <v>149</v>
      </c>
      <c r="E2" s="536" t="s">
        <v>151</v>
      </c>
      <c r="F2" s="536" t="s">
        <v>332</v>
      </c>
      <c r="G2" s="536"/>
      <c r="H2" s="536" t="s">
        <v>334</v>
      </c>
      <c r="I2" s="536" t="s">
        <v>336</v>
      </c>
      <c r="J2" s="536" t="s">
        <v>152</v>
      </c>
      <c r="K2" s="536" t="s">
        <v>8</v>
      </c>
      <c r="L2" s="536" t="s">
        <v>9</v>
      </c>
      <c r="M2" s="536" t="s">
        <v>7</v>
      </c>
      <c r="N2" s="536" t="s">
        <v>5</v>
      </c>
      <c r="O2" s="536" t="s">
        <v>226</v>
      </c>
      <c r="P2" s="536" t="s">
        <v>228</v>
      </c>
      <c r="Q2" s="536" t="s">
        <v>30</v>
      </c>
    </row>
    <row r="3" spans="4:17" hidden="1" x14ac:dyDescent="0.2">
      <c r="D3" s="537" t="s">
        <v>148</v>
      </c>
      <c r="E3" s="536" t="s">
        <v>150</v>
      </c>
      <c r="F3" s="537" t="s">
        <v>331</v>
      </c>
      <c r="G3" s="536"/>
      <c r="H3" s="537" t="s">
        <v>333</v>
      </c>
      <c r="I3" s="537" t="s">
        <v>335</v>
      </c>
      <c r="J3" s="536" t="str">
        <f>F3&amp;H3&amp;I3</f>
        <v>[Impact Indicator Name FR][Category FR][Disaggregation FR]</v>
      </c>
      <c r="K3" s="537" t="s">
        <v>18</v>
      </c>
      <c r="L3" s="537" t="s">
        <v>19</v>
      </c>
      <c r="M3" s="537" t="s">
        <v>20</v>
      </c>
      <c r="N3" s="537" t="s">
        <v>56</v>
      </c>
      <c r="O3" s="537" t="s">
        <v>225</v>
      </c>
      <c r="P3" s="537" t="s">
        <v>227</v>
      </c>
      <c r="Q3" s="536" t="s">
        <v>29</v>
      </c>
    </row>
    <row r="4" spans="4:17" x14ac:dyDescent="0.2">
      <c r="D4" s="537" t="s">
        <v>3371</v>
      </c>
      <c r="E4" s="536" t="s">
        <v>3372</v>
      </c>
      <c r="F4" s="537" t="s">
        <v>2583</v>
      </c>
      <c r="G4" s="536"/>
      <c r="H4" s="537"/>
      <c r="I4" s="537"/>
      <c r="J4" s="536" t="str">
        <f t="shared" ref="J4:J67" si="0">F4&amp;H4&amp;I4</f>
        <v>TB I-3(M): Taux de mortalité par tuberculose (pour 100 000 habitants)</v>
      </c>
      <c r="K4" s="537"/>
      <c r="L4" s="537"/>
      <c r="M4" s="537"/>
      <c r="N4" s="537"/>
      <c r="O4" s="537"/>
      <c r="P4" s="537"/>
      <c r="Q4" s="536" t="s">
        <v>1631</v>
      </c>
    </row>
    <row r="5" spans="4:17" x14ac:dyDescent="0.2">
      <c r="D5" s="537" t="s">
        <v>3373</v>
      </c>
      <c r="E5" s="536" t="s">
        <v>3372</v>
      </c>
      <c r="F5" s="537" t="s">
        <v>2583</v>
      </c>
      <c r="G5" s="536"/>
      <c r="H5" s="537"/>
      <c r="I5" s="537"/>
      <c r="J5" s="536" t="str">
        <f t="shared" si="0"/>
        <v>TB I-3(M): Taux de mortalité par tuberculose (pour 100 000 habitants)</v>
      </c>
      <c r="K5" s="537"/>
      <c r="L5" s="537"/>
      <c r="M5" s="537"/>
      <c r="N5" s="537"/>
      <c r="O5" s="537"/>
      <c r="P5" s="537"/>
      <c r="Q5" s="536" t="s">
        <v>1632</v>
      </c>
    </row>
    <row r="6" spans="4:17" x14ac:dyDescent="0.2">
      <c r="D6" s="537" t="s">
        <v>3374</v>
      </c>
      <c r="E6" s="536" t="s">
        <v>3372</v>
      </c>
      <c r="F6" s="537" t="s">
        <v>2583</v>
      </c>
      <c r="G6" s="536"/>
      <c r="H6" s="537"/>
      <c r="I6" s="537"/>
      <c r="J6" s="536" t="str">
        <f t="shared" si="0"/>
        <v>TB I-3(M): Taux de mortalité par tuberculose (pour 100 000 habitants)</v>
      </c>
      <c r="K6" s="537"/>
      <c r="L6" s="537"/>
      <c r="M6" s="537"/>
      <c r="N6" s="537"/>
      <c r="O6" s="537"/>
      <c r="P6" s="537"/>
      <c r="Q6" s="536" t="s">
        <v>1633</v>
      </c>
    </row>
    <row r="7" spans="4:17" x14ac:dyDescent="0.2">
      <c r="D7" s="537" t="s">
        <v>3375</v>
      </c>
      <c r="E7" s="536" t="s">
        <v>3372</v>
      </c>
      <c r="F7" s="537" t="s">
        <v>2583</v>
      </c>
      <c r="G7" s="536"/>
      <c r="H7" s="537"/>
      <c r="I7" s="537"/>
      <c r="J7" s="536" t="str">
        <f t="shared" si="0"/>
        <v>TB I-3(M): Taux de mortalité par tuberculose (pour 100 000 habitants)</v>
      </c>
      <c r="K7" s="537"/>
      <c r="L7" s="537"/>
      <c r="M7" s="537"/>
      <c r="N7" s="537"/>
      <c r="O7" s="537"/>
      <c r="P7" s="537"/>
      <c r="Q7" s="536" t="s">
        <v>1634</v>
      </c>
    </row>
    <row r="8" spans="4:17" x14ac:dyDescent="0.2">
      <c r="D8" s="537" t="s">
        <v>3376</v>
      </c>
      <c r="E8" s="536" t="s">
        <v>3372</v>
      </c>
      <c r="F8" s="537" t="s">
        <v>2583</v>
      </c>
      <c r="G8" s="536"/>
      <c r="H8" s="537"/>
      <c r="I8" s="537"/>
      <c r="J8" s="536" t="str">
        <f t="shared" si="0"/>
        <v>TB I-3(M): Taux de mortalité par tuberculose (pour 100 000 habitants)</v>
      </c>
      <c r="K8" s="537"/>
      <c r="L8" s="537"/>
      <c r="M8" s="537"/>
      <c r="N8" s="537"/>
      <c r="O8" s="537"/>
      <c r="P8" s="537"/>
      <c r="Q8" s="536" t="s">
        <v>1635</v>
      </c>
    </row>
    <row r="9" spans="4:17" x14ac:dyDescent="0.2">
      <c r="D9" s="537" t="s">
        <v>3377</v>
      </c>
      <c r="E9" s="536" t="s">
        <v>3372</v>
      </c>
      <c r="F9" s="537" t="s">
        <v>2583</v>
      </c>
      <c r="G9" s="536"/>
      <c r="H9" s="537"/>
      <c r="I9" s="537"/>
      <c r="J9" s="536" t="str">
        <f t="shared" si="0"/>
        <v>TB I-3(M): Taux de mortalité par tuberculose (pour 100 000 habitants)</v>
      </c>
      <c r="K9" s="537"/>
      <c r="L9" s="537"/>
      <c r="M9" s="537"/>
      <c r="N9" s="537"/>
      <c r="O9" s="537"/>
      <c r="P9" s="537"/>
      <c r="Q9" s="536" t="s">
        <v>1636</v>
      </c>
    </row>
    <row r="10" spans="4:17" x14ac:dyDescent="0.2">
      <c r="D10" s="537" t="s">
        <v>3378</v>
      </c>
      <c r="E10" s="536" t="s">
        <v>3372</v>
      </c>
      <c r="F10" s="537" t="s">
        <v>2583</v>
      </c>
      <c r="G10" s="536"/>
      <c r="H10" s="537"/>
      <c r="I10" s="537"/>
      <c r="J10" s="536" t="str">
        <f t="shared" si="0"/>
        <v>TB I-3(M): Taux de mortalité par tuberculose (pour 100 000 habitants)</v>
      </c>
      <c r="K10" s="537"/>
      <c r="L10" s="537"/>
      <c r="M10" s="537"/>
      <c r="N10" s="537"/>
      <c r="O10" s="537"/>
      <c r="P10" s="537"/>
      <c r="Q10" s="536" t="s">
        <v>1637</v>
      </c>
    </row>
    <row r="11" spans="4:17" x14ac:dyDescent="0.2">
      <c r="D11" s="537" t="s">
        <v>3379</v>
      </c>
      <c r="E11" s="536" t="s">
        <v>3372</v>
      </c>
      <c r="F11" s="537" t="s">
        <v>2583</v>
      </c>
      <c r="G11" s="536"/>
      <c r="H11" s="537"/>
      <c r="I11" s="537"/>
      <c r="J11" s="536" t="str">
        <f t="shared" si="0"/>
        <v>TB I-3(M): Taux de mortalité par tuberculose (pour 100 000 habitants)</v>
      </c>
      <c r="K11" s="537"/>
      <c r="L11" s="537"/>
      <c r="M11" s="537"/>
      <c r="N11" s="537"/>
      <c r="O11" s="537"/>
      <c r="P11" s="537"/>
      <c r="Q11" s="536" t="s">
        <v>1638</v>
      </c>
    </row>
    <row r="12" spans="4:17" x14ac:dyDescent="0.2">
      <c r="D12" s="537" t="s">
        <v>3380</v>
      </c>
      <c r="E12" s="536" t="s">
        <v>3372</v>
      </c>
      <c r="F12" s="537" t="s">
        <v>2583</v>
      </c>
      <c r="G12" s="536"/>
      <c r="H12" s="537"/>
      <c r="I12" s="537"/>
      <c r="J12" s="536" t="str">
        <f t="shared" si="0"/>
        <v>TB I-3(M): Taux de mortalité par tuberculose (pour 100 000 habitants)</v>
      </c>
      <c r="K12" s="537"/>
      <c r="L12" s="537"/>
      <c r="M12" s="537"/>
      <c r="N12" s="537"/>
      <c r="O12" s="537"/>
      <c r="P12" s="537"/>
      <c r="Q12" s="536" t="s">
        <v>1639</v>
      </c>
    </row>
    <row r="13" spans="4:17" x14ac:dyDescent="0.2">
      <c r="D13" s="537" t="s">
        <v>3381</v>
      </c>
      <c r="E13" s="536" t="s">
        <v>3372</v>
      </c>
      <c r="F13" s="537" t="s">
        <v>2583</v>
      </c>
      <c r="G13" s="536"/>
      <c r="H13" s="537"/>
      <c r="I13" s="537"/>
      <c r="J13" s="536" t="str">
        <f t="shared" si="0"/>
        <v>TB I-3(M): Taux de mortalité par tuberculose (pour 100 000 habitants)</v>
      </c>
      <c r="K13" s="537"/>
      <c r="L13" s="537"/>
      <c r="M13" s="537"/>
      <c r="N13" s="537"/>
      <c r="O13" s="537"/>
      <c r="P13" s="537"/>
      <c r="Q13" s="536" t="s">
        <v>1640</v>
      </c>
    </row>
    <row r="14" spans="4:17" x14ac:dyDescent="0.2">
      <c r="D14" s="537" t="s">
        <v>3382</v>
      </c>
      <c r="E14" s="536" t="s">
        <v>3383</v>
      </c>
      <c r="F14" s="537" t="s">
        <v>2574</v>
      </c>
      <c r="G14" s="536"/>
      <c r="H14" s="537"/>
      <c r="I14" s="537"/>
      <c r="J14" s="536" t="str">
        <f t="shared" si="0"/>
        <v>TB I-4(M): Prévalence de TB-RR et/ou TB-MR parmi les nouveaux cas détectés: Proportion de nouveaux cas de tuberculose avec TB-RR et/ou TB-MR</v>
      </c>
      <c r="K14" s="537"/>
      <c r="L14" s="537"/>
      <c r="M14" s="537"/>
      <c r="N14" s="537"/>
      <c r="O14" s="537"/>
      <c r="P14" s="537"/>
      <c r="Q14" s="536" t="s">
        <v>1641</v>
      </c>
    </row>
    <row r="15" spans="4:17" x14ac:dyDescent="0.2">
      <c r="D15" s="537" t="s">
        <v>3384</v>
      </c>
      <c r="E15" s="536" t="s">
        <v>3383</v>
      </c>
      <c r="F15" s="537" t="s">
        <v>2574</v>
      </c>
      <c r="G15" s="536"/>
      <c r="H15" s="537"/>
      <c r="I15" s="537"/>
      <c r="J15" s="536" t="str">
        <f t="shared" si="0"/>
        <v>TB I-4(M): Prévalence de TB-RR et/ou TB-MR parmi les nouveaux cas détectés: Proportion de nouveaux cas de tuberculose avec TB-RR et/ou TB-MR</v>
      </c>
      <c r="K15" s="537"/>
      <c r="L15" s="537"/>
      <c r="M15" s="537"/>
      <c r="N15" s="537"/>
      <c r="O15" s="537"/>
      <c r="P15" s="537"/>
      <c r="Q15" s="536" t="s">
        <v>1642</v>
      </c>
    </row>
    <row r="16" spans="4:17" x14ac:dyDescent="0.2">
      <c r="D16" s="537" t="s">
        <v>3385</v>
      </c>
      <c r="E16" s="536" t="s">
        <v>3383</v>
      </c>
      <c r="F16" s="537" t="s">
        <v>2574</v>
      </c>
      <c r="G16" s="536"/>
      <c r="H16" s="537"/>
      <c r="I16" s="537"/>
      <c r="J16" s="536" t="str">
        <f t="shared" si="0"/>
        <v>TB I-4(M): Prévalence de TB-RR et/ou TB-MR parmi les nouveaux cas détectés: Proportion de nouveaux cas de tuberculose avec TB-RR et/ou TB-MR</v>
      </c>
      <c r="K16" s="537"/>
      <c r="L16" s="537"/>
      <c r="M16" s="537"/>
      <c r="N16" s="537"/>
      <c r="O16" s="537"/>
      <c r="P16" s="537"/>
      <c r="Q16" s="536" t="s">
        <v>1643</v>
      </c>
    </row>
    <row r="17" spans="4:17" x14ac:dyDescent="0.2">
      <c r="D17" s="537" t="s">
        <v>3386</v>
      </c>
      <c r="E17" s="536" t="s">
        <v>3383</v>
      </c>
      <c r="F17" s="537" t="s">
        <v>2574</v>
      </c>
      <c r="G17" s="536"/>
      <c r="H17" s="537"/>
      <c r="I17" s="537"/>
      <c r="J17" s="536" t="str">
        <f t="shared" si="0"/>
        <v>TB I-4(M): Prévalence de TB-RR et/ou TB-MR parmi les nouveaux cas détectés: Proportion de nouveaux cas de tuberculose avec TB-RR et/ou TB-MR</v>
      </c>
      <c r="K17" s="537"/>
      <c r="L17" s="537"/>
      <c r="M17" s="537"/>
      <c r="N17" s="537"/>
      <c r="O17" s="537"/>
      <c r="P17" s="537"/>
      <c r="Q17" s="536" t="s">
        <v>1644</v>
      </c>
    </row>
    <row r="18" spans="4:17" x14ac:dyDescent="0.2">
      <c r="D18" s="537" t="s">
        <v>3387</v>
      </c>
      <c r="E18" s="536" t="s">
        <v>3383</v>
      </c>
      <c r="F18" s="537" t="s">
        <v>2574</v>
      </c>
      <c r="G18" s="536"/>
      <c r="H18" s="537"/>
      <c r="I18" s="537"/>
      <c r="J18" s="536" t="str">
        <f t="shared" si="0"/>
        <v>TB I-4(M): Prévalence de TB-RR et/ou TB-MR parmi les nouveaux cas détectés: Proportion de nouveaux cas de tuberculose avec TB-RR et/ou TB-MR</v>
      </c>
      <c r="K18" s="537"/>
      <c r="L18" s="537"/>
      <c r="M18" s="537"/>
      <c r="N18" s="537"/>
      <c r="O18" s="537"/>
      <c r="P18" s="537"/>
      <c r="Q18" s="536" t="s">
        <v>1645</v>
      </c>
    </row>
    <row r="19" spans="4:17" x14ac:dyDescent="0.2">
      <c r="D19" s="537" t="s">
        <v>3388</v>
      </c>
      <c r="E19" s="536" t="s">
        <v>3383</v>
      </c>
      <c r="F19" s="537" t="s">
        <v>2574</v>
      </c>
      <c r="G19" s="536"/>
      <c r="H19" s="537"/>
      <c r="I19" s="537"/>
      <c r="J19" s="536" t="str">
        <f t="shared" si="0"/>
        <v>TB I-4(M): Prévalence de TB-RR et/ou TB-MR parmi les nouveaux cas détectés: Proportion de nouveaux cas de tuberculose avec TB-RR et/ou TB-MR</v>
      </c>
      <c r="K19" s="537"/>
      <c r="L19" s="537"/>
      <c r="M19" s="537"/>
      <c r="N19" s="537"/>
      <c r="O19" s="537"/>
      <c r="P19" s="537"/>
      <c r="Q19" s="536" t="s">
        <v>1646</v>
      </c>
    </row>
    <row r="20" spans="4:17" x14ac:dyDescent="0.2">
      <c r="D20" s="537" t="s">
        <v>3389</v>
      </c>
      <c r="E20" s="536" t="s">
        <v>3383</v>
      </c>
      <c r="F20" s="537" t="s">
        <v>2574</v>
      </c>
      <c r="G20" s="536"/>
      <c r="H20" s="537"/>
      <c r="I20" s="537"/>
      <c r="J20" s="536" t="str">
        <f t="shared" si="0"/>
        <v>TB I-4(M): Prévalence de TB-RR et/ou TB-MR parmi les nouveaux cas détectés: Proportion de nouveaux cas de tuberculose avec TB-RR et/ou TB-MR</v>
      </c>
      <c r="K20" s="537"/>
      <c r="L20" s="537"/>
      <c r="M20" s="537"/>
      <c r="N20" s="537"/>
      <c r="O20" s="537"/>
      <c r="P20" s="537"/>
      <c r="Q20" s="536" t="s">
        <v>1647</v>
      </c>
    </row>
    <row r="21" spans="4:17" x14ac:dyDescent="0.2">
      <c r="D21" s="537" t="s">
        <v>3390</v>
      </c>
      <c r="E21" s="536" t="s">
        <v>3383</v>
      </c>
      <c r="F21" s="537" t="s">
        <v>2574</v>
      </c>
      <c r="G21" s="536"/>
      <c r="H21" s="537"/>
      <c r="I21" s="537"/>
      <c r="J21" s="536" t="str">
        <f t="shared" si="0"/>
        <v>TB I-4(M): Prévalence de TB-RR et/ou TB-MR parmi les nouveaux cas détectés: Proportion de nouveaux cas de tuberculose avec TB-RR et/ou TB-MR</v>
      </c>
      <c r="K21" s="537"/>
      <c r="L21" s="537"/>
      <c r="M21" s="537"/>
      <c r="N21" s="537"/>
      <c r="O21" s="537"/>
      <c r="P21" s="537"/>
      <c r="Q21" s="536" t="s">
        <v>1648</v>
      </c>
    </row>
    <row r="22" spans="4:17" x14ac:dyDescent="0.2">
      <c r="D22" s="537" t="s">
        <v>3391</v>
      </c>
      <c r="E22" s="536" t="s">
        <v>3383</v>
      </c>
      <c r="F22" s="537" t="s">
        <v>2574</v>
      </c>
      <c r="G22" s="536"/>
      <c r="H22" s="537"/>
      <c r="I22" s="537"/>
      <c r="J22" s="536" t="str">
        <f t="shared" si="0"/>
        <v>TB I-4(M): Prévalence de TB-RR et/ou TB-MR parmi les nouveaux cas détectés: Proportion de nouveaux cas de tuberculose avec TB-RR et/ou TB-MR</v>
      </c>
      <c r="K22" s="537"/>
      <c r="L22" s="537"/>
      <c r="M22" s="537"/>
      <c r="N22" s="537"/>
      <c r="O22" s="537"/>
      <c r="P22" s="537"/>
      <c r="Q22" s="536" t="s">
        <v>1649</v>
      </c>
    </row>
    <row r="23" spans="4:17" x14ac:dyDescent="0.2">
      <c r="D23" s="537" t="s">
        <v>3392</v>
      </c>
      <c r="E23" s="536" t="s">
        <v>3383</v>
      </c>
      <c r="F23" s="537" t="s">
        <v>2574</v>
      </c>
      <c r="G23" s="536"/>
      <c r="H23" s="537"/>
      <c r="I23" s="537"/>
      <c r="J23" s="536" t="str">
        <f t="shared" si="0"/>
        <v>TB I-4(M): Prévalence de TB-RR et/ou TB-MR parmi les nouveaux cas détectés: Proportion de nouveaux cas de tuberculose avec TB-RR et/ou TB-MR</v>
      </c>
      <c r="K23" s="537"/>
      <c r="L23" s="537"/>
      <c r="M23" s="537"/>
      <c r="N23" s="537"/>
      <c r="O23" s="537"/>
      <c r="P23" s="537"/>
      <c r="Q23" s="536" t="s">
        <v>1650</v>
      </c>
    </row>
    <row r="24" spans="4:17" x14ac:dyDescent="0.2">
      <c r="D24" s="537" t="s">
        <v>3393</v>
      </c>
      <c r="E24" s="536" t="s">
        <v>3394</v>
      </c>
      <c r="F24" s="537" t="s">
        <v>2566</v>
      </c>
      <c r="G24" s="536"/>
      <c r="H24" s="537"/>
      <c r="I24" s="537"/>
      <c r="J24" s="536" t="str">
        <f t="shared" si="0"/>
        <v>HIV I-6: Estimation du pourcentage d'infections à VIH parmi les enfants nés de femmes séropositives au VIH ayant accouché au cours des 12 derniers  mois</v>
      </c>
      <c r="K24" s="537"/>
      <c r="L24" s="537"/>
      <c r="M24" s="537"/>
      <c r="N24" s="537"/>
      <c r="O24" s="537"/>
      <c r="P24" s="537"/>
      <c r="Q24" s="536" t="s">
        <v>1651</v>
      </c>
    </row>
    <row r="25" spans="4:17" x14ac:dyDescent="0.2">
      <c r="D25" s="537" t="s">
        <v>3395</v>
      </c>
      <c r="E25" s="536" t="s">
        <v>3394</v>
      </c>
      <c r="F25" s="537" t="s">
        <v>2566</v>
      </c>
      <c r="G25" s="536"/>
      <c r="H25" s="537"/>
      <c r="I25" s="537"/>
      <c r="J25" s="536" t="str">
        <f t="shared" si="0"/>
        <v>HIV I-6: Estimation du pourcentage d'infections à VIH parmi les enfants nés de femmes séropositives au VIH ayant accouché au cours des 12 derniers  mois</v>
      </c>
      <c r="K25" s="537"/>
      <c r="L25" s="537"/>
      <c r="M25" s="537"/>
      <c r="N25" s="537"/>
      <c r="O25" s="537"/>
      <c r="P25" s="537"/>
      <c r="Q25" s="536" t="s">
        <v>1652</v>
      </c>
    </row>
    <row r="26" spans="4:17" x14ac:dyDescent="0.2">
      <c r="D26" s="537" t="s">
        <v>3396</v>
      </c>
      <c r="E26" s="536" t="s">
        <v>3394</v>
      </c>
      <c r="F26" s="537" t="s">
        <v>2566</v>
      </c>
      <c r="G26" s="536"/>
      <c r="H26" s="537"/>
      <c r="I26" s="537"/>
      <c r="J26" s="536" t="str">
        <f t="shared" si="0"/>
        <v>HIV I-6: Estimation du pourcentage d'infections à VIH parmi les enfants nés de femmes séropositives au VIH ayant accouché au cours des 12 derniers  mois</v>
      </c>
      <c r="K26" s="537"/>
      <c r="L26" s="537"/>
      <c r="M26" s="537"/>
      <c r="N26" s="537"/>
      <c r="O26" s="537"/>
      <c r="P26" s="537"/>
      <c r="Q26" s="536" t="s">
        <v>1653</v>
      </c>
    </row>
    <row r="27" spans="4:17" x14ac:dyDescent="0.2">
      <c r="D27" s="537" t="s">
        <v>3397</v>
      </c>
      <c r="E27" s="536" t="s">
        <v>3394</v>
      </c>
      <c r="F27" s="537" t="s">
        <v>2566</v>
      </c>
      <c r="G27" s="536"/>
      <c r="H27" s="537"/>
      <c r="I27" s="537"/>
      <c r="J27" s="536" t="str">
        <f t="shared" si="0"/>
        <v>HIV I-6: Estimation du pourcentage d'infections à VIH parmi les enfants nés de femmes séropositives au VIH ayant accouché au cours des 12 derniers  mois</v>
      </c>
      <c r="K27" s="537"/>
      <c r="L27" s="537"/>
      <c r="M27" s="537"/>
      <c r="N27" s="537"/>
      <c r="O27" s="537"/>
      <c r="P27" s="537"/>
      <c r="Q27" s="536" t="s">
        <v>1654</v>
      </c>
    </row>
    <row r="28" spans="4:17" x14ac:dyDescent="0.2">
      <c r="D28" s="537" t="s">
        <v>3398</v>
      </c>
      <c r="E28" s="536" t="s">
        <v>3394</v>
      </c>
      <c r="F28" s="537" t="s">
        <v>2566</v>
      </c>
      <c r="G28" s="536"/>
      <c r="H28" s="537"/>
      <c r="I28" s="537"/>
      <c r="J28" s="536" t="str">
        <f t="shared" si="0"/>
        <v>HIV I-6: Estimation du pourcentage d'infections à VIH parmi les enfants nés de femmes séropositives au VIH ayant accouché au cours des 12 derniers  mois</v>
      </c>
      <c r="K28" s="537"/>
      <c r="L28" s="537"/>
      <c r="M28" s="537"/>
      <c r="N28" s="537"/>
      <c r="O28" s="537"/>
      <c r="P28" s="537"/>
      <c r="Q28" s="536" t="s">
        <v>1655</v>
      </c>
    </row>
    <row r="29" spans="4:17" x14ac:dyDescent="0.2">
      <c r="D29" s="537" t="s">
        <v>3399</v>
      </c>
      <c r="E29" s="536" t="s">
        <v>3394</v>
      </c>
      <c r="F29" s="537" t="s">
        <v>2566</v>
      </c>
      <c r="G29" s="536"/>
      <c r="H29" s="537"/>
      <c r="I29" s="537"/>
      <c r="J29" s="536" t="str">
        <f t="shared" si="0"/>
        <v>HIV I-6: Estimation du pourcentage d'infections à VIH parmi les enfants nés de femmes séropositives au VIH ayant accouché au cours des 12 derniers  mois</v>
      </c>
      <c r="K29" s="537"/>
      <c r="L29" s="537"/>
      <c r="M29" s="537"/>
      <c r="N29" s="537"/>
      <c r="O29" s="537"/>
      <c r="P29" s="537"/>
      <c r="Q29" s="536" t="s">
        <v>1656</v>
      </c>
    </row>
    <row r="30" spans="4:17" x14ac:dyDescent="0.2">
      <c r="D30" s="537" t="s">
        <v>3400</v>
      </c>
      <c r="E30" s="536" t="s">
        <v>3394</v>
      </c>
      <c r="F30" s="537" t="s">
        <v>2566</v>
      </c>
      <c r="G30" s="536"/>
      <c r="H30" s="537"/>
      <c r="I30" s="537"/>
      <c r="J30" s="536" t="str">
        <f t="shared" si="0"/>
        <v>HIV I-6: Estimation du pourcentage d'infections à VIH parmi les enfants nés de femmes séropositives au VIH ayant accouché au cours des 12 derniers  mois</v>
      </c>
      <c r="K30" s="537"/>
      <c r="L30" s="537"/>
      <c r="M30" s="537"/>
      <c r="N30" s="537"/>
      <c r="O30" s="537"/>
      <c r="P30" s="537"/>
      <c r="Q30" s="536" t="s">
        <v>1657</v>
      </c>
    </row>
    <row r="31" spans="4:17" x14ac:dyDescent="0.2">
      <c r="D31" s="537" t="s">
        <v>3401</v>
      </c>
      <c r="E31" s="536" t="s">
        <v>3394</v>
      </c>
      <c r="F31" s="537" t="s">
        <v>2566</v>
      </c>
      <c r="G31" s="536"/>
      <c r="H31" s="537"/>
      <c r="I31" s="537"/>
      <c r="J31" s="536" t="str">
        <f t="shared" si="0"/>
        <v>HIV I-6: Estimation du pourcentage d'infections à VIH parmi les enfants nés de femmes séropositives au VIH ayant accouché au cours des 12 derniers  mois</v>
      </c>
      <c r="K31" s="537"/>
      <c r="L31" s="537"/>
      <c r="M31" s="537"/>
      <c r="N31" s="537"/>
      <c r="O31" s="537"/>
      <c r="P31" s="537"/>
      <c r="Q31" s="536" t="s">
        <v>1658</v>
      </c>
    </row>
    <row r="32" spans="4:17" x14ac:dyDescent="0.2">
      <c r="D32" s="537" t="s">
        <v>3402</v>
      </c>
      <c r="E32" s="536" t="s">
        <v>3394</v>
      </c>
      <c r="F32" s="537" t="s">
        <v>2566</v>
      </c>
      <c r="G32" s="536"/>
      <c r="H32" s="537"/>
      <c r="I32" s="537"/>
      <c r="J32" s="536" t="str">
        <f t="shared" si="0"/>
        <v>HIV I-6: Estimation du pourcentage d'infections à VIH parmi les enfants nés de femmes séropositives au VIH ayant accouché au cours des 12 derniers  mois</v>
      </c>
      <c r="K32" s="537"/>
      <c r="L32" s="537"/>
      <c r="M32" s="537"/>
      <c r="N32" s="537"/>
      <c r="O32" s="537"/>
      <c r="P32" s="537"/>
      <c r="Q32" s="536" t="s">
        <v>1659</v>
      </c>
    </row>
    <row r="33" spans="4:17" x14ac:dyDescent="0.2">
      <c r="D33" s="537" t="s">
        <v>3403</v>
      </c>
      <c r="E33" s="536" t="s">
        <v>3394</v>
      </c>
      <c r="F33" s="537" t="s">
        <v>2566</v>
      </c>
      <c r="G33" s="536"/>
      <c r="H33" s="537"/>
      <c r="I33" s="537"/>
      <c r="J33" s="536" t="str">
        <f t="shared" si="0"/>
        <v>HIV I-6: Estimation du pourcentage d'infections à VIH parmi les enfants nés de femmes séropositives au VIH ayant accouché au cours des 12 derniers  mois</v>
      </c>
      <c r="K33" s="537"/>
      <c r="L33" s="537"/>
      <c r="M33" s="537"/>
      <c r="N33" s="537"/>
      <c r="O33" s="537"/>
      <c r="P33" s="537"/>
      <c r="Q33" s="536" t="s">
        <v>1660</v>
      </c>
    </row>
    <row r="34" spans="4:17" x14ac:dyDescent="0.2">
      <c r="D34" s="537" t="s">
        <v>3404</v>
      </c>
      <c r="E34" s="536" t="s">
        <v>3405</v>
      </c>
      <c r="F34" s="537"/>
      <c r="G34" s="536"/>
      <c r="H34" s="537"/>
      <c r="I34" s="537"/>
      <c r="J34" s="536" t="str">
        <f t="shared" si="0"/>
        <v/>
      </c>
      <c r="K34" s="537"/>
      <c r="L34" s="537"/>
      <c r="M34" s="537"/>
      <c r="N34" s="537"/>
      <c r="O34" s="537"/>
      <c r="P34" s="537"/>
      <c r="Q34" s="536" t="s">
        <v>1661</v>
      </c>
    </row>
    <row r="35" spans="4:17" x14ac:dyDescent="0.2">
      <c r="D35" s="537" t="s">
        <v>3406</v>
      </c>
      <c r="E35" s="536" t="s">
        <v>3405</v>
      </c>
      <c r="F35" s="537"/>
      <c r="G35" s="536"/>
      <c r="H35" s="537"/>
      <c r="I35" s="537"/>
      <c r="J35" s="536" t="str">
        <f t="shared" si="0"/>
        <v/>
      </c>
      <c r="K35" s="537"/>
      <c r="L35" s="537"/>
      <c r="M35" s="537"/>
      <c r="N35" s="537"/>
      <c r="O35" s="537"/>
      <c r="P35" s="537"/>
      <c r="Q35" s="536" t="s">
        <v>1662</v>
      </c>
    </row>
    <row r="36" spans="4:17" x14ac:dyDescent="0.2">
      <c r="D36" s="537" t="s">
        <v>3407</v>
      </c>
      <c r="E36" s="536" t="s">
        <v>3405</v>
      </c>
      <c r="F36" s="537"/>
      <c r="G36" s="536"/>
      <c r="H36" s="537"/>
      <c r="I36" s="537"/>
      <c r="J36" s="536" t="str">
        <f t="shared" si="0"/>
        <v/>
      </c>
      <c r="K36" s="537"/>
      <c r="L36" s="537"/>
      <c r="M36" s="537"/>
      <c r="N36" s="537"/>
      <c r="O36" s="537"/>
      <c r="P36" s="537"/>
      <c r="Q36" s="536" t="s">
        <v>1663</v>
      </c>
    </row>
    <row r="37" spans="4:17" x14ac:dyDescent="0.2">
      <c r="D37" s="537" t="s">
        <v>3408</v>
      </c>
      <c r="E37" s="536" t="s">
        <v>3405</v>
      </c>
      <c r="F37" s="537"/>
      <c r="G37" s="536"/>
      <c r="H37" s="537"/>
      <c r="I37" s="537"/>
      <c r="J37" s="536" t="str">
        <f t="shared" si="0"/>
        <v/>
      </c>
      <c r="K37" s="537"/>
      <c r="L37" s="537"/>
      <c r="M37" s="537"/>
      <c r="N37" s="537"/>
      <c r="O37" s="537"/>
      <c r="P37" s="537"/>
      <c r="Q37" s="536" t="s">
        <v>1664</v>
      </c>
    </row>
    <row r="38" spans="4:17" x14ac:dyDescent="0.2">
      <c r="D38" s="537" t="s">
        <v>3409</v>
      </c>
      <c r="E38" s="536" t="s">
        <v>3405</v>
      </c>
      <c r="F38" s="537"/>
      <c r="G38" s="536"/>
      <c r="H38" s="537"/>
      <c r="I38" s="537"/>
      <c r="J38" s="536" t="str">
        <f t="shared" si="0"/>
        <v/>
      </c>
      <c r="K38" s="537"/>
      <c r="L38" s="537"/>
      <c r="M38" s="537"/>
      <c r="N38" s="537"/>
      <c r="O38" s="537"/>
      <c r="P38" s="537"/>
      <c r="Q38" s="536" t="s">
        <v>1665</v>
      </c>
    </row>
    <row r="39" spans="4:17" x14ac:dyDescent="0.2">
      <c r="D39" s="537" t="s">
        <v>3410</v>
      </c>
      <c r="E39" s="536" t="s">
        <v>3405</v>
      </c>
      <c r="F39" s="537"/>
      <c r="G39" s="536"/>
      <c r="H39" s="537"/>
      <c r="I39" s="537"/>
      <c r="J39" s="536" t="str">
        <f t="shared" si="0"/>
        <v/>
      </c>
      <c r="K39" s="537"/>
      <c r="L39" s="537"/>
      <c r="M39" s="537"/>
      <c r="N39" s="537"/>
      <c r="O39" s="537"/>
      <c r="P39" s="537"/>
      <c r="Q39" s="536" t="s">
        <v>1666</v>
      </c>
    </row>
    <row r="40" spans="4:17" x14ac:dyDescent="0.2">
      <c r="D40" s="537" t="s">
        <v>3411</v>
      </c>
      <c r="E40" s="536" t="s">
        <v>3405</v>
      </c>
      <c r="F40" s="537"/>
      <c r="G40" s="536"/>
      <c r="H40" s="537"/>
      <c r="I40" s="537"/>
      <c r="J40" s="536" t="str">
        <f t="shared" si="0"/>
        <v/>
      </c>
      <c r="K40" s="537"/>
      <c r="L40" s="537"/>
      <c r="M40" s="537"/>
      <c r="N40" s="537"/>
      <c r="O40" s="537"/>
      <c r="P40" s="537"/>
      <c r="Q40" s="536" t="s">
        <v>1667</v>
      </c>
    </row>
    <row r="41" spans="4:17" x14ac:dyDescent="0.2">
      <c r="D41" s="537" t="s">
        <v>3412</v>
      </c>
      <c r="E41" s="536" t="s">
        <v>3405</v>
      </c>
      <c r="F41" s="537"/>
      <c r="G41" s="536"/>
      <c r="H41" s="537"/>
      <c r="I41" s="537"/>
      <c r="J41" s="536" t="str">
        <f t="shared" si="0"/>
        <v/>
      </c>
      <c r="K41" s="537"/>
      <c r="L41" s="537"/>
      <c r="M41" s="537"/>
      <c r="N41" s="537"/>
      <c r="O41" s="537"/>
      <c r="P41" s="537"/>
      <c r="Q41" s="536" t="s">
        <v>1668</v>
      </c>
    </row>
    <row r="42" spans="4:17" x14ac:dyDescent="0.2">
      <c r="D42" s="537" t="s">
        <v>3413</v>
      </c>
      <c r="E42" s="536" t="s">
        <v>3405</v>
      </c>
      <c r="F42" s="537"/>
      <c r="G42" s="536"/>
      <c r="H42" s="537"/>
      <c r="I42" s="537"/>
      <c r="J42" s="536" t="str">
        <f t="shared" si="0"/>
        <v/>
      </c>
      <c r="K42" s="537"/>
      <c r="L42" s="537"/>
      <c r="M42" s="537"/>
      <c r="N42" s="537"/>
      <c r="O42" s="537"/>
      <c r="P42" s="537"/>
      <c r="Q42" s="536" t="s">
        <v>1669</v>
      </c>
    </row>
    <row r="43" spans="4:17" x14ac:dyDescent="0.2">
      <c r="D43" s="537" t="s">
        <v>3414</v>
      </c>
      <c r="E43" s="536" t="s">
        <v>3405</v>
      </c>
      <c r="F43" s="537"/>
      <c r="G43" s="536"/>
      <c r="H43" s="537"/>
      <c r="I43" s="537"/>
      <c r="J43" s="536" t="str">
        <f t="shared" si="0"/>
        <v/>
      </c>
      <c r="K43" s="537"/>
      <c r="L43" s="537"/>
      <c r="M43" s="537"/>
      <c r="N43" s="537"/>
      <c r="O43" s="537"/>
      <c r="P43" s="537"/>
      <c r="Q43" s="536" t="s">
        <v>1670</v>
      </c>
    </row>
    <row r="44" spans="4:17" x14ac:dyDescent="0.2">
      <c r="D44" s="537" t="s">
        <v>3415</v>
      </c>
      <c r="E44" s="536" t="s">
        <v>3416</v>
      </c>
      <c r="F44" s="537"/>
      <c r="G44" s="536"/>
      <c r="H44" s="537"/>
      <c r="I44" s="537"/>
      <c r="J44" s="536" t="str">
        <f t="shared" si="0"/>
        <v/>
      </c>
      <c r="K44" s="537"/>
      <c r="L44" s="537"/>
      <c r="M44" s="537"/>
      <c r="N44" s="537"/>
      <c r="O44" s="537"/>
      <c r="P44" s="537"/>
      <c r="Q44" s="536" t="s">
        <v>1671</v>
      </c>
    </row>
    <row r="45" spans="4:17" x14ac:dyDescent="0.2">
      <c r="D45" s="537" t="s">
        <v>3417</v>
      </c>
      <c r="E45" s="536" t="s">
        <v>3416</v>
      </c>
      <c r="F45" s="537"/>
      <c r="G45" s="536"/>
      <c r="H45" s="537"/>
      <c r="I45" s="537"/>
      <c r="J45" s="536" t="str">
        <f t="shared" si="0"/>
        <v/>
      </c>
      <c r="K45" s="537"/>
      <c r="L45" s="537"/>
      <c r="M45" s="537"/>
      <c r="N45" s="537"/>
      <c r="O45" s="537"/>
      <c r="P45" s="537"/>
      <c r="Q45" s="536" t="s">
        <v>1672</v>
      </c>
    </row>
    <row r="46" spans="4:17" x14ac:dyDescent="0.2">
      <c r="D46" s="537" t="s">
        <v>3418</v>
      </c>
      <c r="E46" s="536" t="s">
        <v>3416</v>
      </c>
      <c r="F46" s="537"/>
      <c r="G46" s="536"/>
      <c r="H46" s="537"/>
      <c r="I46" s="537"/>
      <c r="J46" s="536" t="str">
        <f t="shared" si="0"/>
        <v/>
      </c>
      <c r="K46" s="537"/>
      <c r="L46" s="537"/>
      <c r="M46" s="537"/>
      <c r="N46" s="537"/>
      <c r="O46" s="537"/>
      <c r="P46" s="537"/>
      <c r="Q46" s="536" t="s">
        <v>1673</v>
      </c>
    </row>
    <row r="47" spans="4:17" x14ac:dyDescent="0.2">
      <c r="D47" s="537" t="s">
        <v>3419</v>
      </c>
      <c r="E47" s="536" t="s">
        <v>3416</v>
      </c>
      <c r="F47" s="537"/>
      <c r="G47" s="536"/>
      <c r="H47" s="537"/>
      <c r="I47" s="537"/>
      <c r="J47" s="536" t="str">
        <f t="shared" si="0"/>
        <v/>
      </c>
      <c r="K47" s="537"/>
      <c r="L47" s="537"/>
      <c r="M47" s="537"/>
      <c r="N47" s="537"/>
      <c r="O47" s="537"/>
      <c r="P47" s="537"/>
      <c r="Q47" s="536" t="s">
        <v>1674</v>
      </c>
    </row>
    <row r="48" spans="4:17" x14ac:dyDescent="0.2">
      <c r="D48" s="537" t="s">
        <v>3420</v>
      </c>
      <c r="E48" s="536" t="s">
        <v>3416</v>
      </c>
      <c r="F48" s="537"/>
      <c r="G48" s="536"/>
      <c r="H48" s="537"/>
      <c r="I48" s="537"/>
      <c r="J48" s="536" t="str">
        <f t="shared" si="0"/>
        <v/>
      </c>
      <c r="K48" s="537"/>
      <c r="L48" s="537"/>
      <c r="M48" s="537"/>
      <c r="N48" s="537"/>
      <c r="O48" s="537"/>
      <c r="P48" s="537"/>
      <c r="Q48" s="536" t="s">
        <v>1675</v>
      </c>
    </row>
    <row r="49" spans="4:17" x14ac:dyDescent="0.2">
      <c r="D49" s="537" t="s">
        <v>3421</v>
      </c>
      <c r="E49" s="536" t="s">
        <v>3416</v>
      </c>
      <c r="F49" s="537"/>
      <c r="G49" s="536"/>
      <c r="H49" s="537"/>
      <c r="I49" s="537"/>
      <c r="J49" s="536" t="str">
        <f t="shared" si="0"/>
        <v/>
      </c>
      <c r="K49" s="537"/>
      <c r="L49" s="537"/>
      <c r="M49" s="537"/>
      <c r="N49" s="537"/>
      <c r="O49" s="537"/>
      <c r="P49" s="537"/>
      <c r="Q49" s="536" t="s">
        <v>1676</v>
      </c>
    </row>
    <row r="50" spans="4:17" x14ac:dyDescent="0.2">
      <c r="D50" s="537" t="s">
        <v>3422</v>
      </c>
      <c r="E50" s="536" t="s">
        <v>3416</v>
      </c>
      <c r="F50" s="537"/>
      <c r="G50" s="536"/>
      <c r="H50" s="537"/>
      <c r="I50" s="537"/>
      <c r="J50" s="536" t="str">
        <f t="shared" si="0"/>
        <v/>
      </c>
      <c r="K50" s="537"/>
      <c r="L50" s="537"/>
      <c r="M50" s="537"/>
      <c r="N50" s="537"/>
      <c r="O50" s="537"/>
      <c r="P50" s="537"/>
      <c r="Q50" s="536" t="s">
        <v>1677</v>
      </c>
    </row>
    <row r="51" spans="4:17" x14ac:dyDescent="0.2">
      <c r="D51" s="537" t="s">
        <v>3423</v>
      </c>
      <c r="E51" s="536" t="s">
        <v>3416</v>
      </c>
      <c r="F51" s="537"/>
      <c r="G51" s="536"/>
      <c r="H51" s="537"/>
      <c r="I51" s="537"/>
      <c r="J51" s="536" t="str">
        <f t="shared" si="0"/>
        <v/>
      </c>
      <c r="K51" s="537"/>
      <c r="L51" s="537"/>
      <c r="M51" s="537"/>
      <c r="N51" s="537"/>
      <c r="O51" s="537"/>
      <c r="P51" s="537"/>
      <c r="Q51" s="536" t="s">
        <v>1678</v>
      </c>
    </row>
    <row r="52" spans="4:17" x14ac:dyDescent="0.2">
      <c r="D52" s="537" t="s">
        <v>3424</v>
      </c>
      <c r="E52" s="536" t="s">
        <v>3416</v>
      </c>
      <c r="F52" s="537"/>
      <c r="G52" s="536"/>
      <c r="H52" s="537"/>
      <c r="I52" s="537"/>
      <c r="J52" s="536" t="str">
        <f t="shared" si="0"/>
        <v/>
      </c>
      <c r="K52" s="537"/>
      <c r="L52" s="537"/>
      <c r="M52" s="537"/>
      <c r="N52" s="537"/>
      <c r="O52" s="537"/>
      <c r="P52" s="537"/>
      <c r="Q52" s="536" t="s">
        <v>1679</v>
      </c>
    </row>
    <row r="53" spans="4:17" x14ac:dyDescent="0.2">
      <c r="D53" s="537" t="s">
        <v>3425</v>
      </c>
      <c r="E53" s="536" t="s">
        <v>3416</v>
      </c>
      <c r="F53" s="537"/>
      <c r="G53" s="536"/>
      <c r="H53" s="537"/>
      <c r="I53" s="537"/>
      <c r="J53" s="536" t="str">
        <f t="shared" si="0"/>
        <v/>
      </c>
      <c r="K53" s="537"/>
      <c r="L53" s="537"/>
      <c r="M53" s="537"/>
      <c r="N53" s="537"/>
      <c r="O53" s="537"/>
      <c r="P53" s="537"/>
      <c r="Q53" s="536" t="s">
        <v>1680</v>
      </c>
    </row>
    <row r="54" spans="4:17" x14ac:dyDescent="0.2">
      <c r="D54" s="537" t="s">
        <v>3426</v>
      </c>
      <c r="E54" s="536" t="s">
        <v>3427</v>
      </c>
      <c r="F54" s="537"/>
      <c r="G54" s="536"/>
      <c r="H54" s="537"/>
      <c r="I54" s="537"/>
      <c r="J54" s="536" t="str">
        <f t="shared" si="0"/>
        <v/>
      </c>
      <c r="K54" s="537"/>
      <c r="L54" s="537"/>
      <c r="M54" s="537"/>
      <c r="N54" s="537"/>
      <c r="O54" s="537"/>
      <c r="P54" s="537"/>
      <c r="Q54" s="536" t="s">
        <v>1681</v>
      </c>
    </row>
    <row r="55" spans="4:17" x14ac:dyDescent="0.2">
      <c r="D55" s="537" t="s">
        <v>3428</v>
      </c>
      <c r="E55" s="536" t="s">
        <v>3427</v>
      </c>
      <c r="F55" s="537"/>
      <c r="G55" s="536"/>
      <c r="H55" s="537"/>
      <c r="I55" s="537"/>
      <c r="J55" s="536" t="str">
        <f t="shared" si="0"/>
        <v/>
      </c>
      <c r="K55" s="537"/>
      <c r="L55" s="537"/>
      <c r="M55" s="537"/>
      <c r="N55" s="537"/>
      <c r="O55" s="537"/>
      <c r="P55" s="537"/>
      <c r="Q55" s="536" t="s">
        <v>1682</v>
      </c>
    </row>
    <row r="56" spans="4:17" x14ac:dyDescent="0.2">
      <c r="D56" s="537" t="s">
        <v>3429</v>
      </c>
      <c r="E56" s="536" t="s">
        <v>3427</v>
      </c>
      <c r="F56" s="537"/>
      <c r="G56" s="536"/>
      <c r="H56" s="537"/>
      <c r="I56" s="537"/>
      <c r="J56" s="536" t="str">
        <f t="shared" si="0"/>
        <v/>
      </c>
      <c r="K56" s="537"/>
      <c r="L56" s="537"/>
      <c r="M56" s="537"/>
      <c r="N56" s="537"/>
      <c r="O56" s="537"/>
      <c r="P56" s="537"/>
      <c r="Q56" s="536" t="s">
        <v>1683</v>
      </c>
    </row>
    <row r="57" spans="4:17" x14ac:dyDescent="0.2">
      <c r="D57" s="537" t="s">
        <v>3430</v>
      </c>
      <c r="E57" s="536" t="s">
        <v>3427</v>
      </c>
      <c r="F57" s="537"/>
      <c r="G57" s="536"/>
      <c r="H57" s="537"/>
      <c r="I57" s="537"/>
      <c r="J57" s="536" t="str">
        <f t="shared" si="0"/>
        <v/>
      </c>
      <c r="K57" s="537"/>
      <c r="L57" s="537"/>
      <c r="M57" s="537"/>
      <c r="N57" s="537"/>
      <c r="O57" s="537"/>
      <c r="P57" s="537"/>
      <c r="Q57" s="536" t="s">
        <v>1684</v>
      </c>
    </row>
    <row r="58" spans="4:17" x14ac:dyDescent="0.2">
      <c r="D58" s="537" t="s">
        <v>3431</v>
      </c>
      <c r="E58" s="536" t="s">
        <v>3427</v>
      </c>
      <c r="F58" s="537"/>
      <c r="G58" s="536"/>
      <c r="H58" s="537"/>
      <c r="I58" s="537"/>
      <c r="J58" s="536" t="str">
        <f t="shared" si="0"/>
        <v/>
      </c>
      <c r="K58" s="537"/>
      <c r="L58" s="537"/>
      <c r="M58" s="537"/>
      <c r="N58" s="537"/>
      <c r="O58" s="537"/>
      <c r="P58" s="537"/>
      <c r="Q58" s="536" t="s">
        <v>1685</v>
      </c>
    </row>
    <row r="59" spans="4:17" x14ac:dyDescent="0.2">
      <c r="D59" s="537" t="s">
        <v>3432</v>
      </c>
      <c r="E59" s="536" t="s">
        <v>3427</v>
      </c>
      <c r="F59" s="537"/>
      <c r="G59" s="536"/>
      <c r="H59" s="537"/>
      <c r="I59" s="537"/>
      <c r="J59" s="536" t="str">
        <f t="shared" si="0"/>
        <v/>
      </c>
      <c r="K59" s="537"/>
      <c r="L59" s="537"/>
      <c r="M59" s="537"/>
      <c r="N59" s="537"/>
      <c r="O59" s="537"/>
      <c r="P59" s="537"/>
      <c r="Q59" s="536" t="s">
        <v>1686</v>
      </c>
    </row>
    <row r="60" spans="4:17" x14ac:dyDescent="0.2">
      <c r="D60" s="537" t="s">
        <v>3433</v>
      </c>
      <c r="E60" s="536" t="s">
        <v>3427</v>
      </c>
      <c r="F60" s="537"/>
      <c r="G60" s="536"/>
      <c r="H60" s="537"/>
      <c r="I60" s="537"/>
      <c r="J60" s="536" t="str">
        <f t="shared" si="0"/>
        <v/>
      </c>
      <c r="K60" s="537"/>
      <c r="L60" s="537"/>
      <c r="M60" s="537"/>
      <c r="N60" s="537"/>
      <c r="O60" s="537"/>
      <c r="P60" s="537"/>
      <c r="Q60" s="536" t="s">
        <v>1687</v>
      </c>
    </row>
    <row r="61" spans="4:17" x14ac:dyDescent="0.2">
      <c r="D61" s="537" t="s">
        <v>3434</v>
      </c>
      <c r="E61" s="536" t="s">
        <v>3427</v>
      </c>
      <c r="F61" s="537"/>
      <c r="G61" s="536"/>
      <c r="H61" s="537"/>
      <c r="I61" s="537"/>
      <c r="J61" s="536" t="str">
        <f t="shared" si="0"/>
        <v/>
      </c>
      <c r="K61" s="537"/>
      <c r="L61" s="537"/>
      <c r="M61" s="537"/>
      <c r="N61" s="537"/>
      <c r="O61" s="537"/>
      <c r="P61" s="537"/>
      <c r="Q61" s="536" t="s">
        <v>1688</v>
      </c>
    </row>
    <row r="62" spans="4:17" x14ac:dyDescent="0.2">
      <c r="D62" s="537" t="s">
        <v>3435</v>
      </c>
      <c r="E62" s="536" t="s">
        <v>3427</v>
      </c>
      <c r="F62" s="537"/>
      <c r="G62" s="536"/>
      <c r="H62" s="537"/>
      <c r="I62" s="537"/>
      <c r="J62" s="536" t="str">
        <f t="shared" si="0"/>
        <v/>
      </c>
      <c r="K62" s="537"/>
      <c r="L62" s="537"/>
      <c r="M62" s="537"/>
      <c r="N62" s="537"/>
      <c r="O62" s="537"/>
      <c r="P62" s="537"/>
      <c r="Q62" s="536" t="s">
        <v>1689</v>
      </c>
    </row>
    <row r="63" spans="4:17" x14ac:dyDescent="0.2">
      <c r="D63" s="537" t="s">
        <v>3436</v>
      </c>
      <c r="E63" s="536" t="s">
        <v>3427</v>
      </c>
      <c r="F63" s="537"/>
      <c r="G63" s="536"/>
      <c r="H63" s="537"/>
      <c r="I63" s="537"/>
      <c r="J63" s="536" t="str">
        <f t="shared" si="0"/>
        <v/>
      </c>
      <c r="K63" s="537"/>
      <c r="L63" s="537"/>
      <c r="M63" s="537"/>
      <c r="N63" s="537"/>
      <c r="O63" s="537"/>
      <c r="P63" s="537"/>
      <c r="Q63" s="536" t="s">
        <v>1690</v>
      </c>
    </row>
    <row r="64" spans="4:17" x14ac:dyDescent="0.2">
      <c r="D64" s="537" t="s">
        <v>3437</v>
      </c>
      <c r="E64" s="536" t="s">
        <v>3438</v>
      </c>
      <c r="F64" s="537"/>
      <c r="G64" s="536"/>
      <c r="H64" s="537"/>
      <c r="I64" s="537"/>
      <c r="J64" s="536" t="str">
        <f t="shared" si="0"/>
        <v/>
      </c>
      <c r="K64" s="537"/>
      <c r="L64" s="537"/>
      <c r="M64" s="537"/>
      <c r="N64" s="537"/>
      <c r="O64" s="537"/>
      <c r="P64" s="537"/>
      <c r="Q64" s="536" t="s">
        <v>1691</v>
      </c>
    </row>
    <row r="65" spans="4:17" x14ac:dyDescent="0.2">
      <c r="D65" s="537" t="s">
        <v>3439</v>
      </c>
      <c r="E65" s="536" t="s">
        <v>3438</v>
      </c>
      <c r="F65" s="537"/>
      <c r="G65" s="536"/>
      <c r="H65" s="537"/>
      <c r="I65" s="537"/>
      <c r="J65" s="536" t="str">
        <f t="shared" si="0"/>
        <v/>
      </c>
      <c r="K65" s="537"/>
      <c r="L65" s="537"/>
      <c r="M65" s="537"/>
      <c r="N65" s="537"/>
      <c r="O65" s="537"/>
      <c r="P65" s="537"/>
      <c r="Q65" s="536" t="s">
        <v>1692</v>
      </c>
    </row>
    <row r="66" spans="4:17" x14ac:dyDescent="0.2">
      <c r="D66" s="537" t="s">
        <v>3440</v>
      </c>
      <c r="E66" s="536" t="s">
        <v>3438</v>
      </c>
      <c r="F66" s="537"/>
      <c r="G66" s="536"/>
      <c r="H66" s="537"/>
      <c r="I66" s="537"/>
      <c r="J66" s="536" t="str">
        <f t="shared" si="0"/>
        <v/>
      </c>
      <c r="K66" s="537"/>
      <c r="L66" s="537"/>
      <c r="M66" s="537"/>
      <c r="N66" s="537"/>
      <c r="O66" s="537"/>
      <c r="P66" s="537"/>
      <c r="Q66" s="536" t="s">
        <v>1693</v>
      </c>
    </row>
    <row r="67" spans="4:17" x14ac:dyDescent="0.2">
      <c r="D67" s="537" t="s">
        <v>3441</v>
      </c>
      <c r="E67" s="536" t="s">
        <v>3438</v>
      </c>
      <c r="F67" s="537"/>
      <c r="G67" s="536"/>
      <c r="H67" s="537"/>
      <c r="I67" s="537"/>
      <c r="J67" s="536" t="str">
        <f t="shared" si="0"/>
        <v/>
      </c>
      <c r="K67" s="537"/>
      <c r="L67" s="537"/>
      <c r="M67" s="537"/>
      <c r="N67" s="537"/>
      <c r="O67" s="537"/>
      <c r="P67" s="537"/>
      <c r="Q67" s="536" t="s">
        <v>1694</v>
      </c>
    </row>
    <row r="68" spans="4:17" x14ac:dyDescent="0.2">
      <c r="D68" s="537" t="s">
        <v>3442</v>
      </c>
      <c r="E68" s="536" t="s">
        <v>3438</v>
      </c>
      <c r="F68" s="537"/>
      <c r="G68" s="536"/>
      <c r="H68" s="537"/>
      <c r="I68" s="537"/>
      <c r="J68" s="536" t="str">
        <f t="shared" ref="J68:J131" si="1">F68&amp;H68&amp;I68</f>
        <v/>
      </c>
      <c r="K68" s="537"/>
      <c r="L68" s="537"/>
      <c r="M68" s="537"/>
      <c r="N68" s="537"/>
      <c r="O68" s="537"/>
      <c r="P68" s="537"/>
      <c r="Q68" s="536" t="s">
        <v>1695</v>
      </c>
    </row>
    <row r="69" spans="4:17" x14ac:dyDescent="0.2">
      <c r="D69" s="537" t="s">
        <v>3443</v>
      </c>
      <c r="E69" s="536" t="s">
        <v>3438</v>
      </c>
      <c r="F69" s="537"/>
      <c r="G69" s="536"/>
      <c r="H69" s="537"/>
      <c r="I69" s="537"/>
      <c r="J69" s="536" t="str">
        <f t="shared" si="1"/>
        <v/>
      </c>
      <c r="K69" s="537"/>
      <c r="L69" s="537"/>
      <c r="M69" s="537"/>
      <c r="N69" s="537"/>
      <c r="O69" s="537"/>
      <c r="P69" s="537"/>
      <c r="Q69" s="536" t="s">
        <v>1696</v>
      </c>
    </row>
    <row r="70" spans="4:17" x14ac:dyDescent="0.2">
      <c r="D70" s="537" t="s">
        <v>3444</v>
      </c>
      <c r="E70" s="536" t="s">
        <v>3438</v>
      </c>
      <c r="F70" s="537"/>
      <c r="G70" s="536"/>
      <c r="H70" s="537"/>
      <c r="I70" s="537"/>
      <c r="J70" s="536" t="str">
        <f t="shared" si="1"/>
        <v/>
      </c>
      <c r="K70" s="537"/>
      <c r="L70" s="537"/>
      <c r="M70" s="537"/>
      <c r="N70" s="537"/>
      <c r="O70" s="537"/>
      <c r="P70" s="537"/>
      <c r="Q70" s="536" t="s">
        <v>1697</v>
      </c>
    </row>
    <row r="71" spans="4:17" x14ac:dyDescent="0.2">
      <c r="D71" s="537" t="s">
        <v>3445</v>
      </c>
      <c r="E71" s="536" t="s">
        <v>3438</v>
      </c>
      <c r="F71" s="537"/>
      <c r="G71" s="536"/>
      <c r="H71" s="537"/>
      <c r="I71" s="537"/>
      <c r="J71" s="536" t="str">
        <f t="shared" si="1"/>
        <v/>
      </c>
      <c r="K71" s="537"/>
      <c r="L71" s="537"/>
      <c r="M71" s="537"/>
      <c r="N71" s="537"/>
      <c r="O71" s="537"/>
      <c r="P71" s="537"/>
      <c r="Q71" s="536" t="s">
        <v>1698</v>
      </c>
    </row>
    <row r="72" spans="4:17" x14ac:dyDescent="0.2">
      <c r="D72" s="537" t="s">
        <v>3446</v>
      </c>
      <c r="E72" s="536" t="s">
        <v>3438</v>
      </c>
      <c r="F72" s="537"/>
      <c r="G72" s="536"/>
      <c r="H72" s="537"/>
      <c r="I72" s="537"/>
      <c r="J72" s="536" t="str">
        <f t="shared" si="1"/>
        <v/>
      </c>
      <c r="K72" s="537"/>
      <c r="L72" s="537"/>
      <c r="M72" s="537"/>
      <c r="N72" s="537"/>
      <c r="O72" s="537"/>
      <c r="P72" s="537"/>
      <c r="Q72" s="536" t="s">
        <v>1699</v>
      </c>
    </row>
    <row r="73" spans="4:17" x14ac:dyDescent="0.2">
      <c r="D73" s="537" t="s">
        <v>3447</v>
      </c>
      <c r="E73" s="536" t="s">
        <v>3438</v>
      </c>
      <c r="F73" s="537"/>
      <c r="G73" s="536"/>
      <c r="H73" s="537"/>
      <c r="I73" s="537"/>
      <c r="J73" s="536" t="str">
        <f t="shared" si="1"/>
        <v/>
      </c>
      <c r="K73" s="537"/>
      <c r="L73" s="537"/>
      <c r="M73" s="537"/>
      <c r="N73" s="537"/>
      <c r="O73" s="537"/>
      <c r="P73" s="537"/>
      <c r="Q73" s="536" t="s">
        <v>1700</v>
      </c>
    </row>
    <row r="74" spans="4:17" x14ac:dyDescent="0.2">
      <c r="D74" s="537" t="s">
        <v>3448</v>
      </c>
      <c r="E74" s="536" t="s">
        <v>3449</v>
      </c>
      <c r="F74" s="537"/>
      <c r="G74" s="536"/>
      <c r="H74" s="537"/>
      <c r="I74" s="537"/>
      <c r="J74" s="536" t="str">
        <f t="shared" si="1"/>
        <v/>
      </c>
      <c r="K74" s="537"/>
      <c r="L74" s="537"/>
      <c r="M74" s="537"/>
      <c r="N74" s="537"/>
      <c r="O74" s="537"/>
      <c r="P74" s="537"/>
      <c r="Q74" s="536" t="s">
        <v>1701</v>
      </c>
    </row>
    <row r="75" spans="4:17" x14ac:dyDescent="0.2">
      <c r="D75" s="537" t="s">
        <v>3450</v>
      </c>
      <c r="E75" s="536" t="s">
        <v>3449</v>
      </c>
      <c r="F75" s="537"/>
      <c r="G75" s="536"/>
      <c r="H75" s="537"/>
      <c r="I75" s="537"/>
      <c r="J75" s="536" t="str">
        <f t="shared" si="1"/>
        <v/>
      </c>
      <c r="K75" s="537"/>
      <c r="L75" s="537"/>
      <c r="M75" s="537"/>
      <c r="N75" s="537"/>
      <c r="O75" s="537"/>
      <c r="P75" s="537"/>
      <c r="Q75" s="536" t="s">
        <v>1702</v>
      </c>
    </row>
    <row r="76" spans="4:17" x14ac:dyDescent="0.2">
      <c r="D76" s="537" t="s">
        <v>3451</v>
      </c>
      <c r="E76" s="536" t="s">
        <v>3449</v>
      </c>
      <c r="F76" s="537"/>
      <c r="G76" s="536"/>
      <c r="H76" s="537"/>
      <c r="I76" s="537"/>
      <c r="J76" s="536" t="str">
        <f t="shared" si="1"/>
        <v/>
      </c>
      <c r="K76" s="537"/>
      <c r="L76" s="537"/>
      <c r="M76" s="537"/>
      <c r="N76" s="537"/>
      <c r="O76" s="537"/>
      <c r="P76" s="537"/>
      <c r="Q76" s="536" t="s">
        <v>1703</v>
      </c>
    </row>
    <row r="77" spans="4:17" x14ac:dyDescent="0.2">
      <c r="D77" s="537" t="s">
        <v>3452</v>
      </c>
      <c r="E77" s="536" t="s">
        <v>3449</v>
      </c>
      <c r="F77" s="537"/>
      <c r="G77" s="536"/>
      <c r="H77" s="537"/>
      <c r="I77" s="537"/>
      <c r="J77" s="536" t="str">
        <f t="shared" si="1"/>
        <v/>
      </c>
      <c r="K77" s="537"/>
      <c r="L77" s="537"/>
      <c r="M77" s="537"/>
      <c r="N77" s="537"/>
      <c r="O77" s="537"/>
      <c r="P77" s="537"/>
      <c r="Q77" s="536" t="s">
        <v>1704</v>
      </c>
    </row>
    <row r="78" spans="4:17" x14ac:dyDescent="0.2">
      <c r="D78" s="537" t="s">
        <v>3453</v>
      </c>
      <c r="E78" s="536" t="s">
        <v>3449</v>
      </c>
      <c r="F78" s="537"/>
      <c r="G78" s="536"/>
      <c r="H78" s="537"/>
      <c r="I78" s="537"/>
      <c r="J78" s="536" t="str">
        <f t="shared" si="1"/>
        <v/>
      </c>
      <c r="K78" s="537"/>
      <c r="L78" s="537"/>
      <c r="M78" s="537"/>
      <c r="N78" s="537"/>
      <c r="O78" s="537"/>
      <c r="P78" s="537"/>
      <c r="Q78" s="536" t="s">
        <v>1705</v>
      </c>
    </row>
    <row r="79" spans="4:17" x14ac:dyDescent="0.2">
      <c r="D79" s="537" t="s">
        <v>3454</v>
      </c>
      <c r="E79" s="536" t="s">
        <v>3449</v>
      </c>
      <c r="F79" s="537"/>
      <c r="G79" s="536"/>
      <c r="H79" s="537"/>
      <c r="I79" s="537"/>
      <c r="J79" s="536" t="str">
        <f t="shared" si="1"/>
        <v/>
      </c>
      <c r="K79" s="537"/>
      <c r="L79" s="537"/>
      <c r="M79" s="537"/>
      <c r="N79" s="537"/>
      <c r="O79" s="537"/>
      <c r="P79" s="537"/>
      <c r="Q79" s="536" t="s">
        <v>1706</v>
      </c>
    </row>
    <row r="80" spans="4:17" x14ac:dyDescent="0.2">
      <c r="D80" s="537" t="s">
        <v>3455</v>
      </c>
      <c r="E80" s="536" t="s">
        <v>3449</v>
      </c>
      <c r="F80" s="537"/>
      <c r="G80" s="536"/>
      <c r="H80" s="537"/>
      <c r="I80" s="537"/>
      <c r="J80" s="536" t="str">
        <f t="shared" si="1"/>
        <v/>
      </c>
      <c r="K80" s="537"/>
      <c r="L80" s="537"/>
      <c r="M80" s="537"/>
      <c r="N80" s="537"/>
      <c r="O80" s="537"/>
      <c r="P80" s="537"/>
      <c r="Q80" s="536" t="s">
        <v>1707</v>
      </c>
    </row>
    <row r="81" spans="4:17" x14ac:dyDescent="0.2">
      <c r="D81" s="537" t="s">
        <v>3456</v>
      </c>
      <c r="E81" s="536" t="s">
        <v>3449</v>
      </c>
      <c r="F81" s="537"/>
      <c r="G81" s="536"/>
      <c r="H81" s="537"/>
      <c r="I81" s="537"/>
      <c r="J81" s="536" t="str">
        <f t="shared" si="1"/>
        <v/>
      </c>
      <c r="K81" s="537"/>
      <c r="L81" s="537"/>
      <c r="M81" s="537"/>
      <c r="N81" s="537"/>
      <c r="O81" s="537"/>
      <c r="P81" s="537"/>
      <c r="Q81" s="536" t="s">
        <v>1708</v>
      </c>
    </row>
    <row r="82" spans="4:17" x14ac:dyDescent="0.2">
      <c r="D82" s="537" t="s">
        <v>3457</v>
      </c>
      <c r="E82" s="536" t="s">
        <v>3449</v>
      </c>
      <c r="F82" s="537"/>
      <c r="G82" s="536"/>
      <c r="H82" s="537"/>
      <c r="I82" s="537"/>
      <c r="J82" s="536" t="str">
        <f t="shared" si="1"/>
        <v/>
      </c>
      <c r="K82" s="537"/>
      <c r="L82" s="537"/>
      <c r="M82" s="537"/>
      <c r="N82" s="537"/>
      <c r="O82" s="537"/>
      <c r="P82" s="537"/>
      <c r="Q82" s="536" t="s">
        <v>1709</v>
      </c>
    </row>
    <row r="83" spans="4:17" x14ac:dyDescent="0.2">
      <c r="D83" s="537" t="s">
        <v>3458</v>
      </c>
      <c r="E83" s="536" t="s">
        <v>3449</v>
      </c>
      <c r="F83" s="537"/>
      <c r="G83" s="536"/>
      <c r="H83" s="537"/>
      <c r="I83" s="537"/>
      <c r="J83" s="536" t="str">
        <f t="shared" si="1"/>
        <v/>
      </c>
      <c r="K83" s="537"/>
      <c r="L83" s="537"/>
      <c r="M83" s="537"/>
      <c r="N83" s="537"/>
      <c r="O83" s="537"/>
      <c r="P83" s="537"/>
      <c r="Q83" s="536" t="s">
        <v>1710</v>
      </c>
    </row>
    <row r="84" spans="4:17" x14ac:dyDescent="0.2">
      <c r="D84" s="537" t="s">
        <v>3459</v>
      </c>
      <c r="E84" s="536" t="s">
        <v>3460</v>
      </c>
      <c r="F84" s="537"/>
      <c r="G84" s="536"/>
      <c r="H84" s="537"/>
      <c r="I84" s="537"/>
      <c r="J84" s="536" t="str">
        <f t="shared" si="1"/>
        <v/>
      </c>
      <c r="K84" s="537"/>
      <c r="L84" s="537"/>
      <c r="M84" s="537"/>
      <c r="N84" s="537"/>
      <c r="O84" s="537"/>
      <c r="P84" s="537"/>
      <c r="Q84" s="536" t="s">
        <v>1711</v>
      </c>
    </row>
    <row r="85" spans="4:17" x14ac:dyDescent="0.2">
      <c r="D85" s="537" t="s">
        <v>3461</v>
      </c>
      <c r="E85" s="536" t="s">
        <v>3460</v>
      </c>
      <c r="F85" s="537"/>
      <c r="G85" s="536"/>
      <c r="H85" s="537"/>
      <c r="I85" s="537"/>
      <c r="J85" s="536" t="str">
        <f t="shared" si="1"/>
        <v/>
      </c>
      <c r="K85" s="537"/>
      <c r="L85" s="537"/>
      <c r="M85" s="537"/>
      <c r="N85" s="537"/>
      <c r="O85" s="537"/>
      <c r="P85" s="537"/>
      <c r="Q85" s="536" t="s">
        <v>1712</v>
      </c>
    </row>
    <row r="86" spans="4:17" x14ac:dyDescent="0.2">
      <c r="D86" s="537" t="s">
        <v>3462</v>
      </c>
      <c r="E86" s="536" t="s">
        <v>3460</v>
      </c>
      <c r="F86" s="537"/>
      <c r="G86" s="536"/>
      <c r="H86" s="537"/>
      <c r="I86" s="537"/>
      <c r="J86" s="536" t="str">
        <f t="shared" si="1"/>
        <v/>
      </c>
      <c r="K86" s="537"/>
      <c r="L86" s="537"/>
      <c r="M86" s="537"/>
      <c r="N86" s="537"/>
      <c r="O86" s="537"/>
      <c r="P86" s="537"/>
      <c r="Q86" s="536" t="s">
        <v>1713</v>
      </c>
    </row>
    <row r="87" spans="4:17" x14ac:dyDescent="0.2">
      <c r="D87" s="537" t="s">
        <v>3463</v>
      </c>
      <c r="E87" s="536" t="s">
        <v>3460</v>
      </c>
      <c r="F87" s="537"/>
      <c r="G87" s="536"/>
      <c r="H87" s="537"/>
      <c r="I87" s="537"/>
      <c r="J87" s="536" t="str">
        <f t="shared" si="1"/>
        <v/>
      </c>
      <c r="K87" s="537"/>
      <c r="L87" s="537"/>
      <c r="M87" s="537"/>
      <c r="N87" s="537"/>
      <c r="O87" s="537"/>
      <c r="P87" s="537"/>
      <c r="Q87" s="536" t="s">
        <v>1714</v>
      </c>
    </row>
    <row r="88" spans="4:17" x14ac:dyDescent="0.2">
      <c r="D88" s="537" t="s">
        <v>3464</v>
      </c>
      <c r="E88" s="536" t="s">
        <v>3460</v>
      </c>
      <c r="F88" s="537"/>
      <c r="G88" s="536"/>
      <c r="H88" s="537"/>
      <c r="I88" s="537"/>
      <c r="J88" s="536" t="str">
        <f t="shared" si="1"/>
        <v/>
      </c>
      <c r="K88" s="537"/>
      <c r="L88" s="537"/>
      <c r="M88" s="537"/>
      <c r="N88" s="537"/>
      <c r="O88" s="537"/>
      <c r="P88" s="537"/>
      <c r="Q88" s="536" t="s">
        <v>1715</v>
      </c>
    </row>
    <row r="89" spans="4:17" x14ac:dyDescent="0.2">
      <c r="D89" s="537" t="s">
        <v>3465</v>
      </c>
      <c r="E89" s="536" t="s">
        <v>3460</v>
      </c>
      <c r="F89" s="537"/>
      <c r="G89" s="536"/>
      <c r="H89" s="537"/>
      <c r="I89" s="537"/>
      <c r="J89" s="536" t="str">
        <f t="shared" si="1"/>
        <v/>
      </c>
      <c r="K89" s="537"/>
      <c r="L89" s="537"/>
      <c r="M89" s="537"/>
      <c r="N89" s="537"/>
      <c r="O89" s="537"/>
      <c r="P89" s="537"/>
      <c r="Q89" s="536" t="s">
        <v>1716</v>
      </c>
    </row>
    <row r="90" spans="4:17" x14ac:dyDescent="0.2">
      <c r="D90" s="537" t="s">
        <v>3466</v>
      </c>
      <c r="E90" s="536" t="s">
        <v>3460</v>
      </c>
      <c r="F90" s="537"/>
      <c r="G90" s="536"/>
      <c r="H90" s="537"/>
      <c r="I90" s="537"/>
      <c r="J90" s="536" t="str">
        <f t="shared" si="1"/>
        <v/>
      </c>
      <c r="K90" s="537"/>
      <c r="L90" s="537"/>
      <c r="M90" s="537"/>
      <c r="N90" s="537"/>
      <c r="O90" s="537"/>
      <c r="P90" s="537"/>
      <c r="Q90" s="536" t="s">
        <v>1717</v>
      </c>
    </row>
    <row r="91" spans="4:17" x14ac:dyDescent="0.2">
      <c r="D91" s="537" t="s">
        <v>3467</v>
      </c>
      <c r="E91" s="536" t="s">
        <v>3460</v>
      </c>
      <c r="F91" s="537"/>
      <c r="G91" s="536"/>
      <c r="H91" s="537"/>
      <c r="I91" s="537"/>
      <c r="J91" s="536" t="str">
        <f t="shared" si="1"/>
        <v/>
      </c>
      <c r="K91" s="537"/>
      <c r="L91" s="537"/>
      <c r="M91" s="537"/>
      <c r="N91" s="537"/>
      <c r="O91" s="537"/>
      <c r="P91" s="537"/>
      <c r="Q91" s="536" t="s">
        <v>1718</v>
      </c>
    </row>
    <row r="92" spans="4:17" x14ac:dyDescent="0.2">
      <c r="D92" s="537" t="s">
        <v>3468</v>
      </c>
      <c r="E92" s="536" t="s">
        <v>3460</v>
      </c>
      <c r="F92" s="537"/>
      <c r="G92" s="536"/>
      <c r="H92" s="537"/>
      <c r="I92" s="537"/>
      <c r="J92" s="536" t="str">
        <f t="shared" si="1"/>
        <v/>
      </c>
      <c r="K92" s="537"/>
      <c r="L92" s="537"/>
      <c r="M92" s="537"/>
      <c r="N92" s="537"/>
      <c r="O92" s="537"/>
      <c r="P92" s="537"/>
      <c r="Q92" s="536" t="s">
        <v>1719</v>
      </c>
    </row>
    <row r="93" spans="4:17" x14ac:dyDescent="0.2">
      <c r="D93" s="537" t="s">
        <v>3469</v>
      </c>
      <c r="E93" s="536" t="s">
        <v>3460</v>
      </c>
      <c r="F93" s="537"/>
      <c r="G93" s="536"/>
      <c r="H93" s="537"/>
      <c r="I93" s="537"/>
      <c r="J93" s="536" t="str">
        <f t="shared" si="1"/>
        <v/>
      </c>
      <c r="K93" s="537"/>
      <c r="L93" s="537"/>
      <c r="M93" s="537"/>
      <c r="N93" s="537"/>
      <c r="O93" s="537"/>
      <c r="P93" s="537"/>
      <c r="Q93" s="536" t="s">
        <v>1720</v>
      </c>
    </row>
    <row r="94" spans="4:17" x14ac:dyDescent="0.2">
      <c r="D94" s="537" t="s">
        <v>3470</v>
      </c>
      <c r="E94" s="536" t="s">
        <v>3471</v>
      </c>
      <c r="F94" s="537"/>
      <c r="G94" s="536"/>
      <c r="H94" s="537"/>
      <c r="I94" s="537"/>
      <c r="J94" s="536" t="str">
        <f t="shared" si="1"/>
        <v/>
      </c>
      <c r="K94" s="537"/>
      <c r="L94" s="537"/>
      <c r="M94" s="537"/>
      <c r="N94" s="537"/>
      <c r="O94" s="537"/>
      <c r="P94" s="537"/>
      <c r="Q94" s="536" t="s">
        <v>1721</v>
      </c>
    </row>
    <row r="95" spans="4:17" x14ac:dyDescent="0.2">
      <c r="D95" s="537" t="s">
        <v>3472</v>
      </c>
      <c r="E95" s="536" t="s">
        <v>3471</v>
      </c>
      <c r="F95" s="537"/>
      <c r="G95" s="536"/>
      <c r="H95" s="537"/>
      <c r="I95" s="537"/>
      <c r="J95" s="536" t="str">
        <f t="shared" si="1"/>
        <v/>
      </c>
      <c r="K95" s="537"/>
      <c r="L95" s="537"/>
      <c r="M95" s="537"/>
      <c r="N95" s="537"/>
      <c r="O95" s="537"/>
      <c r="P95" s="537"/>
      <c r="Q95" s="536" t="s">
        <v>1722</v>
      </c>
    </row>
    <row r="96" spans="4:17" x14ac:dyDescent="0.2">
      <c r="D96" s="537" t="s">
        <v>3473</v>
      </c>
      <c r="E96" s="536" t="s">
        <v>3471</v>
      </c>
      <c r="F96" s="537"/>
      <c r="G96" s="536"/>
      <c r="H96" s="537"/>
      <c r="I96" s="537"/>
      <c r="J96" s="536" t="str">
        <f t="shared" si="1"/>
        <v/>
      </c>
      <c r="K96" s="537"/>
      <c r="L96" s="537"/>
      <c r="M96" s="537"/>
      <c r="N96" s="537"/>
      <c r="O96" s="537"/>
      <c r="P96" s="537"/>
      <c r="Q96" s="536" t="s">
        <v>1723</v>
      </c>
    </row>
    <row r="97" spans="4:17" x14ac:dyDescent="0.2">
      <c r="D97" s="537" t="s">
        <v>3474</v>
      </c>
      <c r="E97" s="536" t="s">
        <v>3471</v>
      </c>
      <c r="F97" s="537"/>
      <c r="G97" s="536"/>
      <c r="H97" s="537"/>
      <c r="I97" s="537"/>
      <c r="J97" s="536" t="str">
        <f t="shared" si="1"/>
        <v/>
      </c>
      <c r="K97" s="537"/>
      <c r="L97" s="537"/>
      <c r="M97" s="537"/>
      <c r="N97" s="537"/>
      <c r="O97" s="537"/>
      <c r="P97" s="537"/>
      <c r="Q97" s="536" t="s">
        <v>1724</v>
      </c>
    </row>
    <row r="98" spans="4:17" x14ac:dyDescent="0.2">
      <c r="D98" s="537" t="s">
        <v>3475</v>
      </c>
      <c r="E98" s="536" t="s">
        <v>3471</v>
      </c>
      <c r="F98" s="537"/>
      <c r="G98" s="536"/>
      <c r="H98" s="537"/>
      <c r="I98" s="537"/>
      <c r="J98" s="536" t="str">
        <f t="shared" si="1"/>
        <v/>
      </c>
      <c r="K98" s="537"/>
      <c r="L98" s="537"/>
      <c r="M98" s="537"/>
      <c r="N98" s="537"/>
      <c r="O98" s="537"/>
      <c r="P98" s="537"/>
      <c r="Q98" s="536" t="s">
        <v>1725</v>
      </c>
    </row>
    <row r="99" spans="4:17" x14ac:dyDescent="0.2">
      <c r="D99" s="537" t="s">
        <v>3476</v>
      </c>
      <c r="E99" s="536" t="s">
        <v>3471</v>
      </c>
      <c r="F99" s="537"/>
      <c r="G99" s="536"/>
      <c r="H99" s="537"/>
      <c r="I99" s="537"/>
      <c r="J99" s="536" t="str">
        <f t="shared" si="1"/>
        <v/>
      </c>
      <c r="K99" s="537"/>
      <c r="L99" s="537"/>
      <c r="M99" s="537"/>
      <c r="N99" s="537"/>
      <c r="O99" s="537"/>
      <c r="P99" s="537"/>
      <c r="Q99" s="536" t="s">
        <v>1726</v>
      </c>
    </row>
    <row r="100" spans="4:17" x14ac:dyDescent="0.2">
      <c r="D100" s="537" t="s">
        <v>3477</v>
      </c>
      <c r="E100" s="536" t="s">
        <v>3471</v>
      </c>
      <c r="F100" s="537"/>
      <c r="G100" s="536"/>
      <c r="H100" s="537"/>
      <c r="I100" s="537"/>
      <c r="J100" s="536" t="str">
        <f t="shared" si="1"/>
        <v/>
      </c>
      <c r="K100" s="537"/>
      <c r="L100" s="537"/>
      <c r="M100" s="537"/>
      <c r="N100" s="537"/>
      <c r="O100" s="537"/>
      <c r="P100" s="537"/>
      <c r="Q100" s="536" t="s">
        <v>1727</v>
      </c>
    </row>
    <row r="101" spans="4:17" x14ac:dyDescent="0.2">
      <c r="D101" s="537" t="s">
        <v>3478</v>
      </c>
      <c r="E101" s="536" t="s">
        <v>3471</v>
      </c>
      <c r="F101" s="537"/>
      <c r="G101" s="536"/>
      <c r="H101" s="537"/>
      <c r="I101" s="537"/>
      <c r="J101" s="536" t="str">
        <f t="shared" si="1"/>
        <v/>
      </c>
      <c r="K101" s="537"/>
      <c r="L101" s="537"/>
      <c r="M101" s="537"/>
      <c r="N101" s="537"/>
      <c r="O101" s="537"/>
      <c r="P101" s="537"/>
      <c r="Q101" s="536" t="s">
        <v>1728</v>
      </c>
    </row>
    <row r="102" spans="4:17" x14ac:dyDescent="0.2">
      <c r="D102" s="537" t="s">
        <v>3479</v>
      </c>
      <c r="E102" s="536" t="s">
        <v>3471</v>
      </c>
      <c r="F102" s="537"/>
      <c r="G102" s="536"/>
      <c r="H102" s="537"/>
      <c r="I102" s="537"/>
      <c r="J102" s="536" t="str">
        <f t="shared" si="1"/>
        <v/>
      </c>
      <c r="K102" s="537"/>
      <c r="L102" s="537"/>
      <c r="M102" s="537"/>
      <c r="N102" s="537"/>
      <c r="O102" s="537"/>
      <c r="P102" s="537"/>
      <c r="Q102" s="536" t="s">
        <v>1729</v>
      </c>
    </row>
    <row r="103" spans="4:17" x14ac:dyDescent="0.2">
      <c r="D103" s="537" t="s">
        <v>3480</v>
      </c>
      <c r="E103" s="536" t="s">
        <v>3471</v>
      </c>
      <c r="F103" s="537"/>
      <c r="G103" s="536"/>
      <c r="H103" s="537"/>
      <c r="I103" s="537"/>
      <c r="J103" s="536" t="str">
        <f t="shared" si="1"/>
        <v/>
      </c>
      <c r="K103" s="537"/>
      <c r="L103" s="537"/>
      <c r="M103" s="537"/>
      <c r="N103" s="537"/>
      <c r="O103" s="537"/>
      <c r="P103" s="537"/>
      <c r="Q103" s="536" t="s">
        <v>1730</v>
      </c>
    </row>
    <row r="104" spans="4:17" x14ac:dyDescent="0.2">
      <c r="D104" s="537" t="s">
        <v>3481</v>
      </c>
      <c r="E104" s="536" t="s">
        <v>3482</v>
      </c>
      <c r="F104" s="537"/>
      <c r="G104" s="536"/>
      <c r="H104" s="537"/>
      <c r="I104" s="537"/>
      <c r="J104" s="536" t="str">
        <f t="shared" si="1"/>
        <v/>
      </c>
      <c r="K104" s="537"/>
      <c r="L104" s="537"/>
      <c r="M104" s="537"/>
      <c r="N104" s="537"/>
      <c r="O104" s="537"/>
      <c r="P104" s="537"/>
      <c r="Q104" s="536" t="s">
        <v>1731</v>
      </c>
    </row>
    <row r="105" spans="4:17" x14ac:dyDescent="0.2">
      <c r="D105" s="537" t="s">
        <v>3483</v>
      </c>
      <c r="E105" s="536" t="s">
        <v>3482</v>
      </c>
      <c r="F105" s="537"/>
      <c r="G105" s="536"/>
      <c r="H105" s="537"/>
      <c r="I105" s="537"/>
      <c r="J105" s="536" t="str">
        <f t="shared" si="1"/>
        <v/>
      </c>
      <c r="K105" s="537"/>
      <c r="L105" s="537"/>
      <c r="M105" s="537"/>
      <c r="N105" s="537"/>
      <c r="O105" s="537"/>
      <c r="P105" s="537"/>
      <c r="Q105" s="536" t="s">
        <v>1732</v>
      </c>
    </row>
    <row r="106" spans="4:17" x14ac:dyDescent="0.2">
      <c r="D106" s="537" t="s">
        <v>3484</v>
      </c>
      <c r="E106" s="536" t="s">
        <v>3482</v>
      </c>
      <c r="F106" s="537"/>
      <c r="G106" s="536"/>
      <c r="H106" s="537"/>
      <c r="I106" s="537"/>
      <c r="J106" s="536" t="str">
        <f t="shared" si="1"/>
        <v/>
      </c>
      <c r="K106" s="537"/>
      <c r="L106" s="537"/>
      <c r="M106" s="537"/>
      <c r="N106" s="537"/>
      <c r="O106" s="537"/>
      <c r="P106" s="537"/>
      <c r="Q106" s="536" t="s">
        <v>1733</v>
      </c>
    </row>
    <row r="107" spans="4:17" x14ac:dyDescent="0.2">
      <c r="D107" s="537" t="s">
        <v>3485</v>
      </c>
      <c r="E107" s="536" t="s">
        <v>3482</v>
      </c>
      <c r="F107" s="537"/>
      <c r="G107" s="536"/>
      <c r="H107" s="537"/>
      <c r="I107" s="537"/>
      <c r="J107" s="536" t="str">
        <f t="shared" si="1"/>
        <v/>
      </c>
      <c r="K107" s="537"/>
      <c r="L107" s="537"/>
      <c r="M107" s="537"/>
      <c r="N107" s="537"/>
      <c r="O107" s="537"/>
      <c r="P107" s="537"/>
      <c r="Q107" s="536" t="s">
        <v>1734</v>
      </c>
    </row>
    <row r="108" spans="4:17" x14ac:dyDescent="0.2">
      <c r="D108" s="537" t="s">
        <v>3486</v>
      </c>
      <c r="E108" s="536" t="s">
        <v>3482</v>
      </c>
      <c r="F108" s="537"/>
      <c r="G108" s="536"/>
      <c r="H108" s="537"/>
      <c r="I108" s="537"/>
      <c r="J108" s="536" t="str">
        <f t="shared" si="1"/>
        <v/>
      </c>
      <c r="K108" s="537"/>
      <c r="L108" s="537"/>
      <c r="M108" s="537"/>
      <c r="N108" s="537"/>
      <c r="O108" s="537"/>
      <c r="P108" s="537"/>
      <c r="Q108" s="536" t="s">
        <v>1735</v>
      </c>
    </row>
    <row r="109" spans="4:17" x14ac:dyDescent="0.2">
      <c r="D109" s="537" t="s">
        <v>3487</v>
      </c>
      <c r="E109" s="536" t="s">
        <v>3482</v>
      </c>
      <c r="F109" s="537"/>
      <c r="G109" s="536"/>
      <c r="H109" s="537"/>
      <c r="I109" s="537"/>
      <c r="J109" s="536" t="str">
        <f t="shared" si="1"/>
        <v/>
      </c>
      <c r="K109" s="537"/>
      <c r="L109" s="537"/>
      <c r="M109" s="537"/>
      <c r="N109" s="537"/>
      <c r="O109" s="537"/>
      <c r="P109" s="537"/>
      <c r="Q109" s="536" t="s">
        <v>1736</v>
      </c>
    </row>
    <row r="110" spans="4:17" x14ac:dyDescent="0.2">
      <c r="D110" s="537" t="s">
        <v>3488</v>
      </c>
      <c r="E110" s="536" t="s">
        <v>3482</v>
      </c>
      <c r="F110" s="537"/>
      <c r="G110" s="536"/>
      <c r="H110" s="537"/>
      <c r="I110" s="537"/>
      <c r="J110" s="536" t="str">
        <f t="shared" si="1"/>
        <v/>
      </c>
      <c r="K110" s="537"/>
      <c r="L110" s="537"/>
      <c r="M110" s="537"/>
      <c r="N110" s="537"/>
      <c r="O110" s="537"/>
      <c r="P110" s="537"/>
      <c r="Q110" s="536" t="s">
        <v>1737</v>
      </c>
    </row>
    <row r="111" spans="4:17" x14ac:dyDescent="0.2">
      <c r="D111" s="537" t="s">
        <v>3489</v>
      </c>
      <c r="E111" s="536" t="s">
        <v>3482</v>
      </c>
      <c r="F111" s="537"/>
      <c r="G111" s="536"/>
      <c r="H111" s="537"/>
      <c r="I111" s="537"/>
      <c r="J111" s="536" t="str">
        <f t="shared" si="1"/>
        <v/>
      </c>
      <c r="K111" s="537"/>
      <c r="L111" s="537"/>
      <c r="M111" s="537"/>
      <c r="N111" s="537"/>
      <c r="O111" s="537"/>
      <c r="P111" s="537"/>
      <c r="Q111" s="536" t="s">
        <v>1738</v>
      </c>
    </row>
    <row r="112" spans="4:17" x14ac:dyDescent="0.2">
      <c r="D112" s="537" t="s">
        <v>3490</v>
      </c>
      <c r="E112" s="536" t="s">
        <v>3482</v>
      </c>
      <c r="F112" s="537"/>
      <c r="G112" s="536"/>
      <c r="H112" s="537"/>
      <c r="I112" s="537"/>
      <c r="J112" s="536" t="str">
        <f t="shared" si="1"/>
        <v/>
      </c>
      <c r="K112" s="537"/>
      <c r="L112" s="537"/>
      <c r="M112" s="537"/>
      <c r="N112" s="537"/>
      <c r="O112" s="537"/>
      <c r="P112" s="537"/>
      <c r="Q112" s="536" t="s">
        <v>1739</v>
      </c>
    </row>
    <row r="113" spans="4:17" x14ac:dyDescent="0.2">
      <c r="D113" s="537" t="s">
        <v>3491</v>
      </c>
      <c r="E113" s="536" t="s">
        <v>3482</v>
      </c>
      <c r="F113" s="537"/>
      <c r="G113" s="536"/>
      <c r="H113" s="537"/>
      <c r="I113" s="537"/>
      <c r="J113" s="536" t="str">
        <f t="shared" si="1"/>
        <v/>
      </c>
      <c r="K113" s="537"/>
      <c r="L113" s="537"/>
      <c r="M113" s="537"/>
      <c r="N113" s="537"/>
      <c r="O113" s="537"/>
      <c r="P113" s="537"/>
      <c r="Q113" s="536" t="s">
        <v>1740</v>
      </c>
    </row>
    <row r="114" spans="4:17" x14ac:dyDescent="0.2">
      <c r="D114" s="537" t="s">
        <v>3492</v>
      </c>
      <c r="E114" s="536" t="s">
        <v>3493</v>
      </c>
      <c r="F114" s="537"/>
      <c r="G114" s="536"/>
      <c r="H114" s="537"/>
      <c r="I114" s="537"/>
      <c r="J114" s="536" t="str">
        <f t="shared" si="1"/>
        <v/>
      </c>
      <c r="K114" s="537"/>
      <c r="L114" s="537"/>
      <c r="M114" s="537"/>
      <c r="N114" s="537"/>
      <c r="O114" s="537"/>
      <c r="P114" s="537"/>
      <c r="Q114" s="536" t="s">
        <v>1741</v>
      </c>
    </row>
    <row r="115" spans="4:17" x14ac:dyDescent="0.2">
      <c r="D115" s="537" t="s">
        <v>3494</v>
      </c>
      <c r="E115" s="536" t="s">
        <v>3493</v>
      </c>
      <c r="F115" s="537"/>
      <c r="G115" s="536"/>
      <c r="H115" s="537"/>
      <c r="I115" s="537"/>
      <c r="J115" s="536" t="str">
        <f t="shared" si="1"/>
        <v/>
      </c>
      <c r="K115" s="537"/>
      <c r="L115" s="537"/>
      <c r="M115" s="537"/>
      <c r="N115" s="537"/>
      <c r="O115" s="537"/>
      <c r="P115" s="537"/>
      <c r="Q115" s="536" t="s">
        <v>1742</v>
      </c>
    </row>
    <row r="116" spans="4:17" x14ac:dyDescent="0.2">
      <c r="D116" s="537" t="s">
        <v>3495</v>
      </c>
      <c r="E116" s="536" t="s">
        <v>3493</v>
      </c>
      <c r="F116" s="537"/>
      <c r="G116" s="536"/>
      <c r="H116" s="537"/>
      <c r="I116" s="537"/>
      <c r="J116" s="536" t="str">
        <f t="shared" si="1"/>
        <v/>
      </c>
      <c r="K116" s="537"/>
      <c r="L116" s="537"/>
      <c r="M116" s="537"/>
      <c r="N116" s="537"/>
      <c r="O116" s="537"/>
      <c r="P116" s="537"/>
      <c r="Q116" s="536" t="s">
        <v>1743</v>
      </c>
    </row>
    <row r="117" spans="4:17" x14ac:dyDescent="0.2">
      <c r="D117" s="537" t="s">
        <v>3496</v>
      </c>
      <c r="E117" s="536" t="s">
        <v>3493</v>
      </c>
      <c r="F117" s="537"/>
      <c r="G117" s="536"/>
      <c r="H117" s="537"/>
      <c r="I117" s="537"/>
      <c r="J117" s="536" t="str">
        <f t="shared" si="1"/>
        <v/>
      </c>
      <c r="K117" s="537"/>
      <c r="L117" s="537"/>
      <c r="M117" s="537"/>
      <c r="N117" s="537"/>
      <c r="O117" s="537"/>
      <c r="P117" s="537"/>
      <c r="Q117" s="536" t="s">
        <v>1744</v>
      </c>
    </row>
    <row r="118" spans="4:17" x14ac:dyDescent="0.2">
      <c r="D118" s="537" t="s">
        <v>3497</v>
      </c>
      <c r="E118" s="536" t="s">
        <v>3493</v>
      </c>
      <c r="F118" s="537"/>
      <c r="G118" s="536"/>
      <c r="H118" s="537"/>
      <c r="I118" s="537"/>
      <c r="J118" s="536" t="str">
        <f t="shared" si="1"/>
        <v/>
      </c>
      <c r="K118" s="537"/>
      <c r="L118" s="537"/>
      <c r="M118" s="537"/>
      <c r="N118" s="537"/>
      <c r="O118" s="537"/>
      <c r="P118" s="537"/>
      <c r="Q118" s="536" t="s">
        <v>1745</v>
      </c>
    </row>
    <row r="119" spans="4:17" x14ac:dyDescent="0.2">
      <c r="D119" s="537" t="s">
        <v>3498</v>
      </c>
      <c r="E119" s="536" t="s">
        <v>3493</v>
      </c>
      <c r="F119" s="537"/>
      <c r="G119" s="536"/>
      <c r="H119" s="537"/>
      <c r="I119" s="537"/>
      <c r="J119" s="536" t="str">
        <f t="shared" si="1"/>
        <v/>
      </c>
      <c r="K119" s="537"/>
      <c r="L119" s="537"/>
      <c r="M119" s="537"/>
      <c r="N119" s="537"/>
      <c r="O119" s="537"/>
      <c r="P119" s="537"/>
      <c r="Q119" s="536" t="s">
        <v>1746</v>
      </c>
    </row>
    <row r="120" spans="4:17" x14ac:dyDescent="0.2">
      <c r="D120" s="537" t="s">
        <v>3499</v>
      </c>
      <c r="E120" s="536" t="s">
        <v>3493</v>
      </c>
      <c r="F120" s="537"/>
      <c r="G120" s="536"/>
      <c r="H120" s="537"/>
      <c r="I120" s="537"/>
      <c r="J120" s="536" t="str">
        <f t="shared" si="1"/>
        <v/>
      </c>
      <c r="K120" s="537"/>
      <c r="L120" s="537"/>
      <c r="M120" s="537"/>
      <c r="N120" s="537"/>
      <c r="O120" s="537"/>
      <c r="P120" s="537"/>
      <c r="Q120" s="536" t="s">
        <v>1747</v>
      </c>
    </row>
    <row r="121" spans="4:17" x14ac:dyDescent="0.2">
      <c r="D121" s="537" t="s">
        <v>3500</v>
      </c>
      <c r="E121" s="536" t="s">
        <v>3493</v>
      </c>
      <c r="F121" s="537"/>
      <c r="G121" s="536"/>
      <c r="H121" s="537"/>
      <c r="I121" s="537"/>
      <c r="J121" s="536" t="str">
        <f t="shared" si="1"/>
        <v/>
      </c>
      <c r="K121" s="537"/>
      <c r="L121" s="537"/>
      <c r="M121" s="537"/>
      <c r="N121" s="537"/>
      <c r="O121" s="537"/>
      <c r="P121" s="537"/>
      <c r="Q121" s="536" t="s">
        <v>1748</v>
      </c>
    </row>
    <row r="122" spans="4:17" x14ac:dyDescent="0.2">
      <c r="D122" s="537" t="s">
        <v>3501</v>
      </c>
      <c r="E122" s="536" t="s">
        <v>3493</v>
      </c>
      <c r="F122" s="537"/>
      <c r="G122" s="536"/>
      <c r="H122" s="537"/>
      <c r="I122" s="537"/>
      <c r="J122" s="536" t="str">
        <f t="shared" si="1"/>
        <v/>
      </c>
      <c r="K122" s="537"/>
      <c r="L122" s="537"/>
      <c r="M122" s="537"/>
      <c r="N122" s="537"/>
      <c r="O122" s="537"/>
      <c r="P122" s="537"/>
      <c r="Q122" s="536" t="s">
        <v>1749</v>
      </c>
    </row>
    <row r="123" spans="4:17" x14ac:dyDescent="0.2">
      <c r="D123" s="537" t="s">
        <v>3502</v>
      </c>
      <c r="E123" s="536" t="s">
        <v>3493</v>
      </c>
      <c r="F123" s="537"/>
      <c r="G123" s="536"/>
      <c r="H123" s="537"/>
      <c r="I123" s="537"/>
      <c r="J123" s="536" t="str">
        <f t="shared" si="1"/>
        <v/>
      </c>
      <c r="K123" s="537"/>
      <c r="L123" s="537"/>
      <c r="M123" s="537"/>
      <c r="N123" s="537"/>
      <c r="O123" s="537"/>
      <c r="P123" s="537"/>
      <c r="Q123" s="536" t="s">
        <v>1750</v>
      </c>
    </row>
    <row r="124" spans="4:17" x14ac:dyDescent="0.2">
      <c r="D124" s="537" t="s">
        <v>3503</v>
      </c>
      <c r="E124" s="536" t="s">
        <v>3504</v>
      </c>
      <c r="F124" s="537"/>
      <c r="G124" s="536"/>
      <c r="H124" s="537"/>
      <c r="I124" s="537"/>
      <c r="J124" s="536" t="str">
        <f t="shared" si="1"/>
        <v/>
      </c>
      <c r="K124" s="537"/>
      <c r="L124" s="537"/>
      <c r="M124" s="537"/>
      <c r="N124" s="537"/>
      <c r="O124" s="537"/>
      <c r="P124" s="537"/>
      <c r="Q124" s="536" t="s">
        <v>1751</v>
      </c>
    </row>
    <row r="125" spans="4:17" x14ac:dyDescent="0.2">
      <c r="D125" s="537" t="s">
        <v>3505</v>
      </c>
      <c r="E125" s="536" t="s">
        <v>3504</v>
      </c>
      <c r="F125" s="537"/>
      <c r="G125" s="536"/>
      <c r="H125" s="537"/>
      <c r="I125" s="537"/>
      <c r="J125" s="536" t="str">
        <f t="shared" si="1"/>
        <v/>
      </c>
      <c r="K125" s="537"/>
      <c r="L125" s="537"/>
      <c r="M125" s="537"/>
      <c r="N125" s="537"/>
      <c r="O125" s="537"/>
      <c r="P125" s="537"/>
      <c r="Q125" s="536" t="s">
        <v>1752</v>
      </c>
    </row>
    <row r="126" spans="4:17" x14ac:dyDescent="0.2">
      <c r="D126" s="537" t="s">
        <v>3506</v>
      </c>
      <c r="E126" s="536" t="s">
        <v>3504</v>
      </c>
      <c r="F126" s="537"/>
      <c r="G126" s="536"/>
      <c r="H126" s="537"/>
      <c r="I126" s="537"/>
      <c r="J126" s="536" t="str">
        <f t="shared" si="1"/>
        <v/>
      </c>
      <c r="K126" s="537"/>
      <c r="L126" s="537"/>
      <c r="M126" s="537"/>
      <c r="N126" s="537"/>
      <c r="O126" s="537"/>
      <c r="P126" s="537"/>
      <c r="Q126" s="536" t="s">
        <v>1753</v>
      </c>
    </row>
    <row r="127" spans="4:17" x14ac:dyDescent="0.2">
      <c r="D127" s="537" t="s">
        <v>3507</v>
      </c>
      <c r="E127" s="536" t="s">
        <v>3504</v>
      </c>
      <c r="F127" s="537"/>
      <c r="G127" s="536"/>
      <c r="H127" s="537"/>
      <c r="I127" s="537"/>
      <c r="J127" s="536" t="str">
        <f t="shared" si="1"/>
        <v/>
      </c>
      <c r="K127" s="537"/>
      <c r="L127" s="537"/>
      <c r="M127" s="537"/>
      <c r="N127" s="537"/>
      <c r="O127" s="537"/>
      <c r="P127" s="537"/>
      <c r="Q127" s="536" t="s">
        <v>1754</v>
      </c>
    </row>
    <row r="128" spans="4:17" x14ac:dyDescent="0.2">
      <c r="D128" s="537" t="s">
        <v>3508</v>
      </c>
      <c r="E128" s="536" t="s">
        <v>3504</v>
      </c>
      <c r="F128" s="537"/>
      <c r="G128" s="536"/>
      <c r="H128" s="537"/>
      <c r="I128" s="537"/>
      <c r="J128" s="536" t="str">
        <f t="shared" si="1"/>
        <v/>
      </c>
      <c r="K128" s="537"/>
      <c r="L128" s="537"/>
      <c r="M128" s="537"/>
      <c r="N128" s="537"/>
      <c r="O128" s="537"/>
      <c r="P128" s="537"/>
      <c r="Q128" s="536" t="s">
        <v>1755</v>
      </c>
    </row>
    <row r="129" spans="4:17" x14ac:dyDescent="0.2">
      <c r="D129" s="537" t="s">
        <v>3509</v>
      </c>
      <c r="E129" s="536" t="s">
        <v>3504</v>
      </c>
      <c r="F129" s="537"/>
      <c r="G129" s="536"/>
      <c r="H129" s="537"/>
      <c r="I129" s="537"/>
      <c r="J129" s="536" t="str">
        <f t="shared" si="1"/>
        <v/>
      </c>
      <c r="K129" s="537"/>
      <c r="L129" s="537"/>
      <c r="M129" s="537"/>
      <c r="N129" s="537"/>
      <c r="O129" s="537"/>
      <c r="P129" s="537"/>
      <c r="Q129" s="536" t="s">
        <v>1756</v>
      </c>
    </row>
    <row r="130" spans="4:17" x14ac:dyDescent="0.2">
      <c r="D130" s="537" t="s">
        <v>3510</v>
      </c>
      <c r="E130" s="536" t="s">
        <v>3504</v>
      </c>
      <c r="F130" s="537"/>
      <c r="G130" s="536"/>
      <c r="H130" s="537"/>
      <c r="I130" s="537"/>
      <c r="J130" s="536" t="str">
        <f t="shared" si="1"/>
        <v/>
      </c>
      <c r="K130" s="537"/>
      <c r="L130" s="537"/>
      <c r="M130" s="537"/>
      <c r="N130" s="537"/>
      <c r="O130" s="537"/>
      <c r="P130" s="537"/>
      <c r="Q130" s="536" t="s">
        <v>1757</v>
      </c>
    </row>
    <row r="131" spans="4:17" x14ac:dyDescent="0.2">
      <c r="D131" s="537" t="s">
        <v>3511</v>
      </c>
      <c r="E131" s="536" t="s">
        <v>3504</v>
      </c>
      <c r="F131" s="537"/>
      <c r="G131" s="536"/>
      <c r="H131" s="537"/>
      <c r="I131" s="537"/>
      <c r="J131" s="536" t="str">
        <f t="shared" si="1"/>
        <v/>
      </c>
      <c r="K131" s="537"/>
      <c r="L131" s="537"/>
      <c r="M131" s="537"/>
      <c r="N131" s="537"/>
      <c r="O131" s="537"/>
      <c r="P131" s="537"/>
      <c r="Q131" s="536" t="s">
        <v>1758</v>
      </c>
    </row>
    <row r="132" spans="4:17" x14ac:dyDescent="0.2">
      <c r="D132" s="537" t="s">
        <v>3512</v>
      </c>
      <c r="E132" s="536" t="s">
        <v>3504</v>
      </c>
      <c r="F132" s="537"/>
      <c r="G132" s="536"/>
      <c r="H132" s="537"/>
      <c r="I132" s="537"/>
      <c r="J132" s="536" t="str">
        <f t="shared" ref="J132:J153" si="2">F132&amp;H132&amp;I132</f>
        <v/>
      </c>
      <c r="K132" s="537"/>
      <c r="L132" s="537"/>
      <c r="M132" s="537"/>
      <c r="N132" s="537"/>
      <c r="O132" s="537"/>
      <c r="P132" s="537"/>
      <c r="Q132" s="536" t="s">
        <v>1759</v>
      </c>
    </row>
    <row r="133" spans="4:17" x14ac:dyDescent="0.2">
      <c r="D133" s="537" t="s">
        <v>3513</v>
      </c>
      <c r="E133" s="536" t="s">
        <v>3504</v>
      </c>
      <c r="F133" s="537"/>
      <c r="G133" s="536"/>
      <c r="H133" s="537"/>
      <c r="I133" s="537"/>
      <c r="J133" s="536" t="str">
        <f t="shared" si="2"/>
        <v/>
      </c>
      <c r="K133" s="537"/>
      <c r="L133" s="537"/>
      <c r="M133" s="537"/>
      <c r="N133" s="537"/>
      <c r="O133" s="537"/>
      <c r="P133" s="537"/>
      <c r="Q133" s="536" t="s">
        <v>1760</v>
      </c>
    </row>
    <row r="134" spans="4:17" x14ac:dyDescent="0.2">
      <c r="D134" s="537" t="s">
        <v>3514</v>
      </c>
      <c r="E134" s="536" t="s">
        <v>3515</v>
      </c>
      <c r="F134" s="537"/>
      <c r="G134" s="536"/>
      <c r="H134" s="537"/>
      <c r="I134" s="537"/>
      <c r="J134" s="536" t="str">
        <f t="shared" si="2"/>
        <v/>
      </c>
      <c r="K134" s="537"/>
      <c r="L134" s="537"/>
      <c r="M134" s="537"/>
      <c r="N134" s="537"/>
      <c r="O134" s="537"/>
      <c r="P134" s="537"/>
      <c r="Q134" s="536" t="s">
        <v>1761</v>
      </c>
    </row>
    <row r="135" spans="4:17" x14ac:dyDescent="0.2">
      <c r="D135" s="537" t="s">
        <v>3516</v>
      </c>
      <c r="E135" s="536" t="s">
        <v>3515</v>
      </c>
      <c r="F135" s="537"/>
      <c r="G135" s="536"/>
      <c r="H135" s="537"/>
      <c r="I135" s="537"/>
      <c r="J135" s="536" t="str">
        <f t="shared" si="2"/>
        <v/>
      </c>
      <c r="K135" s="537"/>
      <c r="L135" s="537"/>
      <c r="M135" s="537"/>
      <c r="N135" s="537"/>
      <c r="O135" s="537"/>
      <c r="P135" s="537"/>
      <c r="Q135" s="536" t="s">
        <v>1762</v>
      </c>
    </row>
    <row r="136" spans="4:17" x14ac:dyDescent="0.2">
      <c r="D136" s="537" t="s">
        <v>3517</v>
      </c>
      <c r="E136" s="536" t="s">
        <v>3515</v>
      </c>
      <c r="F136" s="537"/>
      <c r="G136" s="536"/>
      <c r="H136" s="537"/>
      <c r="I136" s="537"/>
      <c r="J136" s="536" t="str">
        <f t="shared" si="2"/>
        <v/>
      </c>
      <c r="K136" s="537"/>
      <c r="L136" s="537"/>
      <c r="M136" s="537"/>
      <c r="N136" s="537"/>
      <c r="O136" s="537"/>
      <c r="P136" s="537"/>
      <c r="Q136" s="536" t="s">
        <v>1763</v>
      </c>
    </row>
    <row r="137" spans="4:17" x14ac:dyDescent="0.2">
      <c r="D137" s="537" t="s">
        <v>3518</v>
      </c>
      <c r="E137" s="536" t="s">
        <v>3515</v>
      </c>
      <c r="F137" s="537"/>
      <c r="G137" s="536"/>
      <c r="H137" s="537"/>
      <c r="I137" s="537"/>
      <c r="J137" s="536" t="str">
        <f t="shared" si="2"/>
        <v/>
      </c>
      <c r="K137" s="537"/>
      <c r="L137" s="537"/>
      <c r="M137" s="537"/>
      <c r="N137" s="537"/>
      <c r="O137" s="537"/>
      <c r="P137" s="537"/>
      <c r="Q137" s="536" t="s">
        <v>1764</v>
      </c>
    </row>
    <row r="138" spans="4:17" x14ac:dyDescent="0.2">
      <c r="D138" s="537" t="s">
        <v>3519</v>
      </c>
      <c r="E138" s="536" t="s">
        <v>3515</v>
      </c>
      <c r="F138" s="537"/>
      <c r="G138" s="536"/>
      <c r="H138" s="537"/>
      <c r="I138" s="537"/>
      <c r="J138" s="536" t="str">
        <f t="shared" si="2"/>
        <v/>
      </c>
      <c r="K138" s="537"/>
      <c r="L138" s="537"/>
      <c r="M138" s="537"/>
      <c r="N138" s="537"/>
      <c r="O138" s="537"/>
      <c r="P138" s="537"/>
      <c r="Q138" s="536" t="s">
        <v>1765</v>
      </c>
    </row>
    <row r="139" spans="4:17" x14ac:dyDescent="0.2">
      <c r="D139" s="537" t="s">
        <v>3520</v>
      </c>
      <c r="E139" s="536" t="s">
        <v>3515</v>
      </c>
      <c r="F139" s="537"/>
      <c r="G139" s="536"/>
      <c r="H139" s="537"/>
      <c r="I139" s="537"/>
      <c r="J139" s="536" t="str">
        <f t="shared" si="2"/>
        <v/>
      </c>
      <c r="K139" s="537"/>
      <c r="L139" s="537"/>
      <c r="M139" s="537"/>
      <c r="N139" s="537"/>
      <c r="O139" s="537"/>
      <c r="P139" s="537"/>
      <c r="Q139" s="536" t="s">
        <v>1766</v>
      </c>
    </row>
    <row r="140" spans="4:17" x14ac:dyDescent="0.2">
      <c r="D140" s="537" t="s">
        <v>3521</v>
      </c>
      <c r="E140" s="536" t="s">
        <v>3515</v>
      </c>
      <c r="F140" s="537"/>
      <c r="G140" s="536"/>
      <c r="H140" s="537"/>
      <c r="I140" s="537"/>
      <c r="J140" s="536" t="str">
        <f t="shared" si="2"/>
        <v/>
      </c>
      <c r="K140" s="537"/>
      <c r="L140" s="537"/>
      <c r="M140" s="537"/>
      <c r="N140" s="537"/>
      <c r="O140" s="537"/>
      <c r="P140" s="537"/>
      <c r="Q140" s="536" t="s">
        <v>1767</v>
      </c>
    </row>
    <row r="141" spans="4:17" x14ac:dyDescent="0.2">
      <c r="D141" s="537" t="s">
        <v>3522</v>
      </c>
      <c r="E141" s="536" t="s">
        <v>3515</v>
      </c>
      <c r="F141" s="537"/>
      <c r="G141" s="536"/>
      <c r="H141" s="537"/>
      <c r="I141" s="537"/>
      <c r="J141" s="536" t="str">
        <f t="shared" si="2"/>
        <v/>
      </c>
      <c r="K141" s="537"/>
      <c r="L141" s="537"/>
      <c r="M141" s="537"/>
      <c r="N141" s="537"/>
      <c r="O141" s="537"/>
      <c r="P141" s="537"/>
      <c r="Q141" s="536" t="s">
        <v>1768</v>
      </c>
    </row>
    <row r="142" spans="4:17" x14ac:dyDescent="0.2">
      <c r="D142" s="537" t="s">
        <v>3523</v>
      </c>
      <c r="E142" s="536" t="s">
        <v>3515</v>
      </c>
      <c r="F142" s="537"/>
      <c r="G142" s="536"/>
      <c r="H142" s="537"/>
      <c r="I142" s="537"/>
      <c r="J142" s="536" t="str">
        <f t="shared" si="2"/>
        <v/>
      </c>
      <c r="K142" s="537"/>
      <c r="L142" s="537"/>
      <c r="M142" s="537"/>
      <c r="N142" s="537"/>
      <c r="O142" s="537"/>
      <c r="P142" s="537"/>
      <c r="Q142" s="536" t="s">
        <v>1769</v>
      </c>
    </row>
    <row r="143" spans="4:17" x14ac:dyDescent="0.2">
      <c r="D143" s="537" t="s">
        <v>3524</v>
      </c>
      <c r="E143" s="536" t="s">
        <v>3515</v>
      </c>
      <c r="F143" s="537"/>
      <c r="G143" s="536"/>
      <c r="H143" s="537"/>
      <c r="I143" s="537"/>
      <c r="J143" s="536" t="str">
        <f t="shared" si="2"/>
        <v/>
      </c>
      <c r="K143" s="537"/>
      <c r="L143" s="537"/>
      <c r="M143" s="537"/>
      <c r="N143" s="537"/>
      <c r="O143" s="537"/>
      <c r="P143" s="537"/>
      <c r="Q143" s="536" t="s">
        <v>1770</v>
      </c>
    </row>
    <row r="144" spans="4:17" x14ac:dyDescent="0.2">
      <c r="D144" s="537" t="s">
        <v>3525</v>
      </c>
      <c r="E144" s="536" t="s">
        <v>3526</v>
      </c>
      <c r="F144" s="537"/>
      <c r="G144" s="536"/>
      <c r="H144" s="537"/>
      <c r="I144" s="537"/>
      <c r="J144" s="536" t="str">
        <f t="shared" si="2"/>
        <v/>
      </c>
      <c r="K144" s="537"/>
      <c r="L144" s="537"/>
      <c r="M144" s="537"/>
      <c r="N144" s="537"/>
      <c r="O144" s="537"/>
      <c r="P144" s="537"/>
      <c r="Q144" s="536" t="s">
        <v>1771</v>
      </c>
    </row>
    <row r="145" spans="4:17" x14ac:dyDescent="0.2">
      <c r="D145" s="537" t="s">
        <v>3527</v>
      </c>
      <c r="E145" s="536" t="s">
        <v>3526</v>
      </c>
      <c r="F145" s="537"/>
      <c r="G145" s="536"/>
      <c r="H145" s="537"/>
      <c r="I145" s="537"/>
      <c r="J145" s="536" t="str">
        <f t="shared" si="2"/>
        <v/>
      </c>
      <c r="K145" s="537"/>
      <c r="L145" s="537"/>
      <c r="M145" s="537"/>
      <c r="N145" s="537"/>
      <c r="O145" s="537"/>
      <c r="P145" s="537"/>
      <c r="Q145" s="536" t="s">
        <v>1772</v>
      </c>
    </row>
    <row r="146" spans="4:17" x14ac:dyDescent="0.2">
      <c r="D146" s="537" t="s">
        <v>3528</v>
      </c>
      <c r="E146" s="536" t="s">
        <v>3526</v>
      </c>
      <c r="F146" s="537"/>
      <c r="G146" s="536"/>
      <c r="H146" s="537"/>
      <c r="I146" s="537"/>
      <c r="J146" s="536" t="str">
        <f t="shared" si="2"/>
        <v/>
      </c>
      <c r="K146" s="537"/>
      <c r="L146" s="537"/>
      <c r="M146" s="537"/>
      <c r="N146" s="537"/>
      <c r="O146" s="537"/>
      <c r="P146" s="537"/>
      <c r="Q146" s="536" t="s">
        <v>1773</v>
      </c>
    </row>
    <row r="147" spans="4:17" x14ac:dyDescent="0.2">
      <c r="D147" s="537" t="s">
        <v>3529</v>
      </c>
      <c r="E147" s="536" t="s">
        <v>3526</v>
      </c>
      <c r="F147" s="537"/>
      <c r="G147" s="536"/>
      <c r="H147" s="537"/>
      <c r="I147" s="537"/>
      <c r="J147" s="536" t="str">
        <f t="shared" si="2"/>
        <v/>
      </c>
      <c r="K147" s="537"/>
      <c r="L147" s="537"/>
      <c r="M147" s="537"/>
      <c r="N147" s="537"/>
      <c r="O147" s="537"/>
      <c r="P147" s="537"/>
      <c r="Q147" s="536" t="s">
        <v>1774</v>
      </c>
    </row>
    <row r="148" spans="4:17" x14ac:dyDescent="0.2">
      <c r="D148" s="537" t="s">
        <v>3530</v>
      </c>
      <c r="E148" s="536" t="s">
        <v>3526</v>
      </c>
      <c r="F148" s="537"/>
      <c r="G148" s="536"/>
      <c r="H148" s="537"/>
      <c r="I148" s="537"/>
      <c r="J148" s="536" t="str">
        <f t="shared" si="2"/>
        <v/>
      </c>
      <c r="K148" s="537"/>
      <c r="L148" s="537"/>
      <c r="M148" s="537"/>
      <c r="N148" s="537"/>
      <c r="O148" s="537"/>
      <c r="P148" s="537"/>
      <c r="Q148" s="536" t="s">
        <v>1775</v>
      </c>
    </row>
    <row r="149" spans="4:17" x14ac:dyDescent="0.2">
      <c r="D149" s="537" t="s">
        <v>3531</v>
      </c>
      <c r="E149" s="536" t="s">
        <v>3526</v>
      </c>
      <c r="F149" s="537"/>
      <c r="G149" s="536"/>
      <c r="H149" s="537"/>
      <c r="I149" s="537"/>
      <c r="J149" s="536" t="str">
        <f t="shared" si="2"/>
        <v/>
      </c>
      <c r="K149" s="537"/>
      <c r="L149" s="537"/>
      <c r="M149" s="537"/>
      <c r="N149" s="537"/>
      <c r="O149" s="537"/>
      <c r="P149" s="537"/>
      <c r="Q149" s="536" t="s">
        <v>1776</v>
      </c>
    </row>
    <row r="150" spans="4:17" x14ac:dyDescent="0.2">
      <c r="D150" s="537" t="s">
        <v>3532</v>
      </c>
      <c r="E150" s="536" t="s">
        <v>3526</v>
      </c>
      <c r="F150" s="537"/>
      <c r="G150" s="536"/>
      <c r="H150" s="537"/>
      <c r="I150" s="537"/>
      <c r="J150" s="536" t="str">
        <f t="shared" si="2"/>
        <v/>
      </c>
      <c r="K150" s="537"/>
      <c r="L150" s="537"/>
      <c r="M150" s="537"/>
      <c r="N150" s="537"/>
      <c r="O150" s="537"/>
      <c r="P150" s="537"/>
      <c r="Q150" s="536" t="s">
        <v>1777</v>
      </c>
    </row>
    <row r="151" spans="4:17" x14ac:dyDescent="0.2">
      <c r="D151" s="537" t="s">
        <v>3533</v>
      </c>
      <c r="E151" s="536" t="s">
        <v>3526</v>
      </c>
      <c r="F151" s="537"/>
      <c r="G151" s="536"/>
      <c r="H151" s="537"/>
      <c r="I151" s="537"/>
      <c r="J151" s="536" t="str">
        <f t="shared" si="2"/>
        <v/>
      </c>
      <c r="K151" s="537"/>
      <c r="L151" s="537"/>
      <c r="M151" s="537"/>
      <c r="N151" s="537"/>
      <c r="O151" s="537"/>
      <c r="P151" s="537"/>
      <c r="Q151" s="536" t="s">
        <v>1778</v>
      </c>
    </row>
    <row r="152" spans="4:17" x14ac:dyDescent="0.2">
      <c r="D152" s="537" t="s">
        <v>3534</v>
      </c>
      <c r="E152" s="536" t="s">
        <v>3526</v>
      </c>
      <c r="F152" s="537"/>
      <c r="G152" s="536"/>
      <c r="H152" s="537"/>
      <c r="I152" s="537"/>
      <c r="J152" s="536" t="str">
        <f t="shared" si="2"/>
        <v/>
      </c>
      <c r="K152" s="537"/>
      <c r="L152" s="537"/>
      <c r="M152" s="537"/>
      <c r="N152" s="537"/>
      <c r="O152" s="537"/>
      <c r="P152" s="537"/>
      <c r="Q152" s="536" t="s">
        <v>1779</v>
      </c>
    </row>
    <row r="153" spans="4:17" x14ac:dyDescent="0.2">
      <c r="D153" s="537" t="s">
        <v>3535</v>
      </c>
      <c r="E153" s="536" t="s">
        <v>3526</v>
      </c>
      <c r="F153" s="537"/>
      <c r="G153" s="536"/>
      <c r="H153" s="537"/>
      <c r="I153" s="537"/>
      <c r="J153" s="536" t="str">
        <f t="shared" si="2"/>
        <v/>
      </c>
      <c r="K153" s="537"/>
      <c r="L153" s="537"/>
      <c r="M153" s="537"/>
      <c r="N153" s="537"/>
      <c r="O153" s="537"/>
      <c r="P153" s="537"/>
      <c r="Q153" s="536" t="s">
        <v>1780</v>
      </c>
    </row>
    <row r="157" spans="4:17" x14ac:dyDescent="0.2">
      <c r="D157" s="8" t="s">
        <v>155</v>
      </c>
    </row>
    <row r="158" spans="4:17" x14ac:dyDescent="0.2">
      <c r="D158" s="536" t="s">
        <v>157</v>
      </c>
      <c r="E158" s="536" t="s">
        <v>159</v>
      </c>
      <c r="F158" s="536" t="s">
        <v>338</v>
      </c>
      <c r="G158" s="536"/>
      <c r="H158" s="536" t="s">
        <v>334</v>
      </c>
      <c r="I158" s="536" t="s">
        <v>336</v>
      </c>
      <c r="J158" s="536" t="s">
        <v>152</v>
      </c>
      <c r="K158" s="536" t="s">
        <v>8</v>
      </c>
      <c r="L158" s="536" t="s">
        <v>9</v>
      </c>
      <c r="M158" s="536" t="s">
        <v>7</v>
      </c>
      <c r="N158" s="536" t="s">
        <v>5</v>
      </c>
      <c r="O158" s="536" t="s">
        <v>226</v>
      </c>
      <c r="P158" s="536" t="s">
        <v>228</v>
      </c>
      <c r="Q158" s="536" t="s">
        <v>30</v>
      </c>
    </row>
    <row r="159" spans="4:17" hidden="1" x14ac:dyDescent="0.2">
      <c r="D159" s="537" t="s">
        <v>156</v>
      </c>
      <c r="E159" s="536" t="s">
        <v>158</v>
      </c>
      <c r="F159" s="537" t="s">
        <v>337</v>
      </c>
      <c r="G159" s="536"/>
      <c r="H159" s="537" t="s">
        <v>333</v>
      </c>
      <c r="I159" s="537" t="s">
        <v>335</v>
      </c>
      <c r="J159" s="536" t="str">
        <f>F159&amp;H159&amp;I159</f>
        <v>[Outcome Indicator Name FR][Category FR][Disaggregation FR]</v>
      </c>
      <c r="K159" s="537" t="s">
        <v>18</v>
      </c>
      <c r="L159" s="537" t="s">
        <v>19</v>
      </c>
      <c r="M159" s="537" t="s">
        <v>20</v>
      </c>
      <c r="N159" s="537" t="s">
        <v>56</v>
      </c>
      <c r="O159" s="537" t="s">
        <v>225</v>
      </c>
      <c r="P159" s="537" t="s">
        <v>227</v>
      </c>
      <c r="Q159" s="536" t="s">
        <v>29</v>
      </c>
    </row>
    <row r="160" spans="4:17" x14ac:dyDescent="0.2">
      <c r="D160" s="537" t="s">
        <v>3536</v>
      </c>
      <c r="E160" s="536" t="s">
        <v>3537</v>
      </c>
      <c r="F160" s="537" t="s">
        <v>2383</v>
      </c>
      <c r="G160" s="536"/>
      <c r="H160" s="537" t="s">
        <v>2311</v>
      </c>
      <c r="I160" s="537" t="s">
        <v>2384</v>
      </c>
      <c r="J160" s="536" t="str">
        <f t="shared" ref="J160:J223" si="3">F160&amp;H160&amp;I160</f>
        <v>TB O-4(M): Taux de succès thérapeutique de TB-RR et/ou TB-MR : pourcentage de cas de tuberculose résistante à la rifampicine et/ou tuberculose multirésistante traités avec succèsDéfinition des casTB-XDR</v>
      </c>
      <c r="K160" s="537" t="s">
        <v>1781</v>
      </c>
      <c r="L160" s="537" t="s">
        <v>386</v>
      </c>
      <c r="M160" s="537" t="s">
        <v>928</v>
      </c>
      <c r="N160" s="537"/>
      <c r="O160" s="537" t="s">
        <v>924</v>
      </c>
      <c r="P160" s="537"/>
      <c r="Q160" s="536" t="s">
        <v>1782</v>
      </c>
    </row>
    <row r="161" spans="4:17" x14ac:dyDescent="0.2">
      <c r="D161" s="537" t="s">
        <v>3538</v>
      </c>
      <c r="E161" s="536" t="s">
        <v>3537</v>
      </c>
      <c r="F161" s="537" t="s">
        <v>2383</v>
      </c>
      <c r="G161" s="536"/>
      <c r="H161" s="537"/>
      <c r="I161" s="537"/>
      <c r="J161" s="536" t="str">
        <f t="shared" si="3"/>
        <v>TB O-4(M): Taux de succès thérapeutique de TB-RR et/ou TB-MR : pourcentage de cas de tuberculose résistante à la rifampicine et/ou tuberculose multirésistante traités avec succès</v>
      </c>
      <c r="K161" s="537"/>
      <c r="L161" s="537"/>
      <c r="M161" s="537"/>
      <c r="N161" s="537"/>
      <c r="O161" s="537"/>
      <c r="P161" s="537"/>
      <c r="Q161" s="536" t="s">
        <v>1783</v>
      </c>
    </row>
    <row r="162" spans="4:17" x14ac:dyDescent="0.2">
      <c r="D162" s="537" t="s">
        <v>3539</v>
      </c>
      <c r="E162" s="536" t="s">
        <v>3537</v>
      </c>
      <c r="F162" s="537" t="s">
        <v>2383</v>
      </c>
      <c r="G162" s="536"/>
      <c r="H162" s="537"/>
      <c r="I162" s="537"/>
      <c r="J162" s="536" t="str">
        <f t="shared" si="3"/>
        <v>TB O-4(M): Taux de succès thérapeutique de TB-RR et/ou TB-MR : pourcentage de cas de tuberculose résistante à la rifampicine et/ou tuberculose multirésistante traités avec succès</v>
      </c>
      <c r="K162" s="537"/>
      <c r="L162" s="537"/>
      <c r="M162" s="537"/>
      <c r="N162" s="537"/>
      <c r="O162" s="537"/>
      <c r="P162" s="537"/>
      <c r="Q162" s="536" t="s">
        <v>1784</v>
      </c>
    </row>
    <row r="163" spans="4:17" x14ac:dyDescent="0.2">
      <c r="D163" s="537" t="s">
        <v>3540</v>
      </c>
      <c r="E163" s="536" t="s">
        <v>3537</v>
      </c>
      <c r="F163" s="537" t="s">
        <v>2383</v>
      </c>
      <c r="G163" s="536"/>
      <c r="H163" s="537"/>
      <c r="I163" s="537"/>
      <c r="J163" s="536" t="str">
        <f t="shared" si="3"/>
        <v>TB O-4(M): Taux de succès thérapeutique de TB-RR et/ou TB-MR : pourcentage de cas de tuberculose résistante à la rifampicine et/ou tuberculose multirésistante traités avec succès</v>
      </c>
      <c r="K163" s="537"/>
      <c r="L163" s="537"/>
      <c r="M163" s="537"/>
      <c r="N163" s="537"/>
      <c r="O163" s="537"/>
      <c r="P163" s="537"/>
      <c r="Q163" s="536" t="s">
        <v>1785</v>
      </c>
    </row>
    <row r="164" spans="4:17" x14ac:dyDescent="0.2">
      <c r="D164" s="537" t="s">
        <v>3541</v>
      </c>
      <c r="E164" s="536" t="s">
        <v>3537</v>
      </c>
      <c r="F164" s="537" t="s">
        <v>2383</v>
      </c>
      <c r="G164" s="536"/>
      <c r="H164" s="537"/>
      <c r="I164" s="537"/>
      <c r="J164" s="536" t="str">
        <f t="shared" si="3"/>
        <v>TB O-4(M): Taux de succès thérapeutique de TB-RR et/ou TB-MR : pourcentage de cas de tuberculose résistante à la rifampicine et/ou tuberculose multirésistante traités avec succès</v>
      </c>
      <c r="K164" s="537"/>
      <c r="L164" s="537"/>
      <c r="M164" s="537"/>
      <c r="N164" s="537"/>
      <c r="O164" s="537"/>
      <c r="P164" s="537"/>
      <c r="Q164" s="536" t="s">
        <v>1786</v>
      </c>
    </row>
    <row r="165" spans="4:17" x14ac:dyDescent="0.2">
      <c r="D165" s="537" t="s">
        <v>3542</v>
      </c>
      <c r="E165" s="536" t="s">
        <v>3537</v>
      </c>
      <c r="F165" s="537" t="s">
        <v>2383</v>
      </c>
      <c r="G165" s="536"/>
      <c r="H165" s="537"/>
      <c r="I165" s="537"/>
      <c r="J165" s="536" t="str">
        <f t="shared" si="3"/>
        <v>TB O-4(M): Taux de succès thérapeutique de TB-RR et/ou TB-MR : pourcentage de cas de tuberculose résistante à la rifampicine et/ou tuberculose multirésistante traités avec succès</v>
      </c>
      <c r="K165" s="537"/>
      <c r="L165" s="537"/>
      <c r="M165" s="537"/>
      <c r="N165" s="537"/>
      <c r="O165" s="537"/>
      <c r="P165" s="537"/>
      <c r="Q165" s="536" t="s">
        <v>1787</v>
      </c>
    </row>
    <row r="166" spans="4:17" x14ac:dyDescent="0.2">
      <c r="D166" s="537" t="s">
        <v>3543</v>
      </c>
      <c r="E166" s="536" t="s">
        <v>3537</v>
      </c>
      <c r="F166" s="537" t="s">
        <v>2383</v>
      </c>
      <c r="G166" s="536"/>
      <c r="H166" s="537"/>
      <c r="I166" s="537"/>
      <c r="J166" s="536" t="str">
        <f t="shared" si="3"/>
        <v>TB O-4(M): Taux de succès thérapeutique de TB-RR et/ou TB-MR : pourcentage de cas de tuberculose résistante à la rifampicine et/ou tuberculose multirésistante traités avec succès</v>
      </c>
      <c r="K166" s="537"/>
      <c r="L166" s="537"/>
      <c r="M166" s="537"/>
      <c r="N166" s="537"/>
      <c r="O166" s="537"/>
      <c r="P166" s="537"/>
      <c r="Q166" s="536" t="s">
        <v>1788</v>
      </c>
    </row>
    <row r="167" spans="4:17" x14ac:dyDescent="0.2">
      <c r="D167" s="537" t="s">
        <v>3544</v>
      </c>
      <c r="E167" s="536" t="s">
        <v>3537</v>
      </c>
      <c r="F167" s="537" t="s">
        <v>2383</v>
      </c>
      <c r="G167" s="536"/>
      <c r="H167" s="537"/>
      <c r="I167" s="537"/>
      <c r="J167" s="536" t="str">
        <f t="shared" si="3"/>
        <v>TB O-4(M): Taux de succès thérapeutique de TB-RR et/ou TB-MR : pourcentage de cas de tuberculose résistante à la rifampicine et/ou tuberculose multirésistante traités avec succès</v>
      </c>
      <c r="K167" s="537"/>
      <c r="L167" s="537"/>
      <c r="M167" s="537"/>
      <c r="N167" s="537"/>
      <c r="O167" s="537"/>
      <c r="P167" s="537"/>
      <c r="Q167" s="536" t="s">
        <v>1789</v>
      </c>
    </row>
    <row r="168" spans="4:17" x14ac:dyDescent="0.2">
      <c r="D168" s="537" t="s">
        <v>3545</v>
      </c>
      <c r="E168" s="536" t="s">
        <v>3537</v>
      </c>
      <c r="F168" s="537" t="s">
        <v>2383</v>
      </c>
      <c r="G168" s="536"/>
      <c r="H168" s="537"/>
      <c r="I168" s="537"/>
      <c r="J168" s="536" t="str">
        <f t="shared" si="3"/>
        <v>TB O-4(M): Taux de succès thérapeutique de TB-RR et/ou TB-MR : pourcentage de cas de tuberculose résistante à la rifampicine et/ou tuberculose multirésistante traités avec succès</v>
      </c>
      <c r="K168" s="537"/>
      <c r="L168" s="537"/>
      <c r="M168" s="537"/>
      <c r="N168" s="537"/>
      <c r="O168" s="537"/>
      <c r="P168" s="537"/>
      <c r="Q168" s="536" t="s">
        <v>1790</v>
      </c>
    </row>
    <row r="169" spans="4:17" x14ac:dyDescent="0.2">
      <c r="D169" s="537" t="s">
        <v>3546</v>
      </c>
      <c r="E169" s="536" t="s">
        <v>3537</v>
      </c>
      <c r="F169" s="537" t="s">
        <v>2383</v>
      </c>
      <c r="G169" s="536"/>
      <c r="H169" s="537"/>
      <c r="I169" s="537"/>
      <c r="J169" s="536" t="str">
        <f t="shared" si="3"/>
        <v>TB O-4(M): Taux de succès thérapeutique de TB-RR et/ou TB-MR : pourcentage de cas de tuberculose résistante à la rifampicine et/ou tuberculose multirésistante traités avec succès</v>
      </c>
      <c r="K169" s="537"/>
      <c r="L169" s="537"/>
      <c r="M169" s="537"/>
      <c r="N169" s="537"/>
      <c r="O169" s="537"/>
      <c r="P169" s="537"/>
      <c r="Q169" s="536" t="s">
        <v>1791</v>
      </c>
    </row>
    <row r="170" spans="4:17" x14ac:dyDescent="0.2">
      <c r="D170" s="537" t="s">
        <v>3547</v>
      </c>
      <c r="E170" s="536" t="s">
        <v>3548</v>
      </c>
      <c r="F170" s="537" t="s">
        <v>2355</v>
      </c>
      <c r="G170" s="536"/>
      <c r="H170" s="537" t="s">
        <v>2278</v>
      </c>
      <c r="I170" s="537" t="s">
        <v>2279</v>
      </c>
      <c r="J170" s="536" t="str">
        <f t="shared" si="3"/>
        <v>HIV O-1(M): Pourcentage d'adultes et d'enfants vivant avec le VIH et sous traitement 12 mois après le début du traitement antirétroviralSexeHomme</v>
      </c>
      <c r="K170" s="537" t="s">
        <v>1792</v>
      </c>
      <c r="L170" s="537" t="s">
        <v>386</v>
      </c>
      <c r="M170" s="537" t="s">
        <v>1793</v>
      </c>
      <c r="N170" s="537"/>
      <c r="O170" s="537" t="s">
        <v>961</v>
      </c>
      <c r="P170" s="537"/>
      <c r="Q170" s="536" t="s">
        <v>1794</v>
      </c>
    </row>
    <row r="171" spans="4:17" x14ac:dyDescent="0.2">
      <c r="D171" s="537" t="s">
        <v>3549</v>
      </c>
      <c r="E171" s="536" t="s">
        <v>3548</v>
      </c>
      <c r="F171" s="537" t="s">
        <v>2355</v>
      </c>
      <c r="G171" s="536"/>
      <c r="H171" s="537" t="s">
        <v>2278</v>
      </c>
      <c r="I171" s="537" t="s">
        <v>2281</v>
      </c>
      <c r="J171" s="536" t="str">
        <f t="shared" si="3"/>
        <v>HIV O-1(M): Pourcentage d'adultes et d'enfants vivant avec le VIH et sous traitement 12 mois après le début du traitement antirétroviralSexeFemme</v>
      </c>
      <c r="K171" s="537" t="s">
        <v>1795</v>
      </c>
      <c r="L171" s="537" t="s">
        <v>386</v>
      </c>
      <c r="M171" s="537" t="s">
        <v>1793</v>
      </c>
      <c r="N171" s="537"/>
      <c r="O171" s="537" t="s">
        <v>961</v>
      </c>
      <c r="P171" s="537"/>
      <c r="Q171" s="536" t="s">
        <v>1796</v>
      </c>
    </row>
    <row r="172" spans="4:17" x14ac:dyDescent="0.2">
      <c r="D172" s="537" t="s">
        <v>3550</v>
      </c>
      <c r="E172" s="536" t="s">
        <v>3548</v>
      </c>
      <c r="F172" s="537" t="s">
        <v>2355</v>
      </c>
      <c r="G172" s="536"/>
      <c r="H172" s="537" t="s">
        <v>2249</v>
      </c>
      <c r="I172" s="537" t="s">
        <v>2287</v>
      </c>
      <c r="J172" s="536" t="str">
        <f t="shared" si="3"/>
        <v>HIV O-1(M): Pourcentage d'adultes et d'enfants vivant avec le VIH et sous traitement 12 mois après le début du traitement antirétroviralAge&lt;15 ans</v>
      </c>
      <c r="K172" s="537"/>
      <c r="L172" s="537"/>
      <c r="M172" s="537"/>
      <c r="N172" s="537" t="s">
        <v>1798</v>
      </c>
      <c r="O172" s="537"/>
      <c r="P172" s="537" t="s">
        <v>1797</v>
      </c>
      <c r="Q172" s="536" t="s">
        <v>1799</v>
      </c>
    </row>
    <row r="173" spans="4:17" x14ac:dyDescent="0.2">
      <c r="D173" s="537" t="s">
        <v>3551</v>
      </c>
      <c r="E173" s="536" t="s">
        <v>3548</v>
      </c>
      <c r="F173" s="537" t="s">
        <v>2355</v>
      </c>
      <c r="G173" s="536"/>
      <c r="H173" s="537" t="s">
        <v>2249</v>
      </c>
      <c r="I173" s="537" t="s">
        <v>2289</v>
      </c>
      <c r="J173" s="536" t="str">
        <f t="shared" si="3"/>
        <v>HIV O-1(M): Pourcentage d'adultes et d'enfants vivant avec le VIH et sous traitement 12 mois après le début du traitement antirétroviralAge+ de 15 ans</v>
      </c>
      <c r="K173" s="537"/>
      <c r="L173" s="537"/>
      <c r="M173" s="537"/>
      <c r="N173" s="537" t="s">
        <v>1798</v>
      </c>
      <c r="O173" s="537"/>
      <c r="P173" s="537" t="s">
        <v>1797</v>
      </c>
      <c r="Q173" s="536" t="s">
        <v>1800</v>
      </c>
    </row>
    <row r="174" spans="4:17" x14ac:dyDescent="0.2">
      <c r="D174" s="537" t="s">
        <v>3552</v>
      </c>
      <c r="E174" s="536" t="s">
        <v>3548</v>
      </c>
      <c r="F174" s="537" t="s">
        <v>2355</v>
      </c>
      <c r="G174" s="536"/>
      <c r="H174" s="537" t="s">
        <v>2360</v>
      </c>
      <c r="I174" s="537" t="s">
        <v>2361</v>
      </c>
      <c r="J174" s="536" t="str">
        <f t="shared" si="3"/>
        <v>HIV O-1(M): Pourcentage d'adultes et d'enfants vivant avec le VIH et sous traitement 12 mois après le début du traitement antirétroviralDurée du traitement24 mois après le début</v>
      </c>
      <c r="K174" s="537"/>
      <c r="L174" s="537"/>
      <c r="M174" s="537"/>
      <c r="N174" s="537" t="s">
        <v>1798</v>
      </c>
      <c r="O174" s="537"/>
      <c r="P174" s="537" t="s">
        <v>1797</v>
      </c>
      <c r="Q174" s="536" t="s">
        <v>1801</v>
      </c>
    </row>
    <row r="175" spans="4:17" x14ac:dyDescent="0.2">
      <c r="D175" s="537" t="s">
        <v>3553</v>
      </c>
      <c r="E175" s="536" t="s">
        <v>3548</v>
      </c>
      <c r="F175" s="537" t="s">
        <v>2355</v>
      </c>
      <c r="G175" s="536"/>
      <c r="H175" s="537" t="s">
        <v>2360</v>
      </c>
      <c r="I175" s="537" t="s">
        <v>2363</v>
      </c>
      <c r="J175" s="536" t="str">
        <f t="shared" si="3"/>
        <v>HIV O-1(M): Pourcentage d'adultes et d'enfants vivant avec le VIH et sous traitement 12 mois après le début du traitement antirétroviralDurée du traitement36 mois après le début</v>
      </c>
      <c r="K175" s="537"/>
      <c r="L175" s="537"/>
      <c r="M175" s="537"/>
      <c r="N175" s="537" t="s">
        <v>1798</v>
      </c>
      <c r="O175" s="537"/>
      <c r="P175" s="537" t="s">
        <v>1797</v>
      </c>
      <c r="Q175" s="536" t="s">
        <v>1802</v>
      </c>
    </row>
    <row r="176" spans="4:17" x14ac:dyDescent="0.2">
      <c r="D176" s="537" t="s">
        <v>3554</v>
      </c>
      <c r="E176" s="536" t="s">
        <v>3548</v>
      </c>
      <c r="F176" s="537" t="s">
        <v>2355</v>
      </c>
      <c r="G176" s="536"/>
      <c r="H176" s="537" t="s">
        <v>2360</v>
      </c>
      <c r="I176" s="537" t="s">
        <v>2365</v>
      </c>
      <c r="J176" s="536" t="str">
        <f t="shared" si="3"/>
        <v>HIV O-1(M): Pourcentage d'adultes et d'enfants vivant avec le VIH et sous traitement 12 mois après le début du traitement antirétroviralDurée du traitement60 mois après le début</v>
      </c>
      <c r="K176" s="537"/>
      <c r="L176" s="537"/>
      <c r="M176" s="537"/>
      <c r="N176" s="537" t="s">
        <v>1798</v>
      </c>
      <c r="O176" s="537"/>
      <c r="P176" s="537" t="s">
        <v>1797</v>
      </c>
      <c r="Q176" s="536" t="s">
        <v>1803</v>
      </c>
    </row>
    <row r="177" spans="4:17" x14ac:dyDescent="0.2">
      <c r="D177" s="537" t="s">
        <v>3555</v>
      </c>
      <c r="E177" s="536" t="s">
        <v>3548</v>
      </c>
      <c r="F177" s="537" t="s">
        <v>2355</v>
      </c>
      <c r="G177" s="536"/>
      <c r="H177" s="537"/>
      <c r="I177" s="537"/>
      <c r="J177" s="536" t="str">
        <f t="shared" si="3"/>
        <v>HIV O-1(M): Pourcentage d'adultes et d'enfants vivant avec le VIH et sous traitement 12 mois après le début du traitement antirétroviral</v>
      </c>
      <c r="K177" s="537"/>
      <c r="L177" s="537"/>
      <c r="M177" s="537"/>
      <c r="N177" s="537"/>
      <c r="O177" s="537"/>
      <c r="P177" s="537"/>
      <c r="Q177" s="536" t="s">
        <v>1804</v>
      </c>
    </row>
    <row r="178" spans="4:17" x14ac:dyDescent="0.2">
      <c r="D178" s="537" t="s">
        <v>3556</v>
      </c>
      <c r="E178" s="536" t="s">
        <v>3548</v>
      </c>
      <c r="F178" s="537" t="s">
        <v>2355</v>
      </c>
      <c r="G178" s="536"/>
      <c r="H178" s="537"/>
      <c r="I178" s="537"/>
      <c r="J178" s="536" t="str">
        <f t="shared" si="3"/>
        <v>HIV O-1(M): Pourcentage d'adultes et d'enfants vivant avec le VIH et sous traitement 12 mois après le début du traitement antirétroviral</v>
      </c>
      <c r="K178" s="537"/>
      <c r="L178" s="537"/>
      <c r="M178" s="537"/>
      <c r="N178" s="537"/>
      <c r="O178" s="537"/>
      <c r="P178" s="537"/>
      <c r="Q178" s="536" t="s">
        <v>1805</v>
      </c>
    </row>
    <row r="179" spans="4:17" x14ac:dyDescent="0.2">
      <c r="D179" s="537" t="s">
        <v>3557</v>
      </c>
      <c r="E179" s="536" t="s">
        <v>3548</v>
      </c>
      <c r="F179" s="537" t="s">
        <v>2355</v>
      </c>
      <c r="G179" s="536"/>
      <c r="H179" s="537"/>
      <c r="I179" s="537"/>
      <c r="J179" s="536" t="str">
        <f t="shared" si="3"/>
        <v>HIV O-1(M): Pourcentage d'adultes et d'enfants vivant avec le VIH et sous traitement 12 mois après le début du traitement antirétroviral</v>
      </c>
      <c r="K179" s="537"/>
      <c r="L179" s="537"/>
      <c r="M179" s="537"/>
      <c r="N179" s="537"/>
      <c r="O179" s="537"/>
      <c r="P179" s="537"/>
      <c r="Q179" s="536" t="s">
        <v>1806</v>
      </c>
    </row>
    <row r="180" spans="4:17" x14ac:dyDescent="0.2">
      <c r="D180" s="537" t="s">
        <v>3558</v>
      </c>
      <c r="E180" s="536" t="s">
        <v>3559</v>
      </c>
      <c r="F180" s="537"/>
      <c r="G180" s="536"/>
      <c r="H180" s="537"/>
      <c r="I180" s="537"/>
      <c r="J180" s="536" t="str">
        <f t="shared" si="3"/>
        <v/>
      </c>
      <c r="K180" s="537"/>
      <c r="L180" s="537"/>
      <c r="M180" s="537"/>
      <c r="N180" s="537"/>
      <c r="O180" s="537"/>
      <c r="P180" s="537"/>
      <c r="Q180" s="536" t="s">
        <v>1807</v>
      </c>
    </row>
    <row r="181" spans="4:17" x14ac:dyDescent="0.2">
      <c r="D181" s="537" t="s">
        <v>3560</v>
      </c>
      <c r="E181" s="536" t="s">
        <v>3559</v>
      </c>
      <c r="F181" s="537"/>
      <c r="G181" s="536"/>
      <c r="H181" s="537"/>
      <c r="I181" s="537"/>
      <c r="J181" s="536" t="str">
        <f t="shared" si="3"/>
        <v/>
      </c>
      <c r="K181" s="537"/>
      <c r="L181" s="537"/>
      <c r="M181" s="537"/>
      <c r="N181" s="537"/>
      <c r="O181" s="537"/>
      <c r="P181" s="537"/>
      <c r="Q181" s="536" t="s">
        <v>1808</v>
      </c>
    </row>
    <row r="182" spans="4:17" x14ac:dyDescent="0.2">
      <c r="D182" s="537" t="s">
        <v>3561</v>
      </c>
      <c r="E182" s="536" t="s">
        <v>3559</v>
      </c>
      <c r="F182" s="537"/>
      <c r="G182" s="536"/>
      <c r="H182" s="537"/>
      <c r="I182" s="537"/>
      <c r="J182" s="536" t="str">
        <f t="shared" si="3"/>
        <v/>
      </c>
      <c r="K182" s="537"/>
      <c r="L182" s="537"/>
      <c r="M182" s="537"/>
      <c r="N182" s="537"/>
      <c r="O182" s="537"/>
      <c r="P182" s="537"/>
      <c r="Q182" s="536" t="s">
        <v>1809</v>
      </c>
    </row>
    <row r="183" spans="4:17" x14ac:dyDescent="0.2">
      <c r="D183" s="537" t="s">
        <v>3562</v>
      </c>
      <c r="E183" s="536" t="s">
        <v>3559</v>
      </c>
      <c r="F183" s="537"/>
      <c r="G183" s="536"/>
      <c r="H183" s="537"/>
      <c r="I183" s="537"/>
      <c r="J183" s="536" t="str">
        <f t="shared" si="3"/>
        <v/>
      </c>
      <c r="K183" s="537"/>
      <c r="L183" s="537"/>
      <c r="M183" s="537"/>
      <c r="N183" s="537"/>
      <c r="O183" s="537"/>
      <c r="P183" s="537"/>
      <c r="Q183" s="536" t="s">
        <v>1810</v>
      </c>
    </row>
    <row r="184" spans="4:17" x14ac:dyDescent="0.2">
      <c r="D184" s="537" t="s">
        <v>3563</v>
      </c>
      <c r="E184" s="536" t="s">
        <v>3559</v>
      </c>
      <c r="F184" s="537"/>
      <c r="G184" s="536"/>
      <c r="H184" s="537"/>
      <c r="I184" s="537"/>
      <c r="J184" s="536" t="str">
        <f t="shared" si="3"/>
        <v/>
      </c>
      <c r="K184" s="537"/>
      <c r="L184" s="537"/>
      <c r="M184" s="537"/>
      <c r="N184" s="537"/>
      <c r="O184" s="537"/>
      <c r="P184" s="537"/>
      <c r="Q184" s="536" t="s">
        <v>1811</v>
      </c>
    </row>
    <row r="185" spans="4:17" x14ac:dyDescent="0.2">
      <c r="D185" s="537" t="s">
        <v>3564</v>
      </c>
      <c r="E185" s="536" t="s">
        <v>3559</v>
      </c>
      <c r="F185" s="537"/>
      <c r="G185" s="536"/>
      <c r="H185" s="537"/>
      <c r="I185" s="537"/>
      <c r="J185" s="536" t="str">
        <f t="shared" si="3"/>
        <v/>
      </c>
      <c r="K185" s="537"/>
      <c r="L185" s="537"/>
      <c r="M185" s="537"/>
      <c r="N185" s="537"/>
      <c r="O185" s="537"/>
      <c r="P185" s="537"/>
      <c r="Q185" s="536" t="s">
        <v>1812</v>
      </c>
    </row>
    <row r="186" spans="4:17" x14ac:dyDescent="0.2">
      <c r="D186" s="537" t="s">
        <v>3565</v>
      </c>
      <c r="E186" s="536" t="s">
        <v>3559</v>
      </c>
      <c r="F186" s="537"/>
      <c r="G186" s="536"/>
      <c r="H186" s="537"/>
      <c r="I186" s="537"/>
      <c r="J186" s="536" t="str">
        <f t="shared" si="3"/>
        <v/>
      </c>
      <c r="K186" s="537"/>
      <c r="L186" s="537"/>
      <c r="M186" s="537"/>
      <c r="N186" s="537"/>
      <c r="O186" s="537"/>
      <c r="P186" s="537"/>
      <c r="Q186" s="536" t="s">
        <v>1813</v>
      </c>
    </row>
    <row r="187" spans="4:17" x14ac:dyDescent="0.2">
      <c r="D187" s="537" t="s">
        <v>3566</v>
      </c>
      <c r="E187" s="536" t="s">
        <v>3559</v>
      </c>
      <c r="F187" s="537"/>
      <c r="G187" s="536"/>
      <c r="H187" s="537"/>
      <c r="I187" s="537"/>
      <c r="J187" s="536" t="str">
        <f t="shared" si="3"/>
        <v/>
      </c>
      <c r="K187" s="537"/>
      <c r="L187" s="537"/>
      <c r="M187" s="537"/>
      <c r="N187" s="537"/>
      <c r="O187" s="537"/>
      <c r="P187" s="537"/>
      <c r="Q187" s="536" t="s">
        <v>1814</v>
      </c>
    </row>
    <row r="188" spans="4:17" x14ac:dyDescent="0.2">
      <c r="D188" s="537" t="s">
        <v>3567</v>
      </c>
      <c r="E188" s="536" t="s">
        <v>3559</v>
      </c>
      <c r="F188" s="537"/>
      <c r="G188" s="536"/>
      <c r="H188" s="537"/>
      <c r="I188" s="537"/>
      <c r="J188" s="536" t="str">
        <f t="shared" si="3"/>
        <v/>
      </c>
      <c r="K188" s="537"/>
      <c r="L188" s="537"/>
      <c r="M188" s="537"/>
      <c r="N188" s="537"/>
      <c r="O188" s="537"/>
      <c r="P188" s="537"/>
      <c r="Q188" s="536" t="s">
        <v>1815</v>
      </c>
    </row>
    <row r="189" spans="4:17" x14ac:dyDescent="0.2">
      <c r="D189" s="537" t="s">
        <v>3568</v>
      </c>
      <c r="E189" s="536" t="s">
        <v>3559</v>
      </c>
      <c r="F189" s="537"/>
      <c r="G189" s="536"/>
      <c r="H189" s="537"/>
      <c r="I189" s="537"/>
      <c r="J189" s="536" t="str">
        <f t="shared" si="3"/>
        <v/>
      </c>
      <c r="K189" s="537"/>
      <c r="L189" s="537"/>
      <c r="M189" s="537"/>
      <c r="N189" s="537"/>
      <c r="O189" s="537"/>
      <c r="P189" s="537"/>
      <c r="Q189" s="536" t="s">
        <v>1816</v>
      </c>
    </row>
    <row r="190" spans="4:17" x14ac:dyDescent="0.2">
      <c r="D190" s="537" t="s">
        <v>3569</v>
      </c>
      <c r="E190" s="536" t="s">
        <v>3570</v>
      </c>
      <c r="F190" s="537"/>
      <c r="G190" s="536"/>
      <c r="H190" s="537"/>
      <c r="I190" s="537"/>
      <c r="J190" s="536" t="str">
        <f t="shared" si="3"/>
        <v/>
      </c>
      <c r="K190" s="537"/>
      <c r="L190" s="537"/>
      <c r="M190" s="537"/>
      <c r="N190" s="537"/>
      <c r="O190" s="537"/>
      <c r="P190" s="537"/>
      <c r="Q190" s="536" t="s">
        <v>1817</v>
      </c>
    </row>
    <row r="191" spans="4:17" x14ac:dyDescent="0.2">
      <c r="D191" s="537" t="s">
        <v>3571</v>
      </c>
      <c r="E191" s="536" t="s">
        <v>3570</v>
      </c>
      <c r="F191" s="537"/>
      <c r="G191" s="536"/>
      <c r="H191" s="537"/>
      <c r="I191" s="537"/>
      <c r="J191" s="536" t="str">
        <f t="shared" si="3"/>
        <v/>
      </c>
      <c r="K191" s="537"/>
      <c r="L191" s="537"/>
      <c r="M191" s="537"/>
      <c r="N191" s="537"/>
      <c r="O191" s="537"/>
      <c r="P191" s="537"/>
      <c r="Q191" s="536" t="s">
        <v>1818</v>
      </c>
    </row>
    <row r="192" spans="4:17" x14ac:dyDescent="0.2">
      <c r="D192" s="537" t="s">
        <v>3572</v>
      </c>
      <c r="E192" s="536" t="s">
        <v>3570</v>
      </c>
      <c r="F192" s="537"/>
      <c r="G192" s="536"/>
      <c r="H192" s="537"/>
      <c r="I192" s="537"/>
      <c r="J192" s="536" t="str">
        <f t="shared" si="3"/>
        <v/>
      </c>
      <c r="K192" s="537"/>
      <c r="L192" s="537"/>
      <c r="M192" s="537"/>
      <c r="N192" s="537"/>
      <c r="O192" s="537"/>
      <c r="P192" s="537"/>
      <c r="Q192" s="536" t="s">
        <v>1819</v>
      </c>
    </row>
    <row r="193" spans="4:17" x14ac:dyDescent="0.2">
      <c r="D193" s="537" t="s">
        <v>3573</v>
      </c>
      <c r="E193" s="536" t="s">
        <v>3570</v>
      </c>
      <c r="F193" s="537"/>
      <c r="G193" s="536"/>
      <c r="H193" s="537"/>
      <c r="I193" s="537"/>
      <c r="J193" s="536" t="str">
        <f t="shared" si="3"/>
        <v/>
      </c>
      <c r="K193" s="537"/>
      <c r="L193" s="537"/>
      <c r="M193" s="537"/>
      <c r="N193" s="537"/>
      <c r="O193" s="537"/>
      <c r="P193" s="537"/>
      <c r="Q193" s="536" t="s">
        <v>1820</v>
      </c>
    </row>
    <row r="194" spans="4:17" x14ac:dyDescent="0.2">
      <c r="D194" s="537" t="s">
        <v>3574</v>
      </c>
      <c r="E194" s="536" t="s">
        <v>3570</v>
      </c>
      <c r="F194" s="537"/>
      <c r="G194" s="536"/>
      <c r="H194" s="537"/>
      <c r="I194" s="537"/>
      <c r="J194" s="536" t="str">
        <f t="shared" si="3"/>
        <v/>
      </c>
      <c r="K194" s="537"/>
      <c r="L194" s="537"/>
      <c r="M194" s="537"/>
      <c r="N194" s="537"/>
      <c r="O194" s="537"/>
      <c r="P194" s="537"/>
      <c r="Q194" s="536" t="s">
        <v>1821</v>
      </c>
    </row>
    <row r="195" spans="4:17" x14ac:dyDescent="0.2">
      <c r="D195" s="537" t="s">
        <v>3575</v>
      </c>
      <c r="E195" s="536" t="s">
        <v>3570</v>
      </c>
      <c r="F195" s="537"/>
      <c r="G195" s="536"/>
      <c r="H195" s="537"/>
      <c r="I195" s="537"/>
      <c r="J195" s="536" t="str">
        <f t="shared" si="3"/>
        <v/>
      </c>
      <c r="K195" s="537"/>
      <c r="L195" s="537"/>
      <c r="M195" s="537"/>
      <c r="N195" s="537"/>
      <c r="O195" s="537"/>
      <c r="P195" s="537"/>
      <c r="Q195" s="536" t="s">
        <v>1822</v>
      </c>
    </row>
    <row r="196" spans="4:17" x14ac:dyDescent="0.2">
      <c r="D196" s="537" t="s">
        <v>3576</v>
      </c>
      <c r="E196" s="536" t="s">
        <v>3570</v>
      </c>
      <c r="F196" s="537"/>
      <c r="G196" s="536"/>
      <c r="H196" s="537"/>
      <c r="I196" s="537"/>
      <c r="J196" s="536" t="str">
        <f t="shared" si="3"/>
        <v/>
      </c>
      <c r="K196" s="537"/>
      <c r="L196" s="537"/>
      <c r="M196" s="537"/>
      <c r="N196" s="537"/>
      <c r="O196" s="537"/>
      <c r="P196" s="537"/>
      <c r="Q196" s="536" t="s">
        <v>1823</v>
      </c>
    </row>
    <row r="197" spans="4:17" x14ac:dyDescent="0.2">
      <c r="D197" s="537" t="s">
        <v>3577</v>
      </c>
      <c r="E197" s="536" t="s">
        <v>3570</v>
      </c>
      <c r="F197" s="537"/>
      <c r="G197" s="536"/>
      <c r="H197" s="537"/>
      <c r="I197" s="537"/>
      <c r="J197" s="536" t="str">
        <f t="shared" si="3"/>
        <v/>
      </c>
      <c r="K197" s="537"/>
      <c r="L197" s="537"/>
      <c r="M197" s="537"/>
      <c r="N197" s="537"/>
      <c r="O197" s="537"/>
      <c r="P197" s="537"/>
      <c r="Q197" s="536" t="s">
        <v>1824</v>
      </c>
    </row>
    <row r="198" spans="4:17" x14ac:dyDescent="0.2">
      <c r="D198" s="537" t="s">
        <v>3578</v>
      </c>
      <c r="E198" s="536" t="s">
        <v>3570</v>
      </c>
      <c r="F198" s="537"/>
      <c r="G198" s="536"/>
      <c r="H198" s="537"/>
      <c r="I198" s="537"/>
      <c r="J198" s="536" t="str">
        <f t="shared" si="3"/>
        <v/>
      </c>
      <c r="K198" s="537"/>
      <c r="L198" s="537"/>
      <c r="M198" s="537"/>
      <c r="N198" s="537"/>
      <c r="O198" s="537"/>
      <c r="P198" s="537"/>
      <c r="Q198" s="536" t="s">
        <v>1825</v>
      </c>
    </row>
    <row r="199" spans="4:17" x14ac:dyDescent="0.2">
      <c r="D199" s="537" t="s">
        <v>3579</v>
      </c>
      <c r="E199" s="536" t="s">
        <v>3570</v>
      </c>
      <c r="F199" s="537"/>
      <c r="G199" s="536"/>
      <c r="H199" s="537"/>
      <c r="I199" s="537"/>
      <c r="J199" s="536" t="str">
        <f t="shared" si="3"/>
        <v/>
      </c>
      <c r="K199" s="537"/>
      <c r="L199" s="537"/>
      <c r="M199" s="537"/>
      <c r="N199" s="537"/>
      <c r="O199" s="537"/>
      <c r="P199" s="537"/>
      <c r="Q199" s="536" t="s">
        <v>1826</v>
      </c>
    </row>
    <row r="200" spans="4:17" x14ac:dyDescent="0.2">
      <c r="D200" s="537" t="s">
        <v>3580</v>
      </c>
      <c r="E200" s="536" t="s">
        <v>3581</v>
      </c>
      <c r="F200" s="537"/>
      <c r="G200" s="536"/>
      <c r="H200" s="537"/>
      <c r="I200" s="537"/>
      <c r="J200" s="536" t="str">
        <f t="shared" si="3"/>
        <v/>
      </c>
      <c r="K200" s="537"/>
      <c r="L200" s="537"/>
      <c r="M200" s="537"/>
      <c r="N200" s="537"/>
      <c r="O200" s="537"/>
      <c r="P200" s="537"/>
      <c r="Q200" s="536" t="s">
        <v>1827</v>
      </c>
    </row>
    <row r="201" spans="4:17" x14ac:dyDescent="0.2">
      <c r="D201" s="537" t="s">
        <v>3582</v>
      </c>
      <c r="E201" s="536" t="s">
        <v>3581</v>
      </c>
      <c r="F201" s="537"/>
      <c r="G201" s="536"/>
      <c r="H201" s="537"/>
      <c r="I201" s="537"/>
      <c r="J201" s="536" t="str">
        <f t="shared" si="3"/>
        <v/>
      </c>
      <c r="K201" s="537"/>
      <c r="L201" s="537"/>
      <c r="M201" s="537"/>
      <c r="N201" s="537"/>
      <c r="O201" s="537"/>
      <c r="P201" s="537"/>
      <c r="Q201" s="536" t="s">
        <v>1828</v>
      </c>
    </row>
    <row r="202" spans="4:17" x14ac:dyDescent="0.2">
      <c r="D202" s="537" t="s">
        <v>3583</v>
      </c>
      <c r="E202" s="536" t="s">
        <v>3581</v>
      </c>
      <c r="F202" s="537"/>
      <c r="G202" s="536"/>
      <c r="H202" s="537"/>
      <c r="I202" s="537"/>
      <c r="J202" s="536" t="str">
        <f t="shared" si="3"/>
        <v/>
      </c>
      <c r="K202" s="537"/>
      <c r="L202" s="537"/>
      <c r="M202" s="537"/>
      <c r="N202" s="537"/>
      <c r="O202" s="537"/>
      <c r="P202" s="537"/>
      <c r="Q202" s="536" t="s">
        <v>1829</v>
      </c>
    </row>
    <row r="203" spans="4:17" x14ac:dyDescent="0.2">
      <c r="D203" s="537" t="s">
        <v>3584</v>
      </c>
      <c r="E203" s="536" t="s">
        <v>3581</v>
      </c>
      <c r="F203" s="537"/>
      <c r="G203" s="536"/>
      <c r="H203" s="537"/>
      <c r="I203" s="537"/>
      <c r="J203" s="536" t="str">
        <f t="shared" si="3"/>
        <v/>
      </c>
      <c r="K203" s="537"/>
      <c r="L203" s="537"/>
      <c r="M203" s="537"/>
      <c r="N203" s="537"/>
      <c r="O203" s="537"/>
      <c r="P203" s="537"/>
      <c r="Q203" s="536" t="s">
        <v>1830</v>
      </c>
    </row>
    <row r="204" spans="4:17" x14ac:dyDescent="0.2">
      <c r="D204" s="537" t="s">
        <v>3585</v>
      </c>
      <c r="E204" s="536" t="s">
        <v>3581</v>
      </c>
      <c r="F204" s="537"/>
      <c r="G204" s="536"/>
      <c r="H204" s="537"/>
      <c r="I204" s="537"/>
      <c r="J204" s="536" t="str">
        <f t="shared" si="3"/>
        <v/>
      </c>
      <c r="K204" s="537"/>
      <c r="L204" s="537"/>
      <c r="M204" s="537"/>
      <c r="N204" s="537"/>
      <c r="O204" s="537"/>
      <c r="P204" s="537"/>
      <c r="Q204" s="536" t="s">
        <v>1831</v>
      </c>
    </row>
    <row r="205" spans="4:17" x14ac:dyDescent="0.2">
      <c r="D205" s="537" t="s">
        <v>3586</v>
      </c>
      <c r="E205" s="536" t="s">
        <v>3581</v>
      </c>
      <c r="F205" s="537"/>
      <c r="G205" s="536"/>
      <c r="H205" s="537"/>
      <c r="I205" s="537"/>
      <c r="J205" s="536" t="str">
        <f t="shared" si="3"/>
        <v/>
      </c>
      <c r="K205" s="537"/>
      <c r="L205" s="537"/>
      <c r="M205" s="537"/>
      <c r="N205" s="537"/>
      <c r="O205" s="537"/>
      <c r="P205" s="537"/>
      <c r="Q205" s="536" t="s">
        <v>1832</v>
      </c>
    </row>
    <row r="206" spans="4:17" x14ac:dyDescent="0.2">
      <c r="D206" s="537" t="s">
        <v>3587</v>
      </c>
      <c r="E206" s="536" t="s">
        <v>3581</v>
      </c>
      <c r="F206" s="537"/>
      <c r="G206" s="536"/>
      <c r="H206" s="537"/>
      <c r="I206" s="537"/>
      <c r="J206" s="536" t="str">
        <f t="shared" si="3"/>
        <v/>
      </c>
      <c r="K206" s="537"/>
      <c r="L206" s="537"/>
      <c r="M206" s="537"/>
      <c r="N206" s="537"/>
      <c r="O206" s="537"/>
      <c r="P206" s="537"/>
      <c r="Q206" s="536" t="s">
        <v>1833</v>
      </c>
    </row>
    <row r="207" spans="4:17" x14ac:dyDescent="0.2">
      <c r="D207" s="537" t="s">
        <v>3588</v>
      </c>
      <c r="E207" s="536" t="s">
        <v>3581</v>
      </c>
      <c r="F207" s="537"/>
      <c r="G207" s="536"/>
      <c r="H207" s="537"/>
      <c r="I207" s="537"/>
      <c r="J207" s="536" t="str">
        <f t="shared" si="3"/>
        <v/>
      </c>
      <c r="K207" s="537"/>
      <c r="L207" s="537"/>
      <c r="M207" s="537"/>
      <c r="N207" s="537"/>
      <c r="O207" s="537"/>
      <c r="P207" s="537"/>
      <c r="Q207" s="536" t="s">
        <v>1834</v>
      </c>
    </row>
    <row r="208" spans="4:17" x14ac:dyDescent="0.2">
      <c r="D208" s="537" t="s">
        <v>3589</v>
      </c>
      <c r="E208" s="536" t="s">
        <v>3581</v>
      </c>
      <c r="F208" s="537"/>
      <c r="G208" s="536"/>
      <c r="H208" s="537"/>
      <c r="I208" s="537"/>
      <c r="J208" s="536" t="str">
        <f t="shared" si="3"/>
        <v/>
      </c>
      <c r="K208" s="537"/>
      <c r="L208" s="537"/>
      <c r="M208" s="537"/>
      <c r="N208" s="537"/>
      <c r="O208" s="537"/>
      <c r="P208" s="537"/>
      <c r="Q208" s="536" t="s">
        <v>1835</v>
      </c>
    </row>
    <row r="209" spans="4:17" x14ac:dyDescent="0.2">
      <c r="D209" s="537" t="s">
        <v>3590</v>
      </c>
      <c r="E209" s="536" t="s">
        <v>3581</v>
      </c>
      <c r="F209" s="537"/>
      <c r="G209" s="536"/>
      <c r="H209" s="537"/>
      <c r="I209" s="537"/>
      <c r="J209" s="536" t="str">
        <f t="shared" si="3"/>
        <v/>
      </c>
      <c r="K209" s="537"/>
      <c r="L209" s="537"/>
      <c r="M209" s="537"/>
      <c r="N209" s="537"/>
      <c r="O209" s="537"/>
      <c r="P209" s="537"/>
      <c r="Q209" s="536" t="s">
        <v>1836</v>
      </c>
    </row>
    <row r="210" spans="4:17" x14ac:dyDescent="0.2">
      <c r="D210" s="537" t="s">
        <v>3591</v>
      </c>
      <c r="E210" s="536" t="s">
        <v>3592</v>
      </c>
      <c r="F210" s="537"/>
      <c r="G210" s="536"/>
      <c r="H210" s="537"/>
      <c r="I210" s="537"/>
      <c r="J210" s="536" t="str">
        <f t="shared" si="3"/>
        <v/>
      </c>
      <c r="K210" s="537"/>
      <c r="L210" s="537"/>
      <c r="M210" s="537"/>
      <c r="N210" s="537"/>
      <c r="O210" s="537"/>
      <c r="P210" s="537"/>
      <c r="Q210" s="536" t="s">
        <v>1837</v>
      </c>
    </row>
    <row r="211" spans="4:17" x14ac:dyDescent="0.2">
      <c r="D211" s="537" t="s">
        <v>3593</v>
      </c>
      <c r="E211" s="536" t="s">
        <v>3592</v>
      </c>
      <c r="F211" s="537"/>
      <c r="G211" s="536"/>
      <c r="H211" s="537"/>
      <c r="I211" s="537"/>
      <c r="J211" s="536" t="str">
        <f t="shared" si="3"/>
        <v/>
      </c>
      <c r="K211" s="537"/>
      <c r="L211" s="537"/>
      <c r="M211" s="537"/>
      <c r="N211" s="537"/>
      <c r="O211" s="537"/>
      <c r="P211" s="537"/>
      <c r="Q211" s="536" t="s">
        <v>1838</v>
      </c>
    </row>
    <row r="212" spans="4:17" x14ac:dyDescent="0.2">
      <c r="D212" s="537" t="s">
        <v>3594</v>
      </c>
      <c r="E212" s="536" t="s">
        <v>3592</v>
      </c>
      <c r="F212" s="537"/>
      <c r="G212" s="536"/>
      <c r="H212" s="537"/>
      <c r="I212" s="537"/>
      <c r="J212" s="536" t="str">
        <f t="shared" si="3"/>
        <v/>
      </c>
      <c r="K212" s="537"/>
      <c r="L212" s="537"/>
      <c r="M212" s="537"/>
      <c r="N212" s="537"/>
      <c r="O212" s="537"/>
      <c r="P212" s="537"/>
      <c r="Q212" s="536" t="s">
        <v>1839</v>
      </c>
    </row>
    <row r="213" spans="4:17" x14ac:dyDescent="0.2">
      <c r="D213" s="537" t="s">
        <v>3595</v>
      </c>
      <c r="E213" s="536" t="s">
        <v>3592</v>
      </c>
      <c r="F213" s="537"/>
      <c r="G213" s="536"/>
      <c r="H213" s="537"/>
      <c r="I213" s="537"/>
      <c r="J213" s="536" t="str">
        <f t="shared" si="3"/>
        <v/>
      </c>
      <c r="K213" s="537"/>
      <c r="L213" s="537"/>
      <c r="M213" s="537"/>
      <c r="N213" s="537"/>
      <c r="O213" s="537"/>
      <c r="P213" s="537"/>
      <c r="Q213" s="536" t="s">
        <v>1840</v>
      </c>
    </row>
    <row r="214" spans="4:17" x14ac:dyDescent="0.2">
      <c r="D214" s="537" t="s">
        <v>3596</v>
      </c>
      <c r="E214" s="536" t="s">
        <v>3592</v>
      </c>
      <c r="F214" s="537"/>
      <c r="G214" s="536"/>
      <c r="H214" s="537"/>
      <c r="I214" s="537"/>
      <c r="J214" s="536" t="str">
        <f t="shared" si="3"/>
        <v/>
      </c>
      <c r="K214" s="537"/>
      <c r="L214" s="537"/>
      <c r="M214" s="537"/>
      <c r="N214" s="537"/>
      <c r="O214" s="537"/>
      <c r="P214" s="537"/>
      <c r="Q214" s="536" t="s">
        <v>1841</v>
      </c>
    </row>
    <row r="215" spans="4:17" x14ac:dyDescent="0.2">
      <c r="D215" s="537" t="s">
        <v>3597</v>
      </c>
      <c r="E215" s="536" t="s">
        <v>3592</v>
      </c>
      <c r="F215" s="537"/>
      <c r="G215" s="536"/>
      <c r="H215" s="537"/>
      <c r="I215" s="537"/>
      <c r="J215" s="536" t="str">
        <f t="shared" si="3"/>
        <v/>
      </c>
      <c r="K215" s="537"/>
      <c r="L215" s="537"/>
      <c r="M215" s="537"/>
      <c r="N215" s="537"/>
      <c r="O215" s="537"/>
      <c r="P215" s="537"/>
      <c r="Q215" s="536" t="s">
        <v>1842</v>
      </c>
    </row>
    <row r="216" spans="4:17" x14ac:dyDescent="0.2">
      <c r="D216" s="537" t="s">
        <v>3598</v>
      </c>
      <c r="E216" s="536" t="s">
        <v>3592</v>
      </c>
      <c r="F216" s="537"/>
      <c r="G216" s="536"/>
      <c r="H216" s="537"/>
      <c r="I216" s="537"/>
      <c r="J216" s="536" t="str">
        <f t="shared" si="3"/>
        <v/>
      </c>
      <c r="K216" s="537"/>
      <c r="L216" s="537"/>
      <c r="M216" s="537"/>
      <c r="N216" s="537"/>
      <c r="O216" s="537"/>
      <c r="P216" s="537"/>
      <c r="Q216" s="536" t="s">
        <v>1843</v>
      </c>
    </row>
    <row r="217" spans="4:17" x14ac:dyDescent="0.2">
      <c r="D217" s="537" t="s">
        <v>3599</v>
      </c>
      <c r="E217" s="536" t="s">
        <v>3592</v>
      </c>
      <c r="F217" s="537"/>
      <c r="G217" s="536"/>
      <c r="H217" s="537"/>
      <c r="I217" s="537"/>
      <c r="J217" s="536" t="str">
        <f t="shared" si="3"/>
        <v/>
      </c>
      <c r="K217" s="537"/>
      <c r="L217" s="537"/>
      <c r="M217" s="537"/>
      <c r="N217" s="537"/>
      <c r="O217" s="537"/>
      <c r="P217" s="537"/>
      <c r="Q217" s="536" t="s">
        <v>1844</v>
      </c>
    </row>
    <row r="218" spans="4:17" x14ac:dyDescent="0.2">
      <c r="D218" s="537" t="s">
        <v>3600</v>
      </c>
      <c r="E218" s="536" t="s">
        <v>3592</v>
      </c>
      <c r="F218" s="537"/>
      <c r="G218" s="536"/>
      <c r="H218" s="537"/>
      <c r="I218" s="537"/>
      <c r="J218" s="536" t="str">
        <f t="shared" si="3"/>
        <v/>
      </c>
      <c r="K218" s="537"/>
      <c r="L218" s="537"/>
      <c r="M218" s="537"/>
      <c r="N218" s="537"/>
      <c r="O218" s="537"/>
      <c r="P218" s="537"/>
      <c r="Q218" s="536" t="s">
        <v>1845</v>
      </c>
    </row>
    <row r="219" spans="4:17" x14ac:dyDescent="0.2">
      <c r="D219" s="537" t="s">
        <v>3601</v>
      </c>
      <c r="E219" s="536" t="s">
        <v>3592</v>
      </c>
      <c r="F219" s="537"/>
      <c r="G219" s="536"/>
      <c r="H219" s="537"/>
      <c r="I219" s="537"/>
      <c r="J219" s="536" t="str">
        <f t="shared" si="3"/>
        <v/>
      </c>
      <c r="K219" s="537"/>
      <c r="L219" s="537"/>
      <c r="M219" s="537"/>
      <c r="N219" s="537"/>
      <c r="O219" s="537"/>
      <c r="P219" s="537"/>
      <c r="Q219" s="536" t="s">
        <v>1846</v>
      </c>
    </row>
    <row r="220" spans="4:17" x14ac:dyDescent="0.2">
      <c r="D220" s="537" t="s">
        <v>3602</v>
      </c>
      <c r="E220" s="536" t="s">
        <v>3603</v>
      </c>
      <c r="F220" s="537"/>
      <c r="G220" s="536"/>
      <c r="H220" s="537"/>
      <c r="I220" s="537"/>
      <c r="J220" s="536" t="str">
        <f t="shared" si="3"/>
        <v/>
      </c>
      <c r="K220" s="537"/>
      <c r="L220" s="537"/>
      <c r="M220" s="537"/>
      <c r="N220" s="537"/>
      <c r="O220" s="537"/>
      <c r="P220" s="537"/>
      <c r="Q220" s="536" t="s">
        <v>1847</v>
      </c>
    </row>
    <row r="221" spans="4:17" x14ac:dyDescent="0.2">
      <c r="D221" s="537" t="s">
        <v>3604</v>
      </c>
      <c r="E221" s="536" t="s">
        <v>3603</v>
      </c>
      <c r="F221" s="537"/>
      <c r="G221" s="536"/>
      <c r="H221" s="537"/>
      <c r="I221" s="537"/>
      <c r="J221" s="536" t="str">
        <f t="shared" si="3"/>
        <v/>
      </c>
      <c r="K221" s="537"/>
      <c r="L221" s="537"/>
      <c r="M221" s="537"/>
      <c r="N221" s="537"/>
      <c r="O221" s="537"/>
      <c r="P221" s="537"/>
      <c r="Q221" s="536" t="s">
        <v>1848</v>
      </c>
    </row>
    <row r="222" spans="4:17" x14ac:dyDescent="0.2">
      <c r="D222" s="537" t="s">
        <v>3605</v>
      </c>
      <c r="E222" s="536" t="s">
        <v>3603</v>
      </c>
      <c r="F222" s="537"/>
      <c r="G222" s="536"/>
      <c r="H222" s="537"/>
      <c r="I222" s="537"/>
      <c r="J222" s="536" t="str">
        <f t="shared" si="3"/>
        <v/>
      </c>
      <c r="K222" s="537"/>
      <c r="L222" s="537"/>
      <c r="M222" s="537"/>
      <c r="N222" s="537"/>
      <c r="O222" s="537"/>
      <c r="P222" s="537"/>
      <c r="Q222" s="536" t="s">
        <v>1849</v>
      </c>
    </row>
    <row r="223" spans="4:17" x14ac:dyDescent="0.2">
      <c r="D223" s="537" t="s">
        <v>3606</v>
      </c>
      <c r="E223" s="536" t="s">
        <v>3603</v>
      </c>
      <c r="F223" s="537"/>
      <c r="G223" s="536"/>
      <c r="H223" s="537"/>
      <c r="I223" s="537"/>
      <c r="J223" s="536" t="str">
        <f t="shared" si="3"/>
        <v/>
      </c>
      <c r="K223" s="537"/>
      <c r="L223" s="537"/>
      <c r="M223" s="537"/>
      <c r="N223" s="537"/>
      <c r="O223" s="537"/>
      <c r="P223" s="537"/>
      <c r="Q223" s="536" t="s">
        <v>1850</v>
      </c>
    </row>
    <row r="224" spans="4:17" x14ac:dyDescent="0.2">
      <c r="D224" s="537" t="s">
        <v>3607</v>
      </c>
      <c r="E224" s="536" t="s">
        <v>3603</v>
      </c>
      <c r="F224" s="537"/>
      <c r="G224" s="536"/>
      <c r="H224" s="537"/>
      <c r="I224" s="537"/>
      <c r="J224" s="536" t="str">
        <f t="shared" ref="J224:J287" si="4">F224&amp;H224&amp;I224</f>
        <v/>
      </c>
      <c r="K224" s="537"/>
      <c r="L224" s="537"/>
      <c r="M224" s="537"/>
      <c r="N224" s="537"/>
      <c r="O224" s="537"/>
      <c r="P224" s="537"/>
      <c r="Q224" s="536" t="s">
        <v>1851</v>
      </c>
    </row>
    <row r="225" spans="4:17" x14ac:dyDescent="0.2">
      <c r="D225" s="537" t="s">
        <v>3608</v>
      </c>
      <c r="E225" s="536" t="s">
        <v>3603</v>
      </c>
      <c r="F225" s="537"/>
      <c r="G225" s="536"/>
      <c r="H225" s="537"/>
      <c r="I225" s="537"/>
      <c r="J225" s="536" t="str">
        <f t="shared" si="4"/>
        <v/>
      </c>
      <c r="K225" s="537"/>
      <c r="L225" s="537"/>
      <c r="M225" s="537"/>
      <c r="N225" s="537"/>
      <c r="O225" s="537"/>
      <c r="P225" s="537"/>
      <c r="Q225" s="536" t="s">
        <v>1852</v>
      </c>
    </row>
    <row r="226" spans="4:17" x14ac:dyDescent="0.2">
      <c r="D226" s="537" t="s">
        <v>3609</v>
      </c>
      <c r="E226" s="536" t="s">
        <v>3603</v>
      </c>
      <c r="F226" s="537"/>
      <c r="G226" s="536"/>
      <c r="H226" s="537"/>
      <c r="I226" s="537"/>
      <c r="J226" s="536" t="str">
        <f t="shared" si="4"/>
        <v/>
      </c>
      <c r="K226" s="537"/>
      <c r="L226" s="537"/>
      <c r="M226" s="537"/>
      <c r="N226" s="537"/>
      <c r="O226" s="537"/>
      <c r="P226" s="537"/>
      <c r="Q226" s="536" t="s">
        <v>1853</v>
      </c>
    </row>
    <row r="227" spans="4:17" x14ac:dyDescent="0.2">
      <c r="D227" s="537" t="s">
        <v>3610</v>
      </c>
      <c r="E227" s="536" t="s">
        <v>3603</v>
      </c>
      <c r="F227" s="537"/>
      <c r="G227" s="536"/>
      <c r="H227" s="537"/>
      <c r="I227" s="537"/>
      <c r="J227" s="536" t="str">
        <f t="shared" si="4"/>
        <v/>
      </c>
      <c r="K227" s="537"/>
      <c r="L227" s="537"/>
      <c r="M227" s="537"/>
      <c r="N227" s="537"/>
      <c r="O227" s="537"/>
      <c r="P227" s="537"/>
      <c r="Q227" s="536" t="s">
        <v>1854</v>
      </c>
    </row>
    <row r="228" spans="4:17" x14ac:dyDescent="0.2">
      <c r="D228" s="537" t="s">
        <v>3611</v>
      </c>
      <c r="E228" s="536" t="s">
        <v>3603</v>
      </c>
      <c r="F228" s="537"/>
      <c r="G228" s="536"/>
      <c r="H228" s="537"/>
      <c r="I228" s="537"/>
      <c r="J228" s="536" t="str">
        <f t="shared" si="4"/>
        <v/>
      </c>
      <c r="K228" s="537"/>
      <c r="L228" s="537"/>
      <c r="M228" s="537"/>
      <c r="N228" s="537"/>
      <c r="O228" s="537"/>
      <c r="P228" s="537"/>
      <c r="Q228" s="536" t="s">
        <v>1855</v>
      </c>
    </row>
    <row r="229" spans="4:17" x14ac:dyDescent="0.2">
      <c r="D229" s="537" t="s">
        <v>3612</v>
      </c>
      <c r="E229" s="536" t="s">
        <v>3603</v>
      </c>
      <c r="F229" s="537"/>
      <c r="G229" s="536"/>
      <c r="H229" s="537"/>
      <c r="I229" s="537"/>
      <c r="J229" s="536" t="str">
        <f t="shared" si="4"/>
        <v/>
      </c>
      <c r="K229" s="537"/>
      <c r="L229" s="537"/>
      <c r="M229" s="537"/>
      <c r="N229" s="537"/>
      <c r="O229" s="537"/>
      <c r="P229" s="537"/>
      <c r="Q229" s="536" t="s">
        <v>1856</v>
      </c>
    </row>
    <row r="230" spans="4:17" x14ac:dyDescent="0.2">
      <c r="D230" s="537" t="s">
        <v>3613</v>
      </c>
      <c r="E230" s="536" t="s">
        <v>3614</v>
      </c>
      <c r="F230" s="537"/>
      <c r="G230" s="536"/>
      <c r="H230" s="537"/>
      <c r="I230" s="537"/>
      <c r="J230" s="536" t="str">
        <f t="shared" si="4"/>
        <v/>
      </c>
      <c r="K230" s="537"/>
      <c r="L230" s="537"/>
      <c r="M230" s="537"/>
      <c r="N230" s="537"/>
      <c r="O230" s="537"/>
      <c r="P230" s="537"/>
      <c r="Q230" s="536" t="s">
        <v>1857</v>
      </c>
    </row>
    <row r="231" spans="4:17" x14ac:dyDescent="0.2">
      <c r="D231" s="537" t="s">
        <v>3615</v>
      </c>
      <c r="E231" s="536" t="s">
        <v>3614</v>
      </c>
      <c r="F231" s="537"/>
      <c r="G231" s="536"/>
      <c r="H231" s="537"/>
      <c r="I231" s="537"/>
      <c r="J231" s="536" t="str">
        <f t="shared" si="4"/>
        <v/>
      </c>
      <c r="K231" s="537"/>
      <c r="L231" s="537"/>
      <c r="M231" s="537"/>
      <c r="N231" s="537"/>
      <c r="O231" s="537"/>
      <c r="P231" s="537"/>
      <c r="Q231" s="536" t="s">
        <v>1858</v>
      </c>
    </row>
    <row r="232" spans="4:17" x14ac:dyDescent="0.2">
      <c r="D232" s="537" t="s">
        <v>3616</v>
      </c>
      <c r="E232" s="536" t="s">
        <v>3614</v>
      </c>
      <c r="F232" s="537"/>
      <c r="G232" s="536"/>
      <c r="H232" s="537"/>
      <c r="I232" s="537"/>
      <c r="J232" s="536" t="str">
        <f t="shared" si="4"/>
        <v/>
      </c>
      <c r="K232" s="537"/>
      <c r="L232" s="537"/>
      <c r="M232" s="537"/>
      <c r="N232" s="537"/>
      <c r="O232" s="537"/>
      <c r="P232" s="537"/>
      <c r="Q232" s="536" t="s">
        <v>1859</v>
      </c>
    </row>
    <row r="233" spans="4:17" x14ac:dyDescent="0.2">
      <c r="D233" s="537" t="s">
        <v>3617</v>
      </c>
      <c r="E233" s="536" t="s">
        <v>3614</v>
      </c>
      <c r="F233" s="537"/>
      <c r="G233" s="536"/>
      <c r="H233" s="537"/>
      <c r="I233" s="537"/>
      <c r="J233" s="536" t="str">
        <f t="shared" si="4"/>
        <v/>
      </c>
      <c r="K233" s="537"/>
      <c r="L233" s="537"/>
      <c r="M233" s="537"/>
      <c r="N233" s="537"/>
      <c r="O233" s="537"/>
      <c r="P233" s="537"/>
      <c r="Q233" s="536" t="s">
        <v>1860</v>
      </c>
    </row>
    <row r="234" spans="4:17" x14ac:dyDescent="0.2">
      <c r="D234" s="537" t="s">
        <v>3618</v>
      </c>
      <c r="E234" s="536" t="s">
        <v>3614</v>
      </c>
      <c r="F234" s="537"/>
      <c r="G234" s="536"/>
      <c r="H234" s="537"/>
      <c r="I234" s="537"/>
      <c r="J234" s="536" t="str">
        <f t="shared" si="4"/>
        <v/>
      </c>
      <c r="K234" s="537"/>
      <c r="L234" s="537"/>
      <c r="M234" s="537"/>
      <c r="N234" s="537"/>
      <c r="O234" s="537"/>
      <c r="P234" s="537"/>
      <c r="Q234" s="536" t="s">
        <v>1861</v>
      </c>
    </row>
    <row r="235" spans="4:17" x14ac:dyDescent="0.2">
      <c r="D235" s="537" t="s">
        <v>3619</v>
      </c>
      <c r="E235" s="536" t="s">
        <v>3614</v>
      </c>
      <c r="F235" s="537"/>
      <c r="G235" s="536"/>
      <c r="H235" s="537"/>
      <c r="I235" s="537"/>
      <c r="J235" s="536" t="str">
        <f t="shared" si="4"/>
        <v/>
      </c>
      <c r="K235" s="537"/>
      <c r="L235" s="537"/>
      <c r="M235" s="537"/>
      <c r="N235" s="537"/>
      <c r="O235" s="537"/>
      <c r="P235" s="537"/>
      <c r="Q235" s="536" t="s">
        <v>1862</v>
      </c>
    </row>
    <row r="236" spans="4:17" x14ac:dyDescent="0.2">
      <c r="D236" s="537" t="s">
        <v>3620</v>
      </c>
      <c r="E236" s="536" t="s">
        <v>3614</v>
      </c>
      <c r="F236" s="537"/>
      <c r="G236" s="536"/>
      <c r="H236" s="537"/>
      <c r="I236" s="537"/>
      <c r="J236" s="536" t="str">
        <f t="shared" si="4"/>
        <v/>
      </c>
      <c r="K236" s="537"/>
      <c r="L236" s="537"/>
      <c r="M236" s="537"/>
      <c r="N236" s="537"/>
      <c r="O236" s="537"/>
      <c r="P236" s="537"/>
      <c r="Q236" s="536" t="s">
        <v>1863</v>
      </c>
    </row>
    <row r="237" spans="4:17" x14ac:dyDescent="0.2">
      <c r="D237" s="537" t="s">
        <v>3621</v>
      </c>
      <c r="E237" s="536" t="s">
        <v>3614</v>
      </c>
      <c r="F237" s="537"/>
      <c r="G237" s="536"/>
      <c r="H237" s="537"/>
      <c r="I237" s="537"/>
      <c r="J237" s="536" t="str">
        <f t="shared" si="4"/>
        <v/>
      </c>
      <c r="K237" s="537"/>
      <c r="L237" s="537"/>
      <c r="M237" s="537"/>
      <c r="N237" s="537"/>
      <c r="O237" s="537"/>
      <c r="P237" s="537"/>
      <c r="Q237" s="536" t="s">
        <v>1864</v>
      </c>
    </row>
    <row r="238" spans="4:17" x14ac:dyDescent="0.2">
      <c r="D238" s="537" t="s">
        <v>3622</v>
      </c>
      <c r="E238" s="536" t="s">
        <v>3614</v>
      </c>
      <c r="F238" s="537"/>
      <c r="G238" s="536"/>
      <c r="H238" s="537"/>
      <c r="I238" s="537"/>
      <c r="J238" s="536" t="str">
        <f t="shared" si="4"/>
        <v/>
      </c>
      <c r="K238" s="537"/>
      <c r="L238" s="537"/>
      <c r="M238" s="537"/>
      <c r="N238" s="537"/>
      <c r="O238" s="537"/>
      <c r="P238" s="537"/>
      <c r="Q238" s="536" t="s">
        <v>1865</v>
      </c>
    </row>
    <row r="239" spans="4:17" x14ac:dyDescent="0.2">
      <c r="D239" s="537" t="s">
        <v>3623</v>
      </c>
      <c r="E239" s="536" t="s">
        <v>3614</v>
      </c>
      <c r="F239" s="537"/>
      <c r="G239" s="536"/>
      <c r="H239" s="537"/>
      <c r="I239" s="537"/>
      <c r="J239" s="536" t="str">
        <f t="shared" si="4"/>
        <v/>
      </c>
      <c r="K239" s="537"/>
      <c r="L239" s="537"/>
      <c r="M239" s="537"/>
      <c r="N239" s="537"/>
      <c r="O239" s="537"/>
      <c r="P239" s="537"/>
      <c r="Q239" s="536" t="s">
        <v>1866</v>
      </c>
    </row>
    <row r="240" spans="4:17" x14ac:dyDescent="0.2">
      <c r="D240" s="537" t="s">
        <v>3624</v>
      </c>
      <c r="E240" s="536" t="s">
        <v>3625</v>
      </c>
      <c r="F240" s="537"/>
      <c r="G240" s="536"/>
      <c r="H240" s="537"/>
      <c r="I240" s="537"/>
      <c r="J240" s="536" t="str">
        <f t="shared" si="4"/>
        <v/>
      </c>
      <c r="K240" s="537"/>
      <c r="L240" s="537"/>
      <c r="M240" s="537"/>
      <c r="N240" s="537"/>
      <c r="O240" s="537"/>
      <c r="P240" s="537"/>
      <c r="Q240" s="536" t="s">
        <v>1867</v>
      </c>
    </row>
    <row r="241" spans="4:17" x14ac:dyDescent="0.2">
      <c r="D241" s="537" t="s">
        <v>3626</v>
      </c>
      <c r="E241" s="536" t="s">
        <v>3625</v>
      </c>
      <c r="F241" s="537"/>
      <c r="G241" s="536"/>
      <c r="H241" s="537"/>
      <c r="I241" s="537"/>
      <c r="J241" s="536" t="str">
        <f t="shared" si="4"/>
        <v/>
      </c>
      <c r="K241" s="537"/>
      <c r="L241" s="537"/>
      <c r="M241" s="537"/>
      <c r="N241" s="537"/>
      <c r="O241" s="537"/>
      <c r="P241" s="537"/>
      <c r="Q241" s="536" t="s">
        <v>1868</v>
      </c>
    </row>
    <row r="242" spans="4:17" x14ac:dyDescent="0.2">
      <c r="D242" s="537" t="s">
        <v>3627</v>
      </c>
      <c r="E242" s="536" t="s">
        <v>3625</v>
      </c>
      <c r="F242" s="537"/>
      <c r="G242" s="536"/>
      <c r="H242" s="537"/>
      <c r="I242" s="537"/>
      <c r="J242" s="536" t="str">
        <f t="shared" si="4"/>
        <v/>
      </c>
      <c r="K242" s="537"/>
      <c r="L242" s="537"/>
      <c r="M242" s="537"/>
      <c r="N242" s="537"/>
      <c r="O242" s="537"/>
      <c r="P242" s="537"/>
      <c r="Q242" s="536" t="s">
        <v>1869</v>
      </c>
    </row>
    <row r="243" spans="4:17" x14ac:dyDescent="0.2">
      <c r="D243" s="537" t="s">
        <v>3628</v>
      </c>
      <c r="E243" s="536" t="s">
        <v>3625</v>
      </c>
      <c r="F243" s="537"/>
      <c r="G243" s="536"/>
      <c r="H243" s="537"/>
      <c r="I243" s="537"/>
      <c r="J243" s="536" t="str">
        <f t="shared" si="4"/>
        <v/>
      </c>
      <c r="K243" s="537"/>
      <c r="L243" s="537"/>
      <c r="M243" s="537"/>
      <c r="N243" s="537"/>
      <c r="O243" s="537"/>
      <c r="P243" s="537"/>
      <c r="Q243" s="536" t="s">
        <v>1870</v>
      </c>
    </row>
    <row r="244" spans="4:17" x14ac:dyDescent="0.2">
      <c r="D244" s="537" t="s">
        <v>3629</v>
      </c>
      <c r="E244" s="536" t="s">
        <v>3625</v>
      </c>
      <c r="F244" s="537"/>
      <c r="G244" s="536"/>
      <c r="H244" s="537"/>
      <c r="I244" s="537"/>
      <c r="J244" s="536" t="str">
        <f t="shared" si="4"/>
        <v/>
      </c>
      <c r="K244" s="537"/>
      <c r="L244" s="537"/>
      <c r="M244" s="537"/>
      <c r="N244" s="537"/>
      <c r="O244" s="537"/>
      <c r="P244" s="537"/>
      <c r="Q244" s="536" t="s">
        <v>1871</v>
      </c>
    </row>
    <row r="245" spans="4:17" x14ac:dyDescent="0.2">
      <c r="D245" s="537" t="s">
        <v>3630</v>
      </c>
      <c r="E245" s="536" t="s">
        <v>3625</v>
      </c>
      <c r="F245" s="537"/>
      <c r="G245" s="536"/>
      <c r="H245" s="537"/>
      <c r="I245" s="537"/>
      <c r="J245" s="536" t="str">
        <f t="shared" si="4"/>
        <v/>
      </c>
      <c r="K245" s="537"/>
      <c r="L245" s="537"/>
      <c r="M245" s="537"/>
      <c r="N245" s="537"/>
      <c r="O245" s="537"/>
      <c r="P245" s="537"/>
      <c r="Q245" s="536" t="s">
        <v>1872</v>
      </c>
    </row>
    <row r="246" spans="4:17" x14ac:dyDescent="0.2">
      <c r="D246" s="537" t="s">
        <v>3631</v>
      </c>
      <c r="E246" s="536" t="s">
        <v>3625</v>
      </c>
      <c r="F246" s="537"/>
      <c r="G246" s="536"/>
      <c r="H246" s="537"/>
      <c r="I246" s="537"/>
      <c r="J246" s="536" t="str">
        <f t="shared" si="4"/>
        <v/>
      </c>
      <c r="K246" s="537"/>
      <c r="L246" s="537"/>
      <c r="M246" s="537"/>
      <c r="N246" s="537"/>
      <c r="O246" s="537"/>
      <c r="P246" s="537"/>
      <c r="Q246" s="536" t="s">
        <v>1873</v>
      </c>
    </row>
    <row r="247" spans="4:17" x14ac:dyDescent="0.2">
      <c r="D247" s="537" t="s">
        <v>3632</v>
      </c>
      <c r="E247" s="536" t="s">
        <v>3625</v>
      </c>
      <c r="F247" s="537"/>
      <c r="G247" s="536"/>
      <c r="H247" s="537"/>
      <c r="I247" s="537"/>
      <c r="J247" s="536" t="str">
        <f t="shared" si="4"/>
        <v/>
      </c>
      <c r="K247" s="537"/>
      <c r="L247" s="537"/>
      <c r="M247" s="537"/>
      <c r="N247" s="537"/>
      <c r="O247" s="537"/>
      <c r="P247" s="537"/>
      <c r="Q247" s="536" t="s">
        <v>1874</v>
      </c>
    </row>
    <row r="248" spans="4:17" x14ac:dyDescent="0.2">
      <c r="D248" s="537" t="s">
        <v>3633</v>
      </c>
      <c r="E248" s="536" t="s">
        <v>3625</v>
      </c>
      <c r="F248" s="537"/>
      <c r="G248" s="536"/>
      <c r="H248" s="537"/>
      <c r="I248" s="537"/>
      <c r="J248" s="536" t="str">
        <f t="shared" si="4"/>
        <v/>
      </c>
      <c r="K248" s="537"/>
      <c r="L248" s="537"/>
      <c r="M248" s="537"/>
      <c r="N248" s="537"/>
      <c r="O248" s="537"/>
      <c r="P248" s="537"/>
      <c r="Q248" s="536" t="s">
        <v>1875</v>
      </c>
    </row>
    <row r="249" spans="4:17" x14ac:dyDescent="0.2">
      <c r="D249" s="537" t="s">
        <v>3634</v>
      </c>
      <c r="E249" s="536" t="s">
        <v>3625</v>
      </c>
      <c r="F249" s="537"/>
      <c r="G249" s="536"/>
      <c r="H249" s="537"/>
      <c r="I249" s="537"/>
      <c r="J249" s="536" t="str">
        <f t="shared" si="4"/>
        <v/>
      </c>
      <c r="K249" s="537"/>
      <c r="L249" s="537"/>
      <c r="M249" s="537"/>
      <c r="N249" s="537"/>
      <c r="O249" s="537"/>
      <c r="P249" s="537"/>
      <c r="Q249" s="536" t="s">
        <v>1876</v>
      </c>
    </row>
    <row r="250" spans="4:17" x14ac:dyDescent="0.2">
      <c r="D250" s="537" t="s">
        <v>3635</v>
      </c>
      <c r="E250" s="536" t="s">
        <v>3636</v>
      </c>
      <c r="F250" s="537"/>
      <c r="G250" s="536"/>
      <c r="H250" s="537"/>
      <c r="I250" s="537"/>
      <c r="J250" s="536" t="str">
        <f t="shared" si="4"/>
        <v/>
      </c>
      <c r="K250" s="537"/>
      <c r="L250" s="537"/>
      <c r="M250" s="537"/>
      <c r="N250" s="537"/>
      <c r="O250" s="537"/>
      <c r="P250" s="537"/>
      <c r="Q250" s="536" t="s">
        <v>1877</v>
      </c>
    </row>
    <row r="251" spans="4:17" x14ac:dyDescent="0.2">
      <c r="D251" s="537" t="s">
        <v>3637</v>
      </c>
      <c r="E251" s="536" t="s">
        <v>3636</v>
      </c>
      <c r="F251" s="537"/>
      <c r="G251" s="536"/>
      <c r="H251" s="537"/>
      <c r="I251" s="537"/>
      <c r="J251" s="536" t="str">
        <f t="shared" si="4"/>
        <v/>
      </c>
      <c r="K251" s="537"/>
      <c r="L251" s="537"/>
      <c r="M251" s="537"/>
      <c r="N251" s="537"/>
      <c r="O251" s="537"/>
      <c r="P251" s="537"/>
      <c r="Q251" s="536" t="s">
        <v>1878</v>
      </c>
    </row>
    <row r="252" spans="4:17" x14ac:dyDescent="0.2">
      <c r="D252" s="537" t="s">
        <v>3638</v>
      </c>
      <c r="E252" s="536" t="s">
        <v>3636</v>
      </c>
      <c r="F252" s="537"/>
      <c r="G252" s="536"/>
      <c r="H252" s="537"/>
      <c r="I252" s="537"/>
      <c r="J252" s="536" t="str">
        <f t="shared" si="4"/>
        <v/>
      </c>
      <c r="K252" s="537"/>
      <c r="L252" s="537"/>
      <c r="M252" s="537"/>
      <c r="N252" s="537"/>
      <c r="O252" s="537"/>
      <c r="P252" s="537"/>
      <c r="Q252" s="536" t="s">
        <v>1879</v>
      </c>
    </row>
    <row r="253" spans="4:17" x14ac:dyDescent="0.2">
      <c r="D253" s="537" t="s">
        <v>3639</v>
      </c>
      <c r="E253" s="536" t="s">
        <v>3636</v>
      </c>
      <c r="F253" s="537"/>
      <c r="G253" s="536"/>
      <c r="H253" s="537"/>
      <c r="I253" s="537"/>
      <c r="J253" s="536" t="str">
        <f t="shared" si="4"/>
        <v/>
      </c>
      <c r="K253" s="537"/>
      <c r="L253" s="537"/>
      <c r="M253" s="537"/>
      <c r="N253" s="537"/>
      <c r="O253" s="537"/>
      <c r="P253" s="537"/>
      <c r="Q253" s="536" t="s">
        <v>1880</v>
      </c>
    </row>
    <row r="254" spans="4:17" x14ac:dyDescent="0.2">
      <c r="D254" s="537" t="s">
        <v>3640</v>
      </c>
      <c r="E254" s="536" t="s">
        <v>3636</v>
      </c>
      <c r="F254" s="537"/>
      <c r="G254" s="536"/>
      <c r="H254" s="537"/>
      <c r="I254" s="537"/>
      <c r="J254" s="536" t="str">
        <f t="shared" si="4"/>
        <v/>
      </c>
      <c r="K254" s="537"/>
      <c r="L254" s="537"/>
      <c r="M254" s="537"/>
      <c r="N254" s="537"/>
      <c r="O254" s="537"/>
      <c r="P254" s="537"/>
      <c r="Q254" s="536" t="s">
        <v>1881</v>
      </c>
    </row>
    <row r="255" spans="4:17" x14ac:dyDescent="0.2">
      <c r="D255" s="537" t="s">
        <v>3641</v>
      </c>
      <c r="E255" s="536" t="s">
        <v>3636</v>
      </c>
      <c r="F255" s="537"/>
      <c r="G255" s="536"/>
      <c r="H255" s="537"/>
      <c r="I255" s="537"/>
      <c r="J255" s="536" t="str">
        <f t="shared" si="4"/>
        <v/>
      </c>
      <c r="K255" s="537"/>
      <c r="L255" s="537"/>
      <c r="M255" s="537"/>
      <c r="N255" s="537"/>
      <c r="O255" s="537"/>
      <c r="P255" s="537"/>
      <c r="Q255" s="536" t="s">
        <v>1882</v>
      </c>
    </row>
    <row r="256" spans="4:17" x14ac:dyDescent="0.2">
      <c r="D256" s="537" t="s">
        <v>3642</v>
      </c>
      <c r="E256" s="536" t="s">
        <v>3636</v>
      </c>
      <c r="F256" s="537"/>
      <c r="G256" s="536"/>
      <c r="H256" s="537"/>
      <c r="I256" s="537"/>
      <c r="J256" s="536" t="str">
        <f t="shared" si="4"/>
        <v/>
      </c>
      <c r="K256" s="537"/>
      <c r="L256" s="537"/>
      <c r="M256" s="537"/>
      <c r="N256" s="537"/>
      <c r="O256" s="537"/>
      <c r="P256" s="537"/>
      <c r="Q256" s="536" t="s">
        <v>1883</v>
      </c>
    </row>
    <row r="257" spans="4:17" x14ac:dyDescent="0.2">
      <c r="D257" s="537" t="s">
        <v>3643</v>
      </c>
      <c r="E257" s="536" t="s">
        <v>3636</v>
      </c>
      <c r="F257" s="537"/>
      <c r="G257" s="536"/>
      <c r="H257" s="537"/>
      <c r="I257" s="537"/>
      <c r="J257" s="536" t="str">
        <f t="shared" si="4"/>
        <v/>
      </c>
      <c r="K257" s="537"/>
      <c r="L257" s="537"/>
      <c r="M257" s="537"/>
      <c r="N257" s="537"/>
      <c r="O257" s="537"/>
      <c r="P257" s="537"/>
      <c r="Q257" s="536" t="s">
        <v>1884</v>
      </c>
    </row>
    <row r="258" spans="4:17" x14ac:dyDescent="0.2">
      <c r="D258" s="537" t="s">
        <v>3644</v>
      </c>
      <c r="E258" s="536" t="s">
        <v>3636</v>
      </c>
      <c r="F258" s="537"/>
      <c r="G258" s="536"/>
      <c r="H258" s="537"/>
      <c r="I258" s="537"/>
      <c r="J258" s="536" t="str">
        <f t="shared" si="4"/>
        <v/>
      </c>
      <c r="K258" s="537"/>
      <c r="L258" s="537"/>
      <c r="M258" s="537"/>
      <c r="N258" s="537"/>
      <c r="O258" s="537"/>
      <c r="P258" s="537"/>
      <c r="Q258" s="536" t="s">
        <v>1885</v>
      </c>
    </row>
    <row r="259" spans="4:17" x14ac:dyDescent="0.2">
      <c r="D259" s="537" t="s">
        <v>3645</v>
      </c>
      <c r="E259" s="536" t="s">
        <v>3636</v>
      </c>
      <c r="F259" s="537"/>
      <c r="G259" s="536"/>
      <c r="H259" s="537"/>
      <c r="I259" s="537"/>
      <c r="J259" s="536" t="str">
        <f t="shared" si="4"/>
        <v/>
      </c>
      <c r="K259" s="537"/>
      <c r="L259" s="537"/>
      <c r="M259" s="537"/>
      <c r="N259" s="537"/>
      <c r="O259" s="537"/>
      <c r="P259" s="537"/>
      <c r="Q259" s="536" t="s">
        <v>1886</v>
      </c>
    </row>
    <row r="260" spans="4:17" x14ac:dyDescent="0.2">
      <c r="D260" s="537" t="s">
        <v>3646</v>
      </c>
      <c r="E260" s="536" t="s">
        <v>3647</v>
      </c>
      <c r="F260" s="537"/>
      <c r="G260" s="536"/>
      <c r="H260" s="537"/>
      <c r="I260" s="537"/>
      <c r="J260" s="536" t="str">
        <f t="shared" si="4"/>
        <v/>
      </c>
      <c r="K260" s="537"/>
      <c r="L260" s="537"/>
      <c r="M260" s="537"/>
      <c r="N260" s="537"/>
      <c r="O260" s="537"/>
      <c r="P260" s="537"/>
      <c r="Q260" s="536" t="s">
        <v>1887</v>
      </c>
    </row>
    <row r="261" spans="4:17" x14ac:dyDescent="0.2">
      <c r="D261" s="537" t="s">
        <v>3648</v>
      </c>
      <c r="E261" s="536" t="s">
        <v>3647</v>
      </c>
      <c r="F261" s="537"/>
      <c r="G261" s="536"/>
      <c r="H261" s="537"/>
      <c r="I261" s="537"/>
      <c r="J261" s="536" t="str">
        <f t="shared" si="4"/>
        <v/>
      </c>
      <c r="K261" s="537"/>
      <c r="L261" s="537"/>
      <c r="M261" s="537"/>
      <c r="N261" s="537"/>
      <c r="O261" s="537"/>
      <c r="P261" s="537"/>
      <c r="Q261" s="536" t="s">
        <v>1888</v>
      </c>
    </row>
    <row r="262" spans="4:17" x14ac:dyDescent="0.2">
      <c r="D262" s="537" t="s">
        <v>3649</v>
      </c>
      <c r="E262" s="536" t="s">
        <v>3647</v>
      </c>
      <c r="F262" s="537"/>
      <c r="G262" s="536"/>
      <c r="H262" s="537"/>
      <c r="I262" s="537"/>
      <c r="J262" s="536" t="str">
        <f t="shared" si="4"/>
        <v/>
      </c>
      <c r="K262" s="537"/>
      <c r="L262" s="537"/>
      <c r="M262" s="537"/>
      <c r="N262" s="537"/>
      <c r="O262" s="537"/>
      <c r="P262" s="537"/>
      <c r="Q262" s="536" t="s">
        <v>1889</v>
      </c>
    </row>
    <row r="263" spans="4:17" x14ac:dyDescent="0.2">
      <c r="D263" s="537" t="s">
        <v>3650</v>
      </c>
      <c r="E263" s="536" t="s">
        <v>3647</v>
      </c>
      <c r="F263" s="537"/>
      <c r="G263" s="536"/>
      <c r="H263" s="537"/>
      <c r="I263" s="537"/>
      <c r="J263" s="536" t="str">
        <f t="shared" si="4"/>
        <v/>
      </c>
      <c r="K263" s="537"/>
      <c r="L263" s="537"/>
      <c r="M263" s="537"/>
      <c r="N263" s="537"/>
      <c r="O263" s="537"/>
      <c r="P263" s="537"/>
      <c r="Q263" s="536" t="s">
        <v>1890</v>
      </c>
    </row>
    <row r="264" spans="4:17" x14ac:dyDescent="0.2">
      <c r="D264" s="537" t="s">
        <v>3651</v>
      </c>
      <c r="E264" s="536" t="s">
        <v>3647</v>
      </c>
      <c r="F264" s="537"/>
      <c r="G264" s="536"/>
      <c r="H264" s="537"/>
      <c r="I264" s="537"/>
      <c r="J264" s="536" t="str">
        <f t="shared" si="4"/>
        <v/>
      </c>
      <c r="K264" s="537"/>
      <c r="L264" s="537"/>
      <c r="M264" s="537"/>
      <c r="N264" s="537"/>
      <c r="O264" s="537"/>
      <c r="P264" s="537"/>
      <c r="Q264" s="536" t="s">
        <v>1891</v>
      </c>
    </row>
    <row r="265" spans="4:17" x14ac:dyDescent="0.2">
      <c r="D265" s="537" t="s">
        <v>3652</v>
      </c>
      <c r="E265" s="536" t="s">
        <v>3647</v>
      </c>
      <c r="F265" s="537"/>
      <c r="G265" s="536"/>
      <c r="H265" s="537"/>
      <c r="I265" s="537"/>
      <c r="J265" s="536" t="str">
        <f t="shared" si="4"/>
        <v/>
      </c>
      <c r="K265" s="537"/>
      <c r="L265" s="537"/>
      <c r="M265" s="537"/>
      <c r="N265" s="537"/>
      <c r="O265" s="537"/>
      <c r="P265" s="537"/>
      <c r="Q265" s="536" t="s">
        <v>1892</v>
      </c>
    </row>
    <row r="266" spans="4:17" x14ac:dyDescent="0.2">
      <c r="D266" s="537" t="s">
        <v>3653</v>
      </c>
      <c r="E266" s="536" t="s">
        <v>3647</v>
      </c>
      <c r="F266" s="537"/>
      <c r="G266" s="536"/>
      <c r="H266" s="537"/>
      <c r="I266" s="537"/>
      <c r="J266" s="536" t="str">
        <f t="shared" si="4"/>
        <v/>
      </c>
      <c r="K266" s="537"/>
      <c r="L266" s="537"/>
      <c r="M266" s="537"/>
      <c r="N266" s="537"/>
      <c r="O266" s="537"/>
      <c r="P266" s="537"/>
      <c r="Q266" s="536" t="s">
        <v>1893</v>
      </c>
    </row>
    <row r="267" spans="4:17" x14ac:dyDescent="0.2">
      <c r="D267" s="537" t="s">
        <v>3654</v>
      </c>
      <c r="E267" s="536" t="s">
        <v>3647</v>
      </c>
      <c r="F267" s="537"/>
      <c r="G267" s="536"/>
      <c r="H267" s="537"/>
      <c r="I267" s="537"/>
      <c r="J267" s="536" t="str">
        <f t="shared" si="4"/>
        <v/>
      </c>
      <c r="K267" s="537"/>
      <c r="L267" s="537"/>
      <c r="M267" s="537"/>
      <c r="N267" s="537"/>
      <c r="O267" s="537"/>
      <c r="P267" s="537"/>
      <c r="Q267" s="536" t="s">
        <v>1894</v>
      </c>
    </row>
    <row r="268" spans="4:17" x14ac:dyDescent="0.2">
      <c r="D268" s="537" t="s">
        <v>3655</v>
      </c>
      <c r="E268" s="536" t="s">
        <v>3647</v>
      </c>
      <c r="F268" s="537"/>
      <c r="G268" s="536"/>
      <c r="H268" s="537"/>
      <c r="I268" s="537"/>
      <c r="J268" s="536" t="str">
        <f t="shared" si="4"/>
        <v/>
      </c>
      <c r="K268" s="537"/>
      <c r="L268" s="537"/>
      <c r="M268" s="537"/>
      <c r="N268" s="537"/>
      <c r="O268" s="537"/>
      <c r="P268" s="537"/>
      <c r="Q268" s="536" t="s">
        <v>1895</v>
      </c>
    </row>
    <row r="269" spans="4:17" x14ac:dyDescent="0.2">
      <c r="D269" s="537" t="s">
        <v>3656</v>
      </c>
      <c r="E269" s="536" t="s">
        <v>3647</v>
      </c>
      <c r="F269" s="537"/>
      <c r="G269" s="536"/>
      <c r="H269" s="537"/>
      <c r="I269" s="537"/>
      <c r="J269" s="536" t="str">
        <f t="shared" si="4"/>
        <v/>
      </c>
      <c r="K269" s="537"/>
      <c r="L269" s="537"/>
      <c r="M269" s="537"/>
      <c r="N269" s="537"/>
      <c r="O269" s="537"/>
      <c r="P269" s="537"/>
      <c r="Q269" s="536" t="s">
        <v>1896</v>
      </c>
    </row>
    <row r="270" spans="4:17" x14ac:dyDescent="0.2">
      <c r="D270" s="537" t="s">
        <v>3657</v>
      </c>
      <c r="E270" s="536" t="s">
        <v>3658</v>
      </c>
      <c r="F270" s="537"/>
      <c r="G270" s="536"/>
      <c r="H270" s="537"/>
      <c r="I270" s="537"/>
      <c r="J270" s="536" t="str">
        <f t="shared" si="4"/>
        <v/>
      </c>
      <c r="K270" s="537"/>
      <c r="L270" s="537"/>
      <c r="M270" s="537"/>
      <c r="N270" s="537"/>
      <c r="O270" s="537"/>
      <c r="P270" s="537"/>
      <c r="Q270" s="536" t="s">
        <v>1897</v>
      </c>
    </row>
    <row r="271" spans="4:17" x14ac:dyDescent="0.2">
      <c r="D271" s="537" t="s">
        <v>3659</v>
      </c>
      <c r="E271" s="536" t="s">
        <v>3658</v>
      </c>
      <c r="F271" s="537"/>
      <c r="G271" s="536"/>
      <c r="H271" s="537"/>
      <c r="I271" s="537"/>
      <c r="J271" s="536" t="str">
        <f t="shared" si="4"/>
        <v/>
      </c>
      <c r="K271" s="537"/>
      <c r="L271" s="537"/>
      <c r="M271" s="537"/>
      <c r="N271" s="537"/>
      <c r="O271" s="537"/>
      <c r="P271" s="537"/>
      <c r="Q271" s="536" t="s">
        <v>1898</v>
      </c>
    </row>
    <row r="272" spans="4:17" x14ac:dyDescent="0.2">
      <c r="D272" s="537" t="s">
        <v>3660</v>
      </c>
      <c r="E272" s="536" t="s">
        <v>3658</v>
      </c>
      <c r="F272" s="537"/>
      <c r="G272" s="536"/>
      <c r="H272" s="537"/>
      <c r="I272" s="537"/>
      <c r="J272" s="536" t="str">
        <f t="shared" si="4"/>
        <v/>
      </c>
      <c r="K272" s="537"/>
      <c r="L272" s="537"/>
      <c r="M272" s="537"/>
      <c r="N272" s="537"/>
      <c r="O272" s="537"/>
      <c r="P272" s="537"/>
      <c r="Q272" s="536" t="s">
        <v>1899</v>
      </c>
    </row>
    <row r="273" spans="4:17" x14ac:dyDescent="0.2">
      <c r="D273" s="537" t="s">
        <v>3661</v>
      </c>
      <c r="E273" s="536" t="s">
        <v>3658</v>
      </c>
      <c r="F273" s="537"/>
      <c r="G273" s="536"/>
      <c r="H273" s="537"/>
      <c r="I273" s="537"/>
      <c r="J273" s="536" t="str">
        <f t="shared" si="4"/>
        <v/>
      </c>
      <c r="K273" s="537"/>
      <c r="L273" s="537"/>
      <c r="M273" s="537"/>
      <c r="N273" s="537"/>
      <c r="O273" s="537"/>
      <c r="P273" s="537"/>
      <c r="Q273" s="536" t="s">
        <v>1900</v>
      </c>
    </row>
    <row r="274" spans="4:17" x14ac:dyDescent="0.2">
      <c r="D274" s="537" t="s">
        <v>3662</v>
      </c>
      <c r="E274" s="536" t="s">
        <v>3658</v>
      </c>
      <c r="F274" s="537"/>
      <c r="G274" s="536"/>
      <c r="H274" s="537"/>
      <c r="I274" s="537"/>
      <c r="J274" s="536" t="str">
        <f t="shared" si="4"/>
        <v/>
      </c>
      <c r="K274" s="537"/>
      <c r="L274" s="537"/>
      <c r="M274" s="537"/>
      <c r="N274" s="537"/>
      <c r="O274" s="537"/>
      <c r="P274" s="537"/>
      <c r="Q274" s="536" t="s">
        <v>1901</v>
      </c>
    </row>
    <row r="275" spans="4:17" x14ac:dyDescent="0.2">
      <c r="D275" s="537" t="s">
        <v>3663</v>
      </c>
      <c r="E275" s="536" t="s">
        <v>3658</v>
      </c>
      <c r="F275" s="537"/>
      <c r="G275" s="536"/>
      <c r="H275" s="537"/>
      <c r="I275" s="537"/>
      <c r="J275" s="536" t="str">
        <f t="shared" si="4"/>
        <v/>
      </c>
      <c r="K275" s="537"/>
      <c r="L275" s="537"/>
      <c r="M275" s="537"/>
      <c r="N275" s="537"/>
      <c r="O275" s="537"/>
      <c r="P275" s="537"/>
      <c r="Q275" s="536" t="s">
        <v>1902</v>
      </c>
    </row>
    <row r="276" spans="4:17" x14ac:dyDescent="0.2">
      <c r="D276" s="537" t="s">
        <v>3664</v>
      </c>
      <c r="E276" s="536" t="s">
        <v>3658</v>
      </c>
      <c r="F276" s="537"/>
      <c r="G276" s="536"/>
      <c r="H276" s="537"/>
      <c r="I276" s="537"/>
      <c r="J276" s="536" t="str">
        <f t="shared" si="4"/>
        <v/>
      </c>
      <c r="K276" s="537"/>
      <c r="L276" s="537"/>
      <c r="M276" s="537"/>
      <c r="N276" s="537"/>
      <c r="O276" s="537"/>
      <c r="P276" s="537"/>
      <c r="Q276" s="536" t="s">
        <v>1903</v>
      </c>
    </row>
    <row r="277" spans="4:17" x14ac:dyDescent="0.2">
      <c r="D277" s="537" t="s">
        <v>3665</v>
      </c>
      <c r="E277" s="536" t="s">
        <v>3658</v>
      </c>
      <c r="F277" s="537"/>
      <c r="G277" s="536"/>
      <c r="H277" s="537"/>
      <c r="I277" s="537"/>
      <c r="J277" s="536" t="str">
        <f t="shared" si="4"/>
        <v/>
      </c>
      <c r="K277" s="537"/>
      <c r="L277" s="537"/>
      <c r="M277" s="537"/>
      <c r="N277" s="537"/>
      <c r="O277" s="537"/>
      <c r="P277" s="537"/>
      <c r="Q277" s="536" t="s">
        <v>1904</v>
      </c>
    </row>
    <row r="278" spans="4:17" x14ac:dyDescent="0.2">
      <c r="D278" s="537" t="s">
        <v>3666</v>
      </c>
      <c r="E278" s="536" t="s">
        <v>3658</v>
      </c>
      <c r="F278" s="537"/>
      <c r="G278" s="536"/>
      <c r="H278" s="537"/>
      <c r="I278" s="537"/>
      <c r="J278" s="536" t="str">
        <f t="shared" si="4"/>
        <v/>
      </c>
      <c r="K278" s="537"/>
      <c r="L278" s="537"/>
      <c r="M278" s="537"/>
      <c r="N278" s="537"/>
      <c r="O278" s="537"/>
      <c r="P278" s="537"/>
      <c r="Q278" s="536" t="s">
        <v>1905</v>
      </c>
    </row>
    <row r="279" spans="4:17" x14ac:dyDescent="0.2">
      <c r="D279" s="537" t="s">
        <v>3667</v>
      </c>
      <c r="E279" s="536" t="s">
        <v>3658</v>
      </c>
      <c r="F279" s="537"/>
      <c r="G279" s="536"/>
      <c r="H279" s="537"/>
      <c r="I279" s="537"/>
      <c r="J279" s="536" t="str">
        <f t="shared" si="4"/>
        <v/>
      </c>
      <c r="K279" s="537"/>
      <c r="L279" s="537"/>
      <c r="M279" s="537"/>
      <c r="N279" s="537"/>
      <c r="O279" s="537"/>
      <c r="P279" s="537"/>
      <c r="Q279" s="536" t="s">
        <v>1906</v>
      </c>
    </row>
    <row r="280" spans="4:17" x14ac:dyDescent="0.2">
      <c r="D280" s="537" t="s">
        <v>3668</v>
      </c>
      <c r="E280" s="536" t="s">
        <v>3669</v>
      </c>
      <c r="F280" s="537"/>
      <c r="G280" s="536"/>
      <c r="H280" s="537"/>
      <c r="I280" s="537"/>
      <c r="J280" s="536" t="str">
        <f t="shared" si="4"/>
        <v/>
      </c>
      <c r="K280" s="537"/>
      <c r="L280" s="537"/>
      <c r="M280" s="537"/>
      <c r="N280" s="537"/>
      <c r="O280" s="537"/>
      <c r="P280" s="537"/>
      <c r="Q280" s="536" t="s">
        <v>1907</v>
      </c>
    </row>
    <row r="281" spans="4:17" x14ac:dyDescent="0.2">
      <c r="D281" s="537" t="s">
        <v>3670</v>
      </c>
      <c r="E281" s="536" t="s">
        <v>3669</v>
      </c>
      <c r="F281" s="537"/>
      <c r="G281" s="536"/>
      <c r="H281" s="537"/>
      <c r="I281" s="537"/>
      <c r="J281" s="536" t="str">
        <f t="shared" si="4"/>
        <v/>
      </c>
      <c r="K281" s="537"/>
      <c r="L281" s="537"/>
      <c r="M281" s="537"/>
      <c r="N281" s="537"/>
      <c r="O281" s="537"/>
      <c r="P281" s="537"/>
      <c r="Q281" s="536" t="s">
        <v>1908</v>
      </c>
    </row>
    <row r="282" spans="4:17" x14ac:dyDescent="0.2">
      <c r="D282" s="537" t="s">
        <v>3671</v>
      </c>
      <c r="E282" s="536" t="s">
        <v>3669</v>
      </c>
      <c r="F282" s="537"/>
      <c r="G282" s="536"/>
      <c r="H282" s="537"/>
      <c r="I282" s="537"/>
      <c r="J282" s="536" t="str">
        <f t="shared" si="4"/>
        <v/>
      </c>
      <c r="K282" s="537"/>
      <c r="L282" s="537"/>
      <c r="M282" s="537"/>
      <c r="N282" s="537"/>
      <c r="O282" s="537"/>
      <c r="P282" s="537"/>
      <c r="Q282" s="536" t="s">
        <v>1909</v>
      </c>
    </row>
    <row r="283" spans="4:17" x14ac:dyDescent="0.2">
      <c r="D283" s="537" t="s">
        <v>3672</v>
      </c>
      <c r="E283" s="536" t="s">
        <v>3669</v>
      </c>
      <c r="F283" s="537"/>
      <c r="G283" s="536"/>
      <c r="H283" s="537"/>
      <c r="I283" s="537"/>
      <c r="J283" s="536" t="str">
        <f t="shared" si="4"/>
        <v/>
      </c>
      <c r="K283" s="537"/>
      <c r="L283" s="537"/>
      <c r="M283" s="537"/>
      <c r="N283" s="537"/>
      <c r="O283" s="537"/>
      <c r="P283" s="537"/>
      <c r="Q283" s="536" t="s">
        <v>1910</v>
      </c>
    </row>
    <row r="284" spans="4:17" x14ac:dyDescent="0.2">
      <c r="D284" s="537" t="s">
        <v>3673</v>
      </c>
      <c r="E284" s="536" t="s">
        <v>3669</v>
      </c>
      <c r="F284" s="537"/>
      <c r="G284" s="536"/>
      <c r="H284" s="537"/>
      <c r="I284" s="537"/>
      <c r="J284" s="536" t="str">
        <f t="shared" si="4"/>
        <v/>
      </c>
      <c r="K284" s="537"/>
      <c r="L284" s="537"/>
      <c r="M284" s="537"/>
      <c r="N284" s="537"/>
      <c r="O284" s="537"/>
      <c r="P284" s="537"/>
      <c r="Q284" s="536" t="s">
        <v>1911</v>
      </c>
    </row>
    <row r="285" spans="4:17" x14ac:dyDescent="0.2">
      <c r="D285" s="537" t="s">
        <v>3674</v>
      </c>
      <c r="E285" s="536" t="s">
        <v>3669</v>
      </c>
      <c r="F285" s="537"/>
      <c r="G285" s="536"/>
      <c r="H285" s="537"/>
      <c r="I285" s="537"/>
      <c r="J285" s="536" t="str">
        <f t="shared" si="4"/>
        <v/>
      </c>
      <c r="K285" s="537"/>
      <c r="L285" s="537"/>
      <c r="M285" s="537"/>
      <c r="N285" s="537"/>
      <c r="O285" s="537"/>
      <c r="P285" s="537"/>
      <c r="Q285" s="536" t="s">
        <v>1912</v>
      </c>
    </row>
    <row r="286" spans="4:17" x14ac:dyDescent="0.2">
      <c r="D286" s="537" t="s">
        <v>3675</v>
      </c>
      <c r="E286" s="536" t="s">
        <v>3669</v>
      </c>
      <c r="F286" s="537"/>
      <c r="G286" s="536"/>
      <c r="H286" s="537"/>
      <c r="I286" s="537"/>
      <c r="J286" s="536" t="str">
        <f t="shared" si="4"/>
        <v/>
      </c>
      <c r="K286" s="537"/>
      <c r="L286" s="537"/>
      <c r="M286" s="537"/>
      <c r="N286" s="537"/>
      <c r="O286" s="537"/>
      <c r="P286" s="537"/>
      <c r="Q286" s="536" t="s">
        <v>1913</v>
      </c>
    </row>
    <row r="287" spans="4:17" x14ac:dyDescent="0.2">
      <c r="D287" s="537" t="s">
        <v>3676</v>
      </c>
      <c r="E287" s="536" t="s">
        <v>3669</v>
      </c>
      <c r="F287" s="537"/>
      <c r="G287" s="536"/>
      <c r="H287" s="537"/>
      <c r="I287" s="537"/>
      <c r="J287" s="536" t="str">
        <f t="shared" si="4"/>
        <v/>
      </c>
      <c r="K287" s="537"/>
      <c r="L287" s="537"/>
      <c r="M287" s="537"/>
      <c r="N287" s="537"/>
      <c r="O287" s="537"/>
      <c r="P287" s="537"/>
      <c r="Q287" s="536" t="s">
        <v>1914</v>
      </c>
    </row>
    <row r="288" spans="4:17" x14ac:dyDescent="0.2">
      <c r="D288" s="537" t="s">
        <v>3677</v>
      </c>
      <c r="E288" s="536" t="s">
        <v>3669</v>
      </c>
      <c r="F288" s="537"/>
      <c r="G288" s="536"/>
      <c r="H288" s="537"/>
      <c r="I288" s="537"/>
      <c r="J288" s="536" t="str">
        <f t="shared" ref="J288:J309" si="5">F288&amp;H288&amp;I288</f>
        <v/>
      </c>
      <c r="K288" s="537"/>
      <c r="L288" s="537"/>
      <c r="M288" s="537"/>
      <c r="N288" s="537"/>
      <c r="O288" s="537"/>
      <c r="P288" s="537"/>
      <c r="Q288" s="536" t="s">
        <v>1915</v>
      </c>
    </row>
    <row r="289" spans="4:17" x14ac:dyDescent="0.2">
      <c r="D289" s="537" t="s">
        <v>3678</v>
      </c>
      <c r="E289" s="536" t="s">
        <v>3669</v>
      </c>
      <c r="F289" s="537"/>
      <c r="G289" s="536"/>
      <c r="H289" s="537"/>
      <c r="I289" s="537"/>
      <c r="J289" s="536" t="str">
        <f t="shared" si="5"/>
        <v/>
      </c>
      <c r="K289" s="537"/>
      <c r="L289" s="537"/>
      <c r="M289" s="537"/>
      <c r="N289" s="537"/>
      <c r="O289" s="537"/>
      <c r="P289" s="537"/>
      <c r="Q289" s="536" t="s">
        <v>1916</v>
      </c>
    </row>
    <row r="290" spans="4:17" x14ac:dyDescent="0.2">
      <c r="D290" s="537" t="s">
        <v>3679</v>
      </c>
      <c r="E290" s="536" t="s">
        <v>3680</v>
      </c>
      <c r="F290" s="537"/>
      <c r="G290" s="536"/>
      <c r="H290" s="537"/>
      <c r="I290" s="537"/>
      <c r="J290" s="536" t="str">
        <f t="shared" si="5"/>
        <v/>
      </c>
      <c r="K290" s="537"/>
      <c r="L290" s="537"/>
      <c r="M290" s="537"/>
      <c r="N290" s="537"/>
      <c r="O290" s="537"/>
      <c r="P290" s="537"/>
      <c r="Q290" s="536" t="s">
        <v>1917</v>
      </c>
    </row>
    <row r="291" spans="4:17" x14ac:dyDescent="0.2">
      <c r="D291" s="537" t="s">
        <v>3681</v>
      </c>
      <c r="E291" s="536" t="s">
        <v>3680</v>
      </c>
      <c r="F291" s="537"/>
      <c r="G291" s="536"/>
      <c r="H291" s="537"/>
      <c r="I291" s="537"/>
      <c r="J291" s="536" t="str">
        <f t="shared" si="5"/>
        <v/>
      </c>
      <c r="K291" s="537"/>
      <c r="L291" s="537"/>
      <c r="M291" s="537"/>
      <c r="N291" s="537"/>
      <c r="O291" s="537"/>
      <c r="P291" s="537"/>
      <c r="Q291" s="536" t="s">
        <v>1918</v>
      </c>
    </row>
    <row r="292" spans="4:17" x14ac:dyDescent="0.2">
      <c r="D292" s="537" t="s">
        <v>3682</v>
      </c>
      <c r="E292" s="536" t="s">
        <v>3680</v>
      </c>
      <c r="F292" s="537"/>
      <c r="G292" s="536"/>
      <c r="H292" s="537"/>
      <c r="I292" s="537"/>
      <c r="J292" s="536" t="str">
        <f t="shared" si="5"/>
        <v/>
      </c>
      <c r="K292" s="537"/>
      <c r="L292" s="537"/>
      <c r="M292" s="537"/>
      <c r="N292" s="537"/>
      <c r="O292" s="537"/>
      <c r="P292" s="537"/>
      <c r="Q292" s="536" t="s">
        <v>1919</v>
      </c>
    </row>
    <row r="293" spans="4:17" x14ac:dyDescent="0.2">
      <c r="D293" s="537" t="s">
        <v>3683</v>
      </c>
      <c r="E293" s="536" t="s">
        <v>3680</v>
      </c>
      <c r="F293" s="537"/>
      <c r="G293" s="536"/>
      <c r="H293" s="537"/>
      <c r="I293" s="537"/>
      <c r="J293" s="536" t="str">
        <f t="shared" si="5"/>
        <v/>
      </c>
      <c r="K293" s="537"/>
      <c r="L293" s="537"/>
      <c r="M293" s="537"/>
      <c r="N293" s="537"/>
      <c r="O293" s="537"/>
      <c r="P293" s="537"/>
      <c r="Q293" s="536" t="s">
        <v>1920</v>
      </c>
    </row>
    <row r="294" spans="4:17" x14ac:dyDescent="0.2">
      <c r="D294" s="537" t="s">
        <v>3684</v>
      </c>
      <c r="E294" s="536" t="s">
        <v>3680</v>
      </c>
      <c r="F294" s="537"/>
      <c r="G294" s="536"/>
      <c r="H294" s="537"/>
      <c r="I294" s="537"/>
      <c r="J294" s="536" t="str">
        <f t="shared" si="5"/>
        <v/>
      </c>
      <c r="K294" s="537"/>
      <c r="L294" s="537"/>
      <c r="M294" s="537"/>
      <c r="N294" s="537"/>
      <c r="O294" s="537"/>
      <c r="P294" s="537"/>
      <c r="Q294" s="536" t="s">
        <v>1921</v>
      </c>
    </row>
    <row r="295" spans="4:17" x14ac:dyDescent="0.2">
      <c r="D295" s="537" t="s">
        <v>3685</v>
      </c>
      <c r="E295" s="536" t="s">
        <v>3680</v>
      </c>
      <c r="F295" s="537"/>
      <c r="G295" s="536"/>
      <c r="H295" s="537"/>
      <c r="I295" s="537"/>
      <c r="J295" s="536" t="str">
        <f t="shared" si="5"/>
        <v/>
      </c>
      <c r="K295" s="537"/>
      <c r="L295" s="537"/>
      <c r="M295" s="537"/>
      <c r="N295" s="537"/>
      <c r="O295" s="537"/>
      <c r="P295" s="537"/>
      <c r="Q295" s="536" t="s">
        <v>1922</v>
      </c>
    </row>
    <row r="296" spans="4:17" x14ac:dyDescent="0.2">
      <c r="D296" s="537" t="s">
        <v>3686</v>
      </c>
      <c r="E296" s="536" t="s">
        <v>3680</v>
      </c>
      <c r="F296" s="537"/>
      <c r="G296" s="536"/>
      <c r="H296" s="537"/>
      <c r="I296" s="537"/>
      <c r="J296" s="536" t="str">
        <f t="shared" si="5"/>
        <v/>
      </c>
      <c r="K296" s="537"/>
      <c r="L296" s="537"/>
      <c r="M296" s="537"/>
      <c r="N296" s="537"/>
      <c r="O296" s="537"/>
      <c r="P296" s="537"/>
      <c r="Q296" s="536" t="s">
        <v>1923</v>
      </c>
    </row>
    <row r="297" spans="4:17" x14ac:dyDescent="0.2">
      <c r="D297" s="537" t="s">
        <v>3687</v>
      </c>
      <c r="E297" s="536" t="s">
        <v>3680</v>
      </c>
      <c r="F297" s="537"/>
      <c r="G297" s="536"/>
      <c r="H297" s="537"/>
      <c r="I297" s="537"/>
      <c r="J297" s="536" t="str">
        <f t="shared" si="5"/>
        <v/>
      </c>
      <c r="K297" s="537"/>
      <c r="L297" s="537"/>
      <c r="M297" s="537"/>
      <c r="N297" s="537"/>
      <c r="O297" s="537"/>
      <c r="P297" s="537"/>
      <c r="Q297" s="536" t="s">
        <v>1924</v>
      </c>
    </row>
    <row r="298" spans="4:17" x14ac:dyDescent="0.2">
      <c r="D298" s="537" t="s">
        <v>3688</v>
      </c>
      <c r="E298" s="536" t="s">
        <v>3680</v>
      </c>
      <c r="F298" s="537"/>
      <c r="G298" s="536"/>
      <c r="H298" s="537"/>
      <c r="I298" s="537"/>
      <c r="J298" s="536" t="str">
        <f t="shared" si="5"/>
        <v/>
      </c>
      <c r="K298" s="537"/>
      <c r="L298" s="537"/>
      <c r="M298" s="537"/>
      <c r="N298" s="537"/>
      <c r="O298" s="537"/>
      <c r="P298" s="537"/>
      <c r="Q298" s="536" t="s">
        <v>1925</v>
      </c>
    </row>
    <row r="299" spans="4:17" x14ac:dyDescent="0.2">
      <c r="D299" s="537" t="s">
        <v>3689</v>
      </c>
      <c r="E299" s="536" t="s">
        <v>3680</v>
      </c>
      <c r="F299" s="537"/>
      <c r="G299" s="536"/>
      <c r="H299" s="537"/>
      <c r="I299" s="537"/>
      <c r="J299" s="536" t="str">
        <f t="shared" si="5"/>
        <v/>
      </c>
      <c r="K299" s="537"/>
      <c r="L299" s="537"/>
      <c r="M299" s="537"/>
      <c r="N299" s="537"/>
      <c r="O299" s="537"/>
      <c r="P299" s="537"/>
      <c r="Q299" s="536" t="s">
        <v>1926</v>
      </c>
    </row>
    <row r="300" spans="4:17" x14ac:dyDescent="0.2">
      <c r="D300" s="537" t="s">
        <v>3690</v>
      </c>
      <c r="E300" s="536" t="s">
        <v>3691</v>
      </c>
      <c r="F300" s="537"/>
      <c r="G300" s="536"/>
      <c r="H300" s="537"/>
      <c r="I300" s="537"/>
      <c r="J300" s="536" t="str">
        <f t="shared" si="5"/>
        <v/>
      </c>
      <c r="K300" s="537"/>
      <c r="L300" s="537"/>
      <c r="M300" s="537"/>
      <c r="N300" s="537"/>
      <c r="O300" s="537"/>
      <c r="P300" s="537"/>
      <c r="Q300" s="536" t="s">
        <v>1927</v>
      </c>
    </row>
    <row r="301" spans="4:17" x14ac:dyDescent="0.2">
      <c r="D301" s="537" t="s">
        <v>3692</v>
      </c>
      <c r="E301" s="536" t="s">
        <v>3691</v>
      </c>
      <c r="F301" s="537"/>
      <c r="G301" s="536"/>
      <c r="H301" s="537"/>
      <c r="I301" s="537"/>
      <c r="J301" s="536" t="str">
        <f t="shared" si="5"/>
        <v/>
      </c>
      <c r="K301" s="537"/>
      <c r="L301" s="537"/>
      <c r="M301" s="537"/>
      <c r="N301" s="537"/>
      <c r="O301" s="537"/>
      <c r="P301" s="537"/>
      <c r="Q301" s="536" t="s">
        <v>1928</v>
      </c>
    </row>
    <row r="302" spans="4:17" x14ac:dyDescent="0.2">
      <c r="D302" s="537" t="s">
        <v>3693</v>
      </c>
      <c r="E302" s="536" t="s">
        <v>3691</v>
      </c>
      <c r="F302" s="537"/>
      <c r="G302" s="536"/>
      <c r="H302" s="537"/>
      <c r="I302" s="537"/>
      <c r="J302" s="536" t="str">
        <f t="shared" si="5"/>
        <v/>
      </c>
      <c r="K302" s="537"/>
      <c r="L302" s="537"/>
      <c r="M302" s="537"/>
      <c r="N302" s="537"/>
      <c r="O302" s="537"/>
      <c r="P302" s="537"/>
      <c r="Q302" s="536" t="s">
        <v>1929</v>
      </c>
    </row>
    <row r="303" spans="4:17" x14ac:dyDescent="0.2">
      <c r="D303" s="537" t="s">
        <v>3694</v>
      </c>
      <c r="E303" s="536" t="s">
        <v>3691</v>
      </c>
      <c r="F303" s="537"/>
      <c r="G303" s="536"/>
      <c r="H303" s="537"/>
      <c r="I303" s="537"/>
      <c r="J303" s="536" t="str">
        <f t="shared" si="5"/>
        <v/>
      </c>
      <c r="K303" s="537"/>
      <c r="L303" s="537"/>
      <c r="M303" s="537"/>
      <c r="N303" s="537"/>
      <c r="O303" s="537"/>
      <c r="P303" s="537"/>
      <c r="Q303" s="536" t="s">
        <v>1930</v>
      </c>
    </row>
    <row r="304" spans="4:17" x14ac:dyDescent="0.2">
      <c r="D304" s="537" t="s">
        <v>3695</v>
      </c>
      <c r="E304" s="536" t="s">
        <v>3691</v>
      </c>
      <c r="F304" s="537"/>
      <c r="G304" s="536"/>
      <c r="H304" s="537"/>
      <c r="I304" s="537"/>
      <c r="J304" s="536" t="str">
        <f t="shared" si="5"/>
        <v/>
      </c>
      <c r="K304" s="537"/>
      <c r="L304" s="537"/>
      <c r="M304" s="537"/>
      <c r="N304" s="537"/>
      <c r="O304" s="537"/>
      <c r="P304" s="537"/>
      <c r="Q304" s="536" t="s">
        <v>1931</v>
      </c>
    </row>
    <row r="305" spans="4:19" x14ac:dyDescent="0.2">
      <c r="D305" s="537" t="s">
        <v>3696</v>
      </c>
      <c r="E305" s="536" t="s">
        <v>3691</v>
      </c>
      <c r="F305" s="537"/>
      <c r="G305" s="536"/>
      <c r="H305" s="537"/>
      <c r="I305" s="537"/>
      <c r="J305" s="536" t="str">
        <f t="shared" si="5"/>
        <v/>
      </c>
      <c r="K305" s="537"/>
      <c r="L305" s="537"/>
      <c r="M305" s="537"/>
      <c r="N305" s="537"/>
      <c r="O305" s="537"/>
      <c r="P305" s="537"/>
      <c r="Q305" s="536" t="s">
        <v>1932</v>
      </c>
    </row>
    <row r="306" spans="4:19" x14ac:dyDescent="0.2">
      <c r="D306" s="537" t="s">
        <v>3697</v>
      </c>
      <c r="E306" s="536" t="s">
        <v>3691</v>
      </c>
      <c r="F306" s="537"/>
      <c r="G306" s="536"/>
      <c r="H306" s="537"/>
      <c r="I306" s="537"/>
      <c r="J306" s="536" t="str">
        <f t="shared" si="5"/>
        <v/>
      </c>
      <c r="K306" s="537"/>
      <c r="L306" s="537"/>
      <c r="M306" s="537"/>
      <c r="N306" s="537"/>
      <c r="O306" s="537"/>
      <c r="P306" s="537"/>
      <c r="Q306" s="536" t="s">
        <v>1933</v>
      </c>
    </row>
    <row r="307" spans="4:19" x14ac:dyDescent="0.2">
      <c r="D307" s="537" t="s">
        <v>3698</v>
      </c>
      <c r="E307" s="536" t="s">
        <v>3691</v>
      </c>
      <c r="F307" s="537"/>
      <c r="G307" s="536"/>
      <c r="H307" s="537"/>
      <c r="I307" s="537"/>
      <c r="J307" s="536" t="str">
        <f t="shared" si="5"/>
        <v/>
      </c>
      <c r="K307" s="537"/>
      <c r="L307" s="537"/>
      <c r="M307" s="537"/>
      <c r="N307" s="537"/>
      <c r="O307" s="537"/>
      <c r="P307" s="537"/>
      <c r="Q307" s="536" t="s">
        <v>1934</v>
      </c>
    </row>
    <row r="308" spans="4:19" x14ac:dyDescent="0.2">
      <c r="D308" s="537" t="s">
        <v>3699</v>
      </c>
      <c r="E308" s="536" t="s">
        <v>3691</v>
      </c>
      <c r="F308" s="537"/>
      <c r="G308" s="536"/>
      <c r="H308" s="537"/>
      <c r="I308" s="537"/>
      <c r="J308" s="536" t="str">
        <f t="shared" si="5"/>
        <v/>
      </c>
      <c r="K308" s="537"/>
      <c r="L308" s="537"/>
      <c r="M308" s="537"/>
      <c r="N308" s="537"/>
      <c r="O308" s="537"/>
      <c r="P308" s="537"/>
      <c r="Q308" s="536" t="s">
        <v>1935</v>
      </c>
    </row>
    <row r="309" spans="4:19" x14ac:dyDescent="0.2">
      <c r="D309" s="537" t="s">
        <v>3700</v>
      </c>
      <c r="E309" s="536" t="s">
        <v>3691</v>
      </c>
      <c r="F309" s="537"/>
      <c r="G309" s="536"/>
      <c r="H309" s="537"/>
      <c r="I309" s="537"/>
      <c r="J309" s="536" t="str">
        <f t="shared" si="5"/>
        <v/>
      </c>
      <c r="K309" s="537"/>
      <c r="L309" s="537"/>
      <c r="M309" s="537"/>
      <c r="N309" s="537"/>
      <c r="O309" s="537"/>
      <c r="P309" s="537"/>
      <c r="Q309" s="536" t="s">
        <v>1936</v>
      </c>
    </row>
    <row r="313" spans="4:19" x14ac:dyDescent="0.2">
      <c r="D313" s="8" t="s">
        <v>160</v>
      </c>
    </row>
    <row r="314" spans="4:19" x14ac:dyDescent="0.2">
      <c r="D314" s="536" t="s">
        <v>162</v>
      </c>
      <c r="E314" s="536" t="s">
        <v>164</v>
      </c>
      <c r="F314" s="536" t="s">
        <v>340</v>
      </c>
      <c r="G314" s="536"/>
      <c r="H314" s="536" t="s">
        <v>334</v>
      </c>
      <c r="I314" s="536" t="s">
        <v>336</v>
      </c>
      <c r="J314" s="536" t="s">
        <v>152</v>
      </c>
      <c r="K314" s="536" t="s">
        <v>2</v>
      </c>
      <c r="L314" s="536" t="s">
        <v>3</v>
      </c>
      <c r="M314" s="536" t="s">
        <v>4</v>
      </c>
      <c r="N314" s="536" t="s">
        <v>140</v>
      </c>
      <c r="O314" s="536" t="s">
        <v>7</v>
      </c>
      <c r="P314" s="536" t="s">
        <v>5</v>
      </c>
      <c r="Q314" s="536" t="s">
        <v>226</v>
      </c>
      <c r="R314" s="536" t="s">
        <v>228</v>
      </c>
      <c r="S314" s="536" t="s">
        <v>30</v>
      </c>
    </row>
    <row r="315" spans="4:19" hidden="1" x14ac:dyDescent="0.2">
      <c r="D315" s="537" t="s">
        <v>161</v>
      </c>
      <c r="E315" s="536" t="s">
        <v>163</v>
      </c>
      <c r="F315" s="537" t="s">
        <v>339</v>
      </c>
      <c r="G315" s="536"/>
      <c r="H315" s="537" t="s">
        <v>333</v>
      </c>
      <c r="I315" s="537" t="s">
        <v>335</v>
      </c>
      <c r="J315" s="536" t="str">
        <f>F315&amp;H315&amp;I315</f>
        <v>[Coverage Indicator Name  - FR][Category FR][Disaggregation FR]</v>
      </c>
      <c r="K315" s="547" t="s">
        <v>39</v>
      </c>
      <c r="L315" s="547" t="s">
        <v>40</v>
      </c>
      <c r="M315" s="548" t="s">
        <v>165</v>
      </c>
      <c r="N315" s="537" t="s">
        <v>41</v>
      </c>
      <c r="O315" s="537" t="s">
        <v>20</v>
      </c>
      <c r="P315" s="537" t="s">
        <v>56</v>
      </c>
      <c r="Q315" s="537" t="s">
        <v>225</v>
      </c>
      <c r="R315" s="537" t="s">
        <v>227</v>
      </c>
      <c r="S315" s="536" t="s">
        <v>29</v>
      </c>
    </row>
    <row r="316" spans="4:19" x14ac:dyDescent="0.2">
      <c r="D316" s="537" t="s">
        <v>3701</v>
      </c>
      <c r="E316" s="536" t="s">
        <v>3702</v>
      </c>
      <c r="F316" s="537" t="s">
        <v>2510</v>
      </c>
      <c r="G316" s="536"/>
      <c r="H316" s="537"/>
      <c r="I316" s="537"/>
      <c r="J316" s="536" t="str">
        <f t="shared" ref="J316:J379" si="6">F316&amp;H316&amp;I316</f>
        <v>TCP-1(M): Nombre de cas déclarés de tuberculose, toutes formes confondues, bactériologiquement confirmés et cliniquement diagnostiqués, nouveaux cas et récidives</v>
      </c>
      <c r="K316" s="547"/>
      <c r="L316" s="547"/>
      <c r="M316" s="548"/>
      <c r="N316" s="537"/>
      <c r="O316" s="537"/>
      <c r="P316" s="537"/>
      <c r="Q316" s="537"/>
      <c r="R316" s="537"/>
      <c r="S316" s="536" t="s">
        <v>1937</v>
      </c>
    </row>
    <row r="317" spans="4:19" x14ac:dyDescent="0.2">
      <c r="D317" s="537" t="s">
        <v>3703</v>
      </c>
      <c r="E317" s="536" t="s">
        <v>3702</v>
      </c>
      <c r="F317" s="537" t="s">
        <v>2510</v>
      </c>
      <c r="G317" s="536"/>
      <c r="H317" s="537"/>
      <c r="I317" s="537"/>
      <c r="J317" s="536" t="str">
        <f t="shared" si="6"/>
        <v>TCP-1(M): Nombre de cas déclarés de tuberculose, toutes formes confondues, bactériologiquement confirmés et cliniquement diagnostiqués, nouveaux cas et récidives</v>
      </c>
      <c r="K317" s="547"/>
      <c r="L317" s="547"/>
      <c r="M317" s="548"/>
      <c r="N317" s="537"/>
      <c r="O317" s="537"/>
      <c r="P317" s="537"/>
      <c r="Q317" s="537"/>
      <c r="R317" s="537"/>
      <c r="S317" s="536" t="s">
        <v>1938</v>
      </c>
    </row>
    <row r="318" spans="4:19" x14ac:dyDescent="0.2">
      <c r="D318" s="537" t="s">
        <v>3704</v>
      </c>
      <c r="E318" s="536" t="s">
        <v>3702</v>
      </c>
      <c r="F318" s="537" t="s">
        <v>2510</v>
      </c>
      <c r="G318" s="536"/>
      <c r="H318" s="537" t="s">
        <v>2311</v>
      </c>
      <c r="I318" s="537" t="s">
        <v>2522</v>
      </c>
      <c r="J318" s="536" t="str">
        <f t="shared" si="6"/>
        <v>TCP-1(M): Nombre de cas déclarés de tuberculose, toutes formes confondues, bactériologiquement confirmés et cliniquement diagnostiqués, nouveaux cas et récidivesDéfinition des casBactériologiquement confirmé</v>
      </c>
      <c r="K318" s="547">
        <v>2523</v>
      </c>
      <c r="L318" s="547"/>
      <c r="M318" s="548"/>
      <c r="N318" s="537" t="s">
        <v>386</v>
      </c>
      <c r="O318" s="537" t="s">
        <v>928</v>
      </c>
      <c r="P318" s="537"/>
      <c r="Q318" s="537" t="s">
        <v>948</v>
      </c>
      <c r="R318" s="537"/>
      <c r="S318" s="536" t="s">
        <v>1939</v>
      </c>
    </row>
    <row r="319" spans="4:19" x14ac:dyDescent="0.2">
      <c r="D319" s="537" t="s">
        <v>3705</v>
      </c>
      <c r="E319" s="536" t="s">
        <v>3702</v>
      </c>
      <c r="F319" s="537" t="s">
        <v>2510</v>
      </c>
      <c r="G319" s="536"/>
      <c r="H319" s="537" t="s">
        <v>2249</v>
      </c>
      <c r="I319" s="537" t="s">
        <v>2289</v>
      </c>
      <c r="J319" s="536" t="str">
        <f t="shared" si="6"/>
        <v>TCP-1(M): Nombre de cas déclarés de tuberculose, toutes formes confondues, bactériologiquement confirmés et cliniquement diagnostiqués, nouveaux cas et récidivesAge+ de 15 ans</v>
      </c>
      <c r="K319" s="547">
        <v>2222</v>
      </c>
      <c r="L319" s="547"/>
      <c r="M319" s="548"/>
      <c r="N319" s="537" t="s">
        <v>386</v>
      </c>
      <c r="O319" s="537" t="s">
        <v>928</v>
      </c>
      <c r="P319" s="537"/>
      <c r="Q319" s="537" t="s">
        <v>948</v>
      </c>
      <c r="R319" s="537"/>
      <c r="S319" s="536" t="s">
        <v>1940</v>
      </c>
    </row>
    <row r="320" spans="4:19" x14ac:dyDescent="0.2">
      <c r="D320" s="537" t="s">
        <v>3706</v>
      </c>
      <c r="E320" s="536" t="s">
        <v>3702</v>
      </c>
      <c r="F320" s="537" t="s">
        <v>2510</v>
      </c>
      <c r="G320" s="536"/>
      <c r="H320" s="537" t="s">
        <v>2249</v>
      </c>
      <c r="I320" s="537" t="s">
        <v>2287</v>
      </c>
      <c r="J320" s="536" t="str">
        <f t="shared" si="6"/>
        <v>TCP-1(M): Nombre de cas déclarés de tuberculose, toutes formes confondues, bactériologiquement confirmés et cliniquement diagnostiqués, nouveaux cas et récidivesAge&lt;15 ans</v>
      </c>
      <c r="K320" s="547">
        <v>301</v>
      </c>
      <c r="L320" s="547"/>
      <c r="M320" s="548"/>
      <c r="N320" s="537" t="s">
        <v>386</v>
      </c>
      <c r="O320" s="537" t="s">
        <v>928</v>
      </c>
      <c r="P320" s="537"/>
      <c r="Q320" s="537" t="s">
        <v>948</v>
      </c>
      <c r="R320" s="537"/>
      <c r="S320" s="536" t="s">
        <v>1941</v>
      </c>
    </row>
    <row r="321" spans="4:19" x14ac:dyDescent="0.2">
      <c r="D321" s="537" t="s">
        <v>3707</v>
      </c>
      <c r="E321" s="536" t="s">
        <v>3702</v>
      </c>
      <c r="F321" s="537" t="s">
        <v>2510</v>
      </c>
      <c r="G321" s="536"/>
      <c r="H321" s="537" t="s">
        <v>2513</v>
      </c>
      <c r="I321" s="537" t="s">
        <v>2518</v>
      </c>
      <c r="J321" s="536" t="str">
        <f t="shared" si="6"/>
        <v>TCP-1(M): Nombre de cas déclarés de tuberculose, toutes formes confondues, bactériologiquement confirmés et cliniquement diagnostiqués, nouveaux cas et récidivesRésultat du test VIHNon communiqué</v>
      </c>
      <c r="K321" s="547">
        <v>0</v>
      </c>
      <c r="L321" s="547"/>
      <c r="M321" s="548"/>
      <c r="N321" s="537" t="s">
        <v>386</v>
      </c>
      <c r="O321" s="537" t="s">
        <v>928</v>
      </c>
      <c r="P321" s="537"/>
      <c r="Q321" s="537" t="s">
        <v>948</v>
      </c>
      <c r="R321" s="537"/>
      <c r="S321" s="536" t="s">
        <v>1942</v>
      </c>
    </row>
    <row r="322" spans="4:19" x14ac:dyDescent="0.2">
      <c r="D322" s="537" t="s">
        <v>3708</v>
      </c>
      <c r="E322" s="536" t="s">
        <v>3702</v>
      </c>
      <c r="F322" s="537" t="s">
        <v>2510</v>
      </c>
      <c r="G322" s="536"/>
      <c r="H322" s="537" t="s">
        <v>2513</v>
      </c>
      <c r="I322" s="537" t="s">
        <v>2516</v>
      </c>
      <c r="J322" s="536" t="str">
        <f t="shared" si="6"/>
        <v>TCP-1(M): Nombre de cas déclarés de tuberculose, toutes formes confondues, bactériologiquement confirmés et cliniquement diagnostiqués, nouveaux cas et récidivesRésultat du test VIHNégatif</v>
      </c>
      <c r="K322" s="547">
        <v>2133</v>
      </c>
      <c r="L322" s="547"/>
      <c r="M322" s="548"/>
      <c r="N322" s="537" t="s">
        <v>386</v>
      </c>
      <c r="O322" s="537" t="s">
        <v>928</v>
      </c>
      <c r="P322" s="537"/>
      <c r="Q322" s="537" t="s">
        <v>948</v>
      </c>
      <c r="R322" s="537"/>
      <c r="S322" s="536" t="s">
        <v>1943</v>
      </c>
    </row>
    <row r="323" spans="4:19" x14ac:dyDescent="0.2">
      <c r="D323" s="537" t="s">
        <v>3709</v>
      </c>
      <c r="E323" s="536" t="s">
        <v>3702</v>
      </c>
      <c r="F323" s="537" t="s">
        <v>2510</v>
      </c>
      <c r="G323" s="536"/>
      <c r="H323" s="537" t="s">
        <v>2513</v>
      </c>
      <c r="I323" s="537" t="s">
        <v>2514</v>
      </c>
      <c r="J323" s="536" t="str">
        <f t="shared" si="6"/>
        <v>TCP-1(M): Nombre de cas déclarés de tuberculose, toutes formes confondues, bactériologiquement confirmés et cliniquement diagnostiqués, nouveaux cas et récidivesRésultat du test VIHPositif</v>
      </c>
      <c r="K323" s="547">
        <v>118</v>
      </c>
      <c r="L323" s="547"/>
      <c r="M323" s="548"/>
      <c r="N323" s="537" t="s">
        <v>386</v>
      </c>
      <c r="O323" s="537" t="s">
        <v>928</v>
      </c>
      <c r="P323" s="537"/>
      <c r="Q323" s="537" t="s">
        <v>948</v>
      </c>
      <c r="R323" s="537"/>
      <c r="S323" s="536" t="s">
        <v>1944</v>
      </c>
    </row>
    <row r="324" spans="4:19" x14ac:dyDescent="0.2">
      <c r="D324" s="537" t="s">
        <v>3710</v>
      </c>
      <c r="E324" s="536" t="s">
        <v>3702</v>
      </c>
      <c r="F324" s="537" t="s">
        <v>2510</v>
      </c>
      <c r="G324" s="536"/>
      <c r="H324" s="537" t="s">
        <v>2278</v>
      </c>
      <c r="I324" s="537" t="s">
        <v>2281</v>
      </c>
      <c r="J324" s="536" t="str">
        <f t="shared" si="6"/>
        <v>TCP-1(M): Nombre de cas déclarés de tuberculose, toutes formes confondues, bactériologiquement confirmés et cliniquement diagnostiqués, nouveaux cas et récidivesSexeFemme</v>
      </c>
      <c r="K324" s="547">
        <v>995</v>
      </c>
      <c r="L324" s="547"/>
      <c r="M324" s="548"/>
      <c r="N324" s="537" t="s">
        <v>386</v>
      </c>
      <c r="O324" s="537" t="s">
        <v>928</v>
      </c>
      <c r="P324" s="537"/>
      <c r="Q324" s="537" t="s">
        <v>948</v>
      </c>
      <c r="R324" s="537"/>
      <c r="S324" s="536" t="s">
        <v>1945</v>
      </c>
    </row>
    <row r="325" spans="4:19" x14ac:dyDescent="0.2">
      <c r="D325" s="537" t="s">
        <v>3711</v>
      </c>
      <c r="E325" s="536" t="s">
        <v>3702</v>
      </c>
      <c r="F325" s="537" t="s">
        <v>2510</v>
      </c>
      <c r="G325" s="536"/>
      <c r="H325" s="537" t="s">
        <v>2278</v>
      </c>
      <c r="I325" s="537" t="s">
        <v>2279</v>
      </c>
      <c r="J325" s="536" t="str">
        <f t="shared" si="6"/>
        <v>TCP-1(M): Nombre de cas déclarés de tuberculose, toutes formes confondues, bactériologiquement confirmés et cliniquement diagnostiqués, nouveaux cas et récidivesSexeHomme</v>
      </c>
      <c r="K325" s="547">
        <v>1528</v>
      </c>
      <c r="L325" s="547"/>
      <c r="M325" s="548"/>
      <c r="N325" s="537" t="s">
        <v>386</v>
      </c>
      <c r="O325" s="537" t="s">
        <v>928</v>
      </c>
      <c r="P325" s="537"/>
      <c r="Q325" s="537" t="s">
        <v>948</v>
      </c>
      <c r="R325" s="537"/>
      <c r="S325" s="536" t="s">
        <v>1946</v>
      </c>
    </row>
    <row r="326" spans="4:19" x14ac:dyDescent="0.2">
      <c r="D326" s="537" t="s">
        <v>3712</v>
      </c>
      <c r="E326" s="536" t="s">
        <v>3713</v>
      </c>
      <c r="F326" s="537" t="s">
        <v>2524</v>
      </c>
      <c r="G326" s="536"/>
      <c r="H326" s="537" t="s">
        <v>2278</v>
      </c>
      <c r="I326" s="537" t="s">
        <v>2279</v>
      </c>
      <c r="J326" s="536" t="str">
        <f t="shared" si="6"/>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récidivesSexeHomme</v>
      </c>
      <c r="K326" s="547"/>
      <c r="L326" s="547"/>
      <c r="M326" s="548"/>
      <c r="N326" s="537"/>
      <c r="O326" s="537"/>
      <c r="P326" s="537"/>
      <c r="Q326" s="537"/>
      <c r="R326" s="537" t="s">
        <v>1947</v>
      </c>
      <c r="S326" s="536" t="s">
        <v>1948</v>
      </c>
    </row>
    <row r="327" spans="4:19" x14ac:dyDescent="0.2">
      <c r="D327" s="537" t="s">
        <v>3714</v>
      </c>
      <c r="E327" s="536" t="s">
        <v>3713</v>
      </c>
      <c r="F327" s="537" t="s">
        <v>2524</v>
      </c>
      <c r="G327" s="536"/>
      <c r="H327" s="537" t="s">
        <v>2278</v>
      </c>
      <c r="I327" s="537" t="s">
        <v>2279</v>
      </c>
      <c r="J327" s="536" t="str">
        <f t="shared" si="6"/>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récidivesSexeHomme</v>
      </c>
      <c r="K327" s="547"/>
      <c r="L327" s="547"/>
      <c r="M327" s="548"/>
      <c r="N327" s="537"/>
      <c r="O327" s="537"/>
      <c r="P327" s="537"/>
      <c r="Q327" s="537"/>
      <c r="R327" s="537" t="s">
        <v>1947</v>
      </c>
      <c r="S327" s="536" t="s">
        <v>1949</v>
      </c>
    </row>
    <row r="328" spans="4:19" x14ac:dyDescent="0.2">
      <c r="D328" s="537" t="s">
        <v>3715</v>
      </c>
      <c r="E328" s="536" t="s">
        <v>3713</v>
      </c>
      <c r="F328" s="537" t="s">
        <v>2524</v>
      </c>
      <c r="G328" s="536"/>
      <c r="H328" s="537" t="s">
        <v>2278</v>
      </c>
      <c r="I328" s="537" t="s">
        <v>2279</v>
      </c>
      <c r="J328" s="536" t="str">
        <f t="shared" si="6"/>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récidivesSexeHomme</v>
      </c>
      <c r="K328" s="547"/>
      <c r="L328" s="547"/>
      <c r="M328" s="548"/>
      <c r="N328" s="537"/>
      <c r="O328" s="537"/>
      <c r="P328" s="537"/>
      <c r="Q328" s="537"/>
      <c r="R328" s="537" t="s">
        <v>1947</v>
      </c>
      <c r="S328" s="536" t="s">
        <v>1950</v>
      </c>
    </row>
    <row r="329" spans="4:19" x14ac:dyDescent="0.2">
      <c r="D329" s="537" t="s">
        <v>3716</v>
      </c>
      <c r="E329" s="536" t="s">
        <v>3713</v>
      </c>
      <c r="F329" s="537" t="s">
        <v>2524</v>
      </c>
      <c r="G329" s="536"/>
      <c r="H329" s="537" t="s">
        <v>2278</v>
      </c>
      <c r="I329" s="537" t="s">
        <v>2279</v>
      </c>
      <c r="J329" s="536" t="str">
        <f t="shared" si="6"/>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récidivesSexeHomme</v>
      </c>
      <c r="K329" s="547"/>
      <c r="L329" s="547"/>
      <c r="M329" s="548"/>
      <c r="N329" s="537"/>
      <c r="O329" s="537"/>
      <c r="P329" s="537" t="s">
        <v>1951</v>
      </c>
      <c r="Q329" s="537"/>
      <c r="R329" s="537" t="s">
        <v>1947</v>
      </c>
      <c r="S329" s="536" t="s">
        <v>1952</v>
      </c>
    </row>
    <row r="330" spans="4:19" x14ac:dyDescent="0.2">
      <c r="D330" s="537" t="s">
        <v>3717</v>
      </c>
      <c r="E330" s="536" t="s">
        <v>3713</v>
      </c>
      <c r="F330" s="537" t="s">
        <v>2524</v>
      </c>
      <c r="G330" s="536"/>
      <c r="H330" s="537" t="s">
        <v>2278</v>
      </c>
      <c r="I330" s="537" t="s">
        <v>2279</v>
      </c>
      <c r="J330" s="536" t="str">
        <f t="shared" si="6"/>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récidivesSexeHomme</v>
      </c>
      <c r="K330" s="547"/>
      <c r="L330" s="547"/>
      <c r="M330" s="548"/>
      <c r="N330" s="537"/>
      <c r="O330" s="537"/>
      <c r="P330" s="537" t="s">
        <v>1951</v>
      </c>
      <c r="Q330" s="537"/>
      <c r="R330" s="537" t="s">
        <v>1947</v>
      </c>
      <c r="S330" s="536" t="s">
        <v>1953</v>
      </c>
    </row>
    <row r="331" spans="4:19" x14ac:dyDescent="0.2">
      <c r="D331" s="537" t="s">
        <v>3718</v>
      </c>
      <c r="E331" s="536" t="s">
        <v>3713</v>
      </c>
      <c r="F331" s="537" t="s">
        <v>2524</v>
      </c>
      <c r="G331" s="536"/>
      <c r="H331" s="537" t="s">
        <v>2278</v>
      </c>
      <c r="I331" s="537" t="s">
        <v>2279</v>
      </c>
      <c r="J331" s="536" t="str">
        <f t="shared" si="6"/>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récidivesSexeHomme</v>
      </c>
      <c r="K331" s="547"/>
      <c r="L331" s="547"/>
      <c r="M331" s="548"/>
      <c r="N331" s="537"/>
      <c r="O331" s="537"/>
      <c r="P331" s="537" t="s">
        <v>1951</v>
      </c>
      <c r="Q331" s="537"/>
      <c r="R331" s="537" t="s">
        <v>1947</v>
      </c>
      <c r="S331" s="536" t="s">
        <v>1954</v>
      </c>
    </row>
    <row r="332" spans="4:19" x14ac:dyDescent="0.2">
      <c r="D332" s="537" t="s">
        <v>3719</v>
      </c>
      <c r="E332" s="536" t="s">
        <v>3713</v>
      </c>
      <c r="F332" s="537" t="s">
        <v>2524</v>
      </c>
      <c r="G332" s="536"/>
      <c r="H332" s="537" t="s">
        <v>2278</v>
      </c>
      <c r="I332" s="537" t="s">
        <v>2279</v>
      </c>
      <c r="J332" s="536" t="str">
        <f t="shared" si="6"/>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récidivesSexeHomme</v>
      </c>
      <c r="K332" s="547"/>
      <c r="L332" s="547"/>
      <c r="M332" s="548"/>
      <c r="N332" s="537"/>
      <c r="O332" s="537"/>
      <c r="P332" s="537" t="s">
        <v>1951</v>
      </c>
      <c r="Q332" s="537"/>
      <c r="R332" s="537" t="s">
        <v>1947</v>
      </c>
      <c r="S332" s="536" t="s">
        <v>1955</v>
      </c>
    </row>
    <row r="333" spans="4:19" x14ac:dyDescent="0.2">
      <c r="D333" s="537" t="s">
        <v>3720</v>
      </c>
      <c r="E333" s="536" t="s">
        <v>3713</v>
      </c>
      <c r="F333" s="537" t="s">
        <v>2524</v>
      </c>
      <c r="G333" s="536"/>
      <c r="H333" s="537" t="s">
        <v>2278</v>
      </c>
      <c r="I333" s="537" t="s">
        <v>2279</v>
      </c>
      <c r="J333" s="536" t="str">
        <f t="shared" si="6"/>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récidivesSexeHomme</v>
      </c>
      <c r="K333" s="547"/>
      <c r="L333" s="547"/>
      <c r="M333" s="548"/>
      <c r="N333" s="537"/>
      <c r="O333" s="537"/>
      <c r="P333" s="537" t="s">
        <v>1951</v>
      </c>
      <c r="Q333" s="537"/>
      <c r="R333" s="537" t="s">
        <v>1947</v>
      </c>
      <c r="S333" s="536" t="s">
        <v>1956</v>
      </c>
    </row>
    <row r="334" spans="4:19" x14ac:dyDescent="0.2">
      <c r="D334" s="537" t="s">
        <v>3721</v>
      </c>
      <c r="E334" s="536" t="s">
        <v>3713</v>
      </c>
      <c r="F334" s="537" t="s">
        <v>2524</v>
      </c>
      <c r="G334" s="536"/>
      <c r="H334" s="537" t="s">
        <v>2278</v>
      </c>
      <c r="I334" s="537" t="s">
        <v>2279</v>
      </c>
      <c r="J334" s="536" t="str">
        <f t="shared" si="6"/>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récidivesSexeHomme</v>
      </c>
      <c r="K334" s="547"/>
      <c r="L334" s="547"/>
      <c r="M334" s="548"/>
      <c r="N334" s="537"/>
      <c r="O334" s="537"/>
      <c r="P334" s="537" t="s">
        <v>1951</v>
      </c>
      <c r="Q334" s="537"/>
      <c r="R334" s="537" t="s">
        <v>1947</v>
      </c>
      <c r="S334" s="536" t="s">
        <v>1957</v>
      </c>
    </row>
    <row r="335" spans="4:19" x14ac:dyDescent="0.2">
      <c r="D335" s="537" t="s">
        <v>3722</v>
      </c>
      <c r="E335" s="536" t="s">
        <v>3713</v>
      </c>
      <c r="F335" s="537" t="s">
        <v>2524</v>
      </c>
      <c r="G335" s="536"/>
      <c r="H335" s="537" t="s">
        <v>2278</v>
      </c>
      <c r="I335" s="537" t="s">
        <v>2279</v>
      </c>
      <c r="J335" s="536" t="str">
        <f t="shared" si="6"/>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récidivesSexeHomme</v>
      </c>
      <c r="K335" s="547"/>
      <c r="L335" s="547"/>
      <c r="M335" s="548"/>
      <c r="N335" s="537"/>
      <c r="O335" s="537"/>
      <c r="P335" s="537" t="s">
        <v>1951</v>
      </c>
      <c r="Q335" s="537"/>
      <c r="R335" s="537" t="s">
        <v>1947</v>
      </c>
      <c r="S335" s="536" t="s">
        <v>1958</v>
      </c>
    </row>
    <row r="336" spans="4:19" x14ac:dyDescent="0.2">
      <c r="D336" s="537" t="s">
        <v>3723</v>
      </c>
      <c r="E336" s="536" t="s">
        <v>3724</v>
      </c>
      <c r="F336" s="537" t="s">
        <v>2415</v>
      </c>
      <c r="G336" s="536"/>
      <c r="H336" s="537"/>
      <c r="I336" s="537"/>
      <c r="J336" s="536" t="str">
        <f t="shared" si="6"/>
        <v>MDR TB-2(M): Nombre de cas de tuberculose, résistante à la rifampicine et/ou tuberculose multirésistante confirmés</v>
      </c>
      <c r="K336" s="547"/>
      <c r="L336" s="547"/>
      <c r="M336" s="548"/>
      <c r="N336" s="537"/>
      <c r="O336" s="537"/>
      <c r="P336" s="537"/>
      <c r="Q336" s="537"/>
      <c r="R336" s="537"/>
      <c r="S336" s="536" t="s">
        <v>1959</v>
      </c>
    </row>
    <row r="337" spans="4:19" x14ac:dyDescent="0.2">
      <c r="D337" s="537" t="s">
        <v>3725</v>
      </c>
      <c r="E337" s="536" t="s">
        <v>3724</v>
      </c>
      <c r="F337" s="537" t="s">
        <v>2415</v>
      </c>
      <c r="G337" s="536"/>
      <c r="H337" s="537"/>
      <c r="I337" s="537"/>
      <c r="J337" s="536" t="str">
        <f t="shared" si="6"/>
        <v>MDR TB-2(M): Nombre de cas de tuberculose, résistante à la rifampicine et/ou tuberculose multirésistante confirmés</v>
      </c>
      <c r="K337" s="547"/>
      <c r="L337" s="547"/>
      <c r="M337" s="548"/>
      <c r="N337" s="537"/>
      <c r="O337" s="537"/>
      <c r="P337" s="537"/>
      <c r="Q337" s="537"/>
      <c r="R337" s="537"/>
      <c r="S337" s="536" t="s">
        <v>1960</v>
      </c>
    </row>
    <row r="338" spans="4:19" x14ac:dyDescent="0.2">
      <c r="D338" s="537" t="s">
        <v>3726</v>
      </c>
      <c r="E338" s="536" t="s">
        <v>3724</v>
      </c>
      <c r="F338" s="537" t="s">
        <v>2415</v>
      </c>
      <c r="G338" s="536"/>
      <c r="H338" s="537"/>
      <c r="I338" s="537"/>
      <c r="J338" s="536" t="str">
        <f t="shared" si="6"/>
        <v>MDR TB-2(M): Nombre de cas de tuberculose, résistante à la rifampicine et/ou tuberculose multirésistante confirmés</v>
      </c>
      <c r="K338" s="547"/>
      <c r="L338" s="547"/>
      <c r="M338" s="548"/>
      <c r="N338" s="537"/>
      <c r="O338" s="537"/>
      <c r="P338" s="537"/>
      <c r="Q338" s="537"/>
      <c r="R338" s="537"/>
      <c r="S338" s="536" t="s">
        <v>1961</v>
      </c>
    </row>
    <row r="339" spans="4:19" x14ac:dyDescent="0.2">
      <c r="D339" s="537" t="s">
        <v>3727</v>
      </c>
      <c r="E339" s="536" t="s">
        <v>3724</v>
      </c>
      <c r="F339" s="537" t="s">
        <v>2415</v>
      </c>
      <c r="G339" s="536"/>
      <c r="H339" s="537"/>
      <c r="I339" s="537"/>
      <c r="J339" s="536" t="str">
        <f t="shared" si="6"/>
        <v>MDR TB-2(M): Nombre de cas de tuberculose, résistante à la rifampicine et/ou tuberculose multirésistante confirmés</v>
      </c>
      <c r="K339" s="547"/>
      <c r="L339" s="547"/>
      <c r="M339" s="548"/>
      <c r="N339" s="537"/>
      <c r="O339" s="537"/>
      <c r="P339" s="537"/>
      <c r="Q339" s="537"/>
      <c r="R339" s="537"/>
      <c r="S339" s="536" t="s">
        <v>1962</v>
      </c>
    </row>
    <row r="340" spans="4:19" x14ac:dyDescent="0.2">
      <c r="D340" s="537" t="s">
        <v>3728</v>
      </c>
      <c r="E340" s="536" t="s">
        <v>3724</v>
      </c>
      <c r="F340" s="537" t="s">
        <v>2415</v>
      </c>
      <c r="G340" s="536"/>
      <c r="H340" s="537"/>
      <c r="I340" s="537"/>
      <c r="J340" s="536" t="str">
        <f t="shared" si="6"/>
        <v>MDR TB-2(M): Nombre de cas de tuberculose, résistante à la rifampicine et/ou tuberculose multirésistante confirmés</v>
      </c>
      <c r="K340" s="547"/>
      <c r="L340" s="547"/>
      <c r="M340" s="548"/>
      <c r="N340" s="537"/>
      <c r="O340" s="537"/>
      <c r="P340" s="537"/>
      <c r="Q340" s="537"/>
      <c r="R340" s="537"/>
      <c r="S340" s="536" t="s">
        <v>1963</v>
      </c>
    </row>
    <row r="341" spans="4:19" x14ac:dyDescent="0.2">
      <c r="D341" s="537" t="s">
        <v>3729</v>
      </c>
      <c r="E341" s="536" t="s">
        <v>3724</v>
      </c>
      <c r="F341" s="537" t="s">
        <v>2415</v>
      </c>
      <c r="G341" s="536"/>
      <c r="H341" s="537"/>
      <c r="I341" s="537"/>
      <c r="J341" s="536" t="str">
        <f t="shared" si="6"/>
        <v>MDR TB-2(M): Nombre de cas de tuberculose, résistante à la rifampicine et/ou tuberculose multirésistante confirmés</v>
      </c>
      <c r="K341" s="547"/>
      <c r="L341" s="547"/>
      <c r="M341" s="548"/>
      <c r="N341" s="537"/>
      <c r="O341" s="537"/>
      <c r="P341" s="537"/>
      <c r="Q341" s="537"/>
      <c r="R341" s="537"/>
      <c r="S341" s="536" t="s">
        <v>1964</v>
      </c>
    </row>
    <row r="342" spans="4:19" x14ac:dyDescent="0.2">
      <c r="D342" s="537" t="s">
        <v>3730</v>
      </c>
      <c r="E342" s="536" t="s">
        <v>3724</v>
      </c>
      <c r="F342" s="537" t="s">
        <v>2415</v>
      </c>
      <c r="G342" s="536"/>
      <c r="H342" s="537" t="s">
        <v>2249</v>
      </c>
      <c r="I342" s="537" t="s">
        <v>2289</v>
      </c>
      <c r="J342" s="536" t="str">
        <f t="shared" si="6"/>
        <v>MDR TB-2(M): Nombre de cas de tuberculose, résistante à la rifampicine et/ou tuberculose multirésistante confirmésAge+ de 15 ans</v>
      </c>
      <c r="K342" s="547">
        <v>72</v>
      </c>
      <c r="L342" s="547"/>
      <c r="M342" s="548"/>
      <c r="N342" s="537" t="s">
        <v>386</v>
      </c>
      <c r="O342" s="537" t="s">
        <v>928</v>
      </c>
      <c r="P342" s="537"/>
      <c r="Q342" s="537" t="s">
        <v>948</v>
      </c>
      <c r="R342" s="537"/>
      <c r="S342" s="536" t="s">
        <v>1965</v>
      </c>
    </row>
    <row r="343" spans="4:19" x14ac:dyDescent="0.2">
      <c r="D343" s="537" t="s">
        <v>3731</v>
      </c>
      <c r="E343" s="536" t="s">
        <v>3724</v>
      </c>
      <c r="F343" s="537" t="s">
        <v>2415</v>
      </c>
      <c r="G343" s="536"/>
      <c r="H343" s="537" t="s">
        <v>2249</v>
      </c>
      <c r="I343" s="537" t="s">
        <v>2287</v>
      </c>
      <c r="J343" s="536" t="str">
        <f t="shared" si="6"/>
        <v>MDR TB-2(M): Nombre de cas de tuberculose, résistante à la rifampicine et/ou tuberculose multirésistante confirmésAge&lt;15 ans</v>
      </c>
      <c r="K343" s="547">
        <v>8</v>
      </c>
      <c r="L343" s="547"/>
      <c r="M343" s="548"/>
      <c r="N343" s="537" t="s">
        <v>386</v>
      </c>
      <c r="O343" s="537" t="s">
        <v>928</v>
      </c>
      <c r="P343" s="537"/>
      <c r="Q343" s="537" t="s">
        <v>948</v>
      </c>
      <c r="R343" s="537"/>
      <c r="S343" s="536" t="s">
        <v>1966</v>
      </c>
    </row>
    <row r="344" spans="4:19" x14ac:dyDescent="0.2">
      <c r="D344" s="537" t="s">
        <v>3732</v>
      </c>
      <c r="E344" s="536" t="s">
        <v>3724</v>
      </c>
      <c r="F344" s="537" t="s">
        <v>2415</v>
      </c>
      <c r="G344" s="536"/>
      <c r="H344" s="537" t="s">
        <v>2278</v>
      </c>
      <c r="I344" s="537" t="s">
        <v>2281</v>
      </c>
      <c r="J344" s="536" t="str">
        <f t="shared" si="6"/>
        <v>MDR TB-2(M): Nombre de cas de tuberculose, résistante à la rifampicine et/ou tuberculose multirésistante confirmésSexeFemme</v>
      </c>
      <c r="K344" s="547">
        <v>30</v>
      </c>
      <c r="L344" s="547"/>
      <c r="M344" s="548"/>
      <c r="N344" s="537" t="s">
        <v>386</v>
      </c>
      <c r="O344" s="537" t="s">
        <v>928</v>
      </c>
      <c r="P344" s="537"/>
      <c r="Q344" s="537" t="s">
        <v>948</v>
      </c>
      <c r="R344" s="537"/>
      <c r="S344" s="536" t="s">
        <v>1967</v>
      </c>
    </row>
    <row r="345" spans="4:19" x14ac:dyDescent="0.2">
      <c r="D345" s="537" t="s">
        <v>3733</v>
      </c>
      <c r="E345" s="536" t="s">
        <v>3724</v>
      </c>
      <c r="F345" s="537" t="s">
        <v>2415</v>
      </c>
      <c r="G345" s="536"/>
      <c r="H345" s="537" t="s">
        <v>2278</v>
      </c>
      <c r="I345" s="537" t="s">
        <v>2279</v>
      </c>
      <c r="J345" s="536" t="str">
        <f t="shared" si="6"/>
        <v>MDR TB-2(M): Nombre de cas de tuberculose, résistante à la rifampicine et/ou tuberculose multirésistante confirmésSexeHomme</v>
      </c>
      <c r="K345" s="547">
        <v>50</v>
      </c>
      <c r="L345" s="547"/>
      <c r="M345" s="548"/>
      <c r="N345" s="537" t="s">
        <v>386</v>
      </c>
      <c r="O345" s="537" t="s">
        <v>928</v>
      </c>
      <c r="P345" s="537"/>
      <c r="Q345" s="537" t="s">
        <v>948</v>
      </c>
      <c r="R345" s="537"/>
      <c r="S345" s="536" t="s">
        <v>1968</v>
      </c>
    </row>
    <row r="346" spans="4:19" x14ac:dyDescent="0.2">
      <c r="D346" s="537" t="s">
        <v>3734</v>
      </c>
      <c r="E346" s="536" t="s">
        <v>3735</v>
      </c>
      <c r="F346" s="537" t="s">
        <v>2420</v>
      </c>
      <c r="G346" s="536"/>
      <c r="H346" s="537"/>
      <c r="I346" s="537"/>
      <c r="J346" s="536" t="str">
        <f t="shared" si="6"/>
        <v>MDR TB-3(M): Nombre de cas de tuberculose résistante à la rifampicine et/ou tuberculose multirésistante qui ont commencé un traitement de deuxième intention</v>
      </c>
      <c r="K346" s="547"/>
      <c r="L346" s="547"/>
      <c r="M346" s="548"/>
      <c r="N346" s="537"/>
      <c r="O346" s="537"/>
      <c r="P346" s="537"/>
      <c r="Q346" s="537"/>
      <c r="R346" s="537"/>
      <c r="S346" s="536" t="s">
        <v>1969</v>
      </c>
    </row>
    <row r="347" spans="4:19" x14ac:dyDescent="0.2">
      <c r="D347" s="537" t="s">
        <v>3736</v>
      </c>
      <c r="E347" s="536" t="s">
        <v>3735</v>
      </c>
      <c r="F347" s="537" t="s">
        <v>2420</v>
      </c>
      <c r="G347" s="536"/>
      <c r="H347" s="537"/>
      <c r="I347" s="537"/>
      <c r="J347" s="536" t="str">
        <f t="shared" si="6"/>
        <v>MDR TB-3(M): Nombre de cas de tuberculose résistante à la rifampicine et/ou tuberculose multirésistante qui ont commencé un traitement de deuxième intention</v>
      </c>
      <c r="K347" s="547"/>
      <c r="L347" s="547"/>
      <c r="M347" s="548"/>
      <c r="N347" s="537"/>
      <c r="O347" s="537"/>
      <c r="P347" s="537"/>
      <c r="Q347" s="537"/>
      <c r="R347" s="537"/>
      <c r="S347" s="536" t="s">
        <v>1970</v>
      </c>
    </row>
    <row r="348" spans="4:19" x14ac:dyDescent="0.2">
      <c r="D348" s="537" t="s">
        <v>3737</v>
      </c>
      <c r="E348" s="536" t="s">
        <v>3735</v>
      </c>
      <c r="F348" s="537" t="s">
        <v>2420</v>
      </c>
      <c r="G348" s="536"/>
      <c r="H348" s="537"/>
      <c r="I348" s="537"/>
      <c r="J348" s="536" t="str">
        <f t="shared" si="6"/>
        <v>MDR TB-3(M): Nombre de cas de tuberculose résistante à la rifampicine et/ou tuberculose multirésistante qui ont commencé un traitement de deuxième intention</v>
      </c>
      <c r="K348" s="547"/>
      <c r="L348" s="547"/>
      <c r="M348" s="548"/>
      <c r="N348" s="537"/>
      <c r="O348" s="537"/>
      <c r="P348" s="537"/>
      <c r="Q348" s="537"/>
      <c r="R348" s="537"/>
      <c r="S348" s="536" t="s">
        <v>1971</v>
      </c>
    </row>
    <row r="349" spans="4:19" x14ac:dyDescent="0.2">
      <c r="D349" s="537" t="s">
        <v>3738</v>
      </c>
      <c r="E349" s="536" t="s">
        <v>3735</v>
      </c>
      <c r="F349" s="537" t="s">
        <v>2420</v>
      </c>
      <c r="G349" s="536"/>
      <c r="H349" s="537"/>
      <c r="I349" s="537"/>
      <c r="J349" s="536" t="str">
        <f t="shared" si="6"/>
        <v>MDR TB-3(M): Nombre de cas de tuberculose résistante à la rifampicine et/ou tuberculose multirésistante qui ont commencé un traitement de deuxième intention</v>
      </c>
      <c r="K349" s="547"/>
      <c r="L349" s="547"/>
      <c r="M349" s="548"/>
      <c r="N349" s="537"/>
      <c r="O349" s="537"/>
      <c r="P349" s="537"/>
      <c r="Q349" s="537"/>
      <c r="R349" s="537"/>
      <c r="S349" s="536" t="s">
        <v>1972</v>
      </c>
    </row>
    <row r="350" spans="4:19" x14ac:dyDescent="0.2">
      <c r="D350" s="537" t="s">
        <v>3739</v>
      </c>
      <c r="E350" s="536" t="s">
        <v>3735</v>
      </c>
      <c r="F350" s="537" t="s">
        <v>2420</v>
      </c>
      <c r="G350" s="536"/>
      <c r="H350" s="537" t="s">
        <v>2425</v>
      </c>
      <c r="I350" s="537" t="s">
        <v>2428</v>
      </c>
      <c r="J350" s="536" t="str">
        <f t="shared" si="6"/>
        <v>MDR TB-3(M): Nombre de cas de tuberculose résistante à la rifampicine et/ou tuberculose multirésistante qui ont commencé un traitement de deuxième intentionSchéma thérapeutiqueRégime court</v>
      </c>
      <c r="K350" s="547">
        <v>71</v>
      </c>
      <c r="L350" s="547"/>
      <c r="M350" s="548"/>
      <c r="N350" s="537" t="s">
        <v>386</v>
      </c>
      <c r="O350" s="537" t="s">
        <v>928</v>
      </c>
      <c r="P350" s="537"/>
      <c r="Q350" s="537" t="s">
        <v>948</v>
      </c>
      <c r="R350" s="537"/>
      <c r="S350" s="536" t="s">
        <v>1973</v>
      </c>
    </row>
    <row r="351" spans="4:19" x14ac:dyDescent="0.2">
      <c r="D351" s="537" t="s">
        <v>3740</v>
      </c>
      <c r="E351" s="536" t="s">
        <v>3735</v>
      </c>
      <c r="F351" s="537" t="s">
        <v>2420</v>
      </c>
      <c r="G351" s="536"/>
      <c r="H351" s="537" t="s">
        <v>2425</v>
      </c>
      <c r="I351" s="537" t="s">
        <v>2426</v>
      </c>
      <c r="J351" s="536" t="str">
        <f t="shared" si="6"/>
        <v>MDR TB-3(M): Nombre de cas de tuberculose résistante à la rifampicine et/ou tuberculose multirésistante qui ont commencé un traitement de deuxième intentionSchéma thérapeutiqueNouveau traitement TB</v>
      </c>
      <c r="K351" s="547"/>
      <c r="L351" s="547"/>
      <c r="M351" s="548"/>
      <c r="N351" s="537"/>
      <c r="O351" s="537"/>
      <c r="P351" s="537" t="s">
        <v>1951</v>
      </c>
      <c r="Q351" s="537"/>
      <c r="R351" s="537" t="s">
        <v>1974</v>
      </c>
      <c r="S351" s="536" t="s">
        <v>1975</v>
      </c>
    </row>
    <row r="352" spans="4:19" x14ac:dyDescent="0.2">
      <c r="D352" s="537" t="s">
        <v>3741</v>
      </c>
      <c r="E352" s="536" t="s">
        <v>3735</v>
      </c>
      <c r="F352" s="537" t="s">
        <v>2420</v>
      </c>
      <c r="G352" s="536"/>
      <c r="H352" s="537" t="s">
        <v>2249</v>
      </c>
      <c r="I352" s="537" t="s">
        <v>2289</v>
      </c>
      <c r="J352" s="536" t="str">
        <f t="shared" si="6"/>
        <v>MDR TB-3(M): Nombre de cas de tuberculose résistante à la rifampicine et/ou tuberculose multirésistante qui ont commencé un traitement de deuxième intentionAge+ de 15 ans</v>
      </c>
      <c r="K352" s="547">
        <v>67</v>
      </c>
      <c r="L352" s="547"/>
      <c r="M352" s="548"/>
      <c r="N352" s="537" t="s">
        <v>386</v>
      </c>
      <c r="O352" s="537" t="s">
        <v>928</v>
      </c>
      <c r="P352" s="537"/>
      <c r="Q352" s="537" t="s">
        <v>948</v>
      </c>
      <c r="R352" s="537"/>
      <c r="S352" s="536" t="s">
        <v>1976</v>
      </c>
    </row>
    <row r="353" spans="4:19" x14ac:dyDescent="0.2">
      <c r="D353" s="537" t="s">
        <v>3742</v>
      </c>
      <c r="E353" s="536" t="s">
        <v>3735</v>
      </c>
      <c r="F353" s="537" t="s">
        <v>2420</v>
      </c>
      <c r="G353" s="536"/>
      <c r="H353" s="537" t="s">
        <v>2249</v>
      </c>
      <c r="I353" s="537" t="s">
        <v>2287</v>
      </c>
      <c r="J353" s="536" t="str">
        <f t="shared" si="6"/>
        <v>MDR TB-3(M): Nombre de cas de tuberculose résistante à la rifampicine et/ou tuberculose multirésistante qui ont commencé un traitement de deuxième intentionAge&lt;15 ans</v>
      </c>
      <c r="K353" s="547">
        <v>4</v>
      </c>
      <c r="L353" s="547"/>
      <c r="M353" s="548"/>
      <c r="N353" s="537" t="s">
        <v>386</v>
      </c>
      <c r="O353" s="537" t="s">
        <v>928</v>
      </c>
      <c r="P353" s="537"/>
      <c r="Q353" s="537" t="s">
        <v>948</v>
      </c>
      <c r="R353" s="537"/>
      <c r="S353" s="536" t="s">
        <v>1977</v>
      </c>
    </row>
    <row r="354" spans="4:19" x14ac:dyDescent="0.2">
      <c r="D354" s="537" t="s">
        <v>3743</v>
      </c>
      <c r="E354" s="536" t="s">
        <v>3735</v>
      </c>
      <c r="F354" s="537" t="s">
        <v>2420</v>
      </c>
      <c r="G354" s="536"/>
      <c r="H354" s="537" t="s">
        <v>2278</v>
      </c>
      <c r="I354" s="537" t="s">
        <v>2281</v>
      </c>
      <c r="J354" s="536" t="str">
        <f t="shared" si="6"/>
        <v>MDR TB-3(M): Nombre de cas de tuberculose résistante à la rifampicine et/ou tuberculose multirésistante qui ont commencé un traitement de deuxième intentionSexeFemme</v>
      </c>
      <c r="K354" s="547">
        <v>29</v>
      </c>
      <c r="L354" s="547"/>
      <c r="M354" s="548"/>
      <c r="N354" s="537" t="s">
        <v>386</v>
      </c>
      <c r="O354" s="537" t="s">
        <v>928</v>
      </c>
      <c r="P354" s="537"/>
      <c r="Q354" s="537" t="s">
        <v>948</v>
      </c>
      <c r="R354" s="537"/>
      <c r="S354" s="536" t="s">
        <v>1978</v>
      </c>
    </row>
    <row r="355" spans="4:19" x14ac:dyDescent="0.2">
      <c r="D355" s="537" t="s">
        <v>3744</v>
      </c>
      <c r="E355" s="536" t="s">
        <v>3735</v>
      </c>
      <c r="F355" s="537" t="s">
        <v>2420</v>
      </c>
      <c r="G355" s="536"/>
      <c r="H355" s="537" t="s">
        <v>2278</v>
      </c>
      <c r="I355" s="537" t="s">
        <v>2279</v>
      </c>
      <c r="J355" s="536" t="str">
        <f t="shared" si="6"/>
        <v>MDR TB-3(M): Nombre de cas de tuberculose résistante à la rifampicine et/ou tuberculose multirésistante qui ont commencé un traitement de deuxième intentionSexeHomme</v>
      </c>
      <c r="K355" s="547">
        <v>42</v>
      </c>
      <c r="L355" s="547"/>
      <c r="M355" s="548"/>
      <c r="N355" s="537" t="s">
        <v>386</v>
      </c>
      <c r="O355" s="537" t="s">
        <v>928</v>
      </c>
      <c r="P355" s="537"/>
      <c r="Q355" s="537" t="s">
        <v>948</v>
      </c>
      <c r="R355" s="537"/>
      <c r="S355" s="536" t="s">
        <v>1979</v>
      </c>
    </row>
    <row r="356" spans="4:19" x14ac:dyDescent="0.2">
      <c r="D356" s="537" t="s">
        <v>3745</v>
      </c>
      <c r="E356" s="536" t="s">
        <v>3746</v>
      </c>
      <c r="F356" s="537" t="s">
        <v>2828</v>
      </c>
      <c r="G356" s="536"/>
      <c r="H356" s="537"/>
      <c r="I356" s="537"/>
      <c r="J356" s="536" t="str">
        <f t="shared" si="6"/>
        <v>TB/HIV-6(M): Pourcentage de nouveaux patients  tuberculeux et de rechutes, séropositifs au VIH, sous traitement antirétroviral au cours du traitement de la tuberculose</v>
      </c>
      <c r="K356" s="547"/>
      <c r="L356" s="547"/>
      <c r="M356" s="548"/>
      <c r="N356" s="537"/>
      <c r="O356" s="537"/>
      <c r="P356" s="537"/>
      <c r="Q356" s="537"/>
      <c r="R356" s="537"/>
      <c r="S356" s="536" t="s">
        <v>1980</v>
      </c>
    </row>
    <row r="357" spans="4:19" x14ac:dyDescent="0.2">
      <c r="D357" s="537" t="s">
        <v>3747</v>
      </c>
      <c r="E357" s="536" t="s">
        <v>3746</v>
      </c>
      <c r="F357" s="537" t="s">
        <v>2828</v>
      </c>
      <c r="G357" s="536"/>
      <c r="H357" s="537"/>
      <c r="I357" s="537"/>
      <c r="J357" s="536" t="str">
        <f t="shared" si="6"/>
        <v>TB/HIV-6(M): Pourcentage de nouveaux patients  tuberculeux et de rechutes, séropositifs au VIH, sous traitement antirétroviral au cours du traitement de la tuberculose</v>
      </c>
      <c r="K357" s="547"/>
      <c r="L357" s="547"/>
      <c r="M357" s="548"/>
      <c r="N357" s="537"/>
      <c r="O357" s="537"/>
      <c r="P357" s="537"/>
      <c r="Q357" s="537"/>
      <c r="R357" s="537"/>
      <c r="S357" s="536" t="s">
        <v>1981</v>
      </c>
    </row>
    <row r="358" spans="4:19" x14ac:dyDescent="0.2">
      <c r="D358" s="537" t="s">
        <v>3748</v>
      </c>
      <c r="E358" s="536" t="s">
        <v>3746</v>
      </c>
      <c r="F358" s="537" t="s">
        <v>2828</v>
      </c>
      <c r="G358" s="536"/>
      <c r="H358" s="537"/>
      <c r="I358" s="537"/>
      <c r="J358" s="536" t="str">
        <f t="shared" si="6"/>
        <v>TB/HIV-6(M): Pourcentage de nouveaux patients  tuberculeux et de rechutes, séropositifs au VIH, sous traitement antirétroviral au cours du traitement de la tuberculose</v>
      </c>
      <c r="K358" s="547"/>
      <c r="L358" s="547"/>
      <c r="M358" s="548"/>
      <c r="N358" s="537"/>
      <c r="O358" s="537"/>
      <c r="P358" s="537"/>
      <c r="Q358" s="537"/>
      <c r="R358" s="537"/>
      <c r="S358" s="536" t="s">
        <v>1982</v>
      </c>
    </row>
    <row r="359" spans="4:19" x14ac:dyDescent="0.2">
      <c r="D359" s="537" t="s">
        <v>3749</v>
      </c>
      <c r="E359" s="536" t="s">
        <v>3746</v>
      </c>
      <c r="F359" s="537" t="s">
        <v>2828</v>
      </c>
      <c r="G359" s="536"/>
      <c r="H359" s="537"/>
      <c r="I359" s="537"/>
      <c r="J359" s="536" t="str">
        <f t="shared" si="6"/>
        <v>TB/HIV-6(M): Pourcentage de nouveaux patients  tuberculeux et de rechutes, séropositifs au VIH, sous traitement antirétroviral au cours du traitement de la tuberculose</v>
      </c>
      <c r="K359" s="547"/>
      <c r="L359" s="547"/>
      <c r="M359" s="548"/>
      <c r="N359" s="537"/>
      <c r="O359" s="537"/>
      <c r="P359" s="537"/>
      <c r="Q359" s="537"/>
      <c r="R359" s="537"/>
      <c r="S359" s="536" t="s">
        <v>1983</v>
      </c>
    </row>
    <row r="360" spans="4:19" x14ac:dyDescent="0.2">
      <c r="D360" s="537" t="s">
        <v>3750</v>
      </c>
      <c r="E360" s="536" t="s">
        <v>3746</v>
      </c>
      <c r="F360" s="537" t="s">
        <v>2828</v>
      </c>
      <c r="G360" s="536"/>
      <c r="H360" s="537"/>
      <c r="I360" s="537"/>
      <c r="J360" s="536" t="str">
        <f t="shared" si="6"/>
        <v>TB/HIV-6(M): Pourcentage de nouveaux patients  tuberculeux et de rechutes, séropositifs au VIH, sous traitement antirétroviral au cours du traitement de la tuberculose</v>
      </c>
      <c r="K360" s="547"/>
      <c r="L360" s="547"/>
      <c r="M360" s="548"/>
      <c r="N360" s="537"/>
      <c r="O360" s="537"/>
      <c r="P360" s="537"/>
      <c r="Q360" s="537"/>
      <c r="R360" s="537"/>
      <c r="S360" s="536" t="s">
        <v>1984</v>
      </c>
    </row>
    <row r="361" spans="4:19" x14ac:dyDescent="0.2">
      <c r="D361" s="537" t="s">
        <v>3751</v>
      </c>
      <c r="E361" s="536" t="s">
        <v>3746</v>
      </c>
      <c r="F361" s="537" t="s">
        <v>2828</v>
      </c>
      <c r="G361" s="536"/>
      <c r="H361" s="537"/>
      <c r="I361" s="537"/>
      <c r="J361" s="536" t="str">
        <f t="shared" si="6"/>
        <v>TB/HIV-6(M): Pourcentage de nouveaux patients  tuberculeux et de rechutes, séropositifs au VIH, sous traitement antirétroviral au cours du traitement de la tuberculose</v>
      </c>
      <c r="K361" s="547"/>
      <c r="L361" s="547"/>
      <c r="M361" s="548"/>
      <c r="N361" s="537"/>
      <c r="O361" s="537"/>
      <c r="P361" s="537"/>
      <c r="Q361" s="537"/>
      <c r="R361" s="537"/>
      <c r="S361" s="536" t="s">
        <v>1985</v>
      </c>
    </row>
    <row r="362" spans="4:19" x14ac:dyDescent="0.2">
      <c r="D362" s="537" t="s">
        <v>3752</v>
      </c>
      <c r="E362" s="536" t="s">
        <v>3746</v>
      </c>
      <c r="F362" s="537" t="s">
        <v>2828</v>
      </c>
      <c r="G362" s="536"/>
      <c r="H362" s="537"/>
      <c r="I362" s="537"/>
      <c r="J362" s="536" t="str">
        <f t="shared" si="6"/>
        <v>TB/HIV-6(M): Pourcentage de nouveaux patients  tuberculeux et de rechutes, séropositifs au VIH, sous traitement antirétroviral au cours du traitement de la tuberculose</v>
      </c>
      <c r="K362" s="547"/>
      <c r="L362" s="547"/>
      <c r="M362" s="548"/>
      <c r="N362" s="537"/>
      <c r="O362" s="537"/>
      <c r="P362" s="537"/>
      <c r="Q362" s="537"/>
      <c r="R362" s="537"/>
      <c r="S362" s="536" t="s">
        <v>1986</v>
      </c>
    </row>
    <row r="363" spans="4:19" x14ac:dyDescent="0.2">
      <c r="D363" s="537" t="s">
        <v>3753</v>
      </c>
      <c r="E363" s="536" t="s">
        <v>3746</v>
      </c>
      <c r="F363" s="537" t="s">
        <v>2828</v>
      </c>
      <c r="G363" s="536"/>
      <c r="H363" s="537"/>
      <c r="I363" s="537"/>
      <c r="J363" s="536" t="str">
        <f t="shared" si="6"/>
        <v>TB/HIV-6(M): Pourcentage de nouveaux patients  tuberculeux et de rechutes, séropositifs au VIH, sous traitement antirétroviral au cours du traitement de la tuberculose</v>
      </c>
      <c r="K363" s="547"/>
      <c r="L363" s="547"/>
      <c r="M363" s="548"/>
      <c r="N363" s="537"/>
      <c r="O363" s="537"/>
      <c r="P363" s="537"/>
      <c r="Q363" s="537"/>
      <c r="R363" s="537"/>
      <c r="S363" s="536" t="s">
        <v>1987</v>
      </c>
    </row>
    <row r="364" spans="4:19" x14ac:dyDescent="0.2">
      <c r="D364" s="537" t="s">
        <v>3754</v>
      </c>
      <c r="E364" s="536" t="s">
        <v>3746</v>
      </c>
      <c r="F364" s="537" t="s">
        <v>2828</v>
      </c>
      <c r="G364" s="536"/>
      <c r="H364" s="537"/>
      <c r="I364" s="537"/>
      <c r="J364" s="536" t="str">
        <f t="shared" si="6"/>
        <v>TB/HIV-6(M): Pourcentage de nouveaux patients  tuberculeux et de rechutes, séropositifs au VIH, sous traitement antirétroviral au cours du traitement de la tuberculose</v>
      </c>
      <c r="K364" s="547"/>
      <c r="L364" s="547"/>
      <c r="M364" s="548"/>
      <c r="N364" s="537"/>
      <c r="O364" s="537"/>
      <c r="P364" s="537"/>
      <c r="Q364" s="537"/>
      <c r="R364" s="537"/>
      <c r="S364" s="536" t="s">
        <v>1988</v>
      </c>
    </row>
    <row r="365" spans="4:19" x14ac:dyDescent="0.2">
      <c r="D365" s="537" t="s">
        <v>3755</v>
      </c>
      <c r="E365" s="536" t="s">
        <v>3746</v>
      </c>
      <c r="F365" s="537" t="s">
        <v>2828</v>
      </c>
      <c r="G365" s="536"/>
      <c r="H365" s="537"/>
      <c r="I365" s="537"/>
      <c r="J365" s="536" t="str">
        <f t="shared" si="6"/>
        <v>TB/HIV-6(M): Pourcentage de nouveaux patients  tuberculeux et de rechutes, séropositifs au VIH, sous traitement antirétroviral au cours du traitement de la tuberculose</v>
      </c>
      <c r="K365" s="547"/>
      <c r="L365" s="547"/>
      <c r="M365" s="548"/>
      <c r="N365" s="537"/>
      <c r="O365" s="537"/>
      <c r="P365" s="537"/>
      <c r="Q365" s="537"/>
      <c r="R365" s="537"/>
      <c r="S365" s="536" t="s">
        <v>1989</v>
      </c>
    </row>
    <row r="366" spans="4:19" x14ac:dyDescent="0.2">
      <c r="D366" s="537" t="s">
        <v>3756</v>
      </c>
      <c r="E366" s="536" t="s">
        <v>3757</v>
      </c>
      <c r="F366" s="537" t="s">
        <v>2789</v>
      </c>
      <c r="G366" s="536"/>
      <c r="H366" s="537"/>
      <c r="I366" s="537"/>
      <c r="J366" s="536" t="str">
        <f t="shared" si="6"/>
        <v>PMTCT-2.1: Pourcentage de femmes enceintes séropositives au VIH ayant reçu des antirétroviraux durant leur grossesse</v>
      </c>
      <c r="K366" s="547"/>
      <c r="L366" s="547"/>
      <c r="M366" s="548"/>
      <c r="N366" s="537"/>
      <c r="O366" s="537"/>
      <c r="P366" s="537"/>
      <c r="Q366" s="537"/>
      <c r="R366" s="537"/>
      <c r="S366" s="536" t="s">
        <v>1990</v>
      </c>
    </row>
    <row r="367" spans="4:19" x14ac:dyDescent="0.2">
      <c r="D367" s="537" t="s">
        <v>3758</v>
      </c>
      <c r="E367" s="536" t="s">
        <v>3757</v>
      </c>
      <c r="F367" s="537" t="s">
        <v>2789</v>
      </c>
      <c r="G367" s="536"/>
      <c r="H367" s="537"/>
      <c r="I367" s="537"/>
      <c r="J367" s="536" t="str">
        <f t="shared" si="6"/>
        <v>PMTCT-2.1: Pourcentage de femmes enceintes séropositives au VIH ayant reçu des antirétroviraux durant leur grossesse</v>
      </c>
      <c r="K367" s="547"/>
      <c r="L367" s="547"/>
      <c r="M367" s="548"/>
      <c r="N367" s="537"/>
      <c r="O367" s="537"/>
      <c r="P367" s="537"/>
      <c r="Q367" s="537"/>
      <c r="R367" s="537"/>
      <c r="S367" s="536" t="s">
        <v>1991</v>
      </c>
    </row>
    <row r="368" spans="4:19" x14ac:dyDescent="0.2">
      <c r="D368" s="537" t="s">
        <v>3759</v>
      </c>
      <c r="E368" s="536" t="s">
        <v>3757</v>
      </c>
      <c r="F368" s="537" t="s">
        <v>2789</v>
      </c>
      <c r="G368" s="536"/>
      <c r="H368" s="537"/>
      <c r="I368" s="537"/>
      <c r="J368" s="536" t="str">
        <f t="shared" si="6"/>
        <v>PMTCT-2.1: Pourcentage de femmes enceintes séropositives au VIH ayant reçu des antirétroviraux durant leur grossesse</v>
      </c>
      <c r="K368" s="547"/>
      <c r="L368" s="547"/>
      <c r="M368" s="548"/>
      <c r="N368" s="537"/>
      <c r="O368" s="537"/>
      <c r="P368" s="537"/>
      <c r="Q368" s="537"/>
      <c r="R368" s="537"/>
      <c r="S368" s="536" t="s">
        <v>1992</v>
      </c>
    </row>
    <row r="369" spans="4:19" x14ac:dyDescent="0.2">
      <c r="D369" s="537" t="s">
        <v>3760</v>
      </c>
      <c r="E369" s="536" t="s">
        <v>3757</v>
      </c>
      <c r="F369" s="537" t="s">
        <v>2789</v>
      </c>
      <c r="G369" s="536"/>
      <c r="H369" s="537"/>
      <c r="I369" s="537"/>
      <c r="J369" s="536" t="str">
        <f t="shared" si="6"/>
        <v>PMTCT-2.1: Pourcentage de femmes enceintes séropositives au VIH ayant reçu des antirétroviraux durant leur grossesse</v>
      </c>
      <c r="K369" s="547"/>
      <c r="L369" s="547"/>
      <c r="M369" s="548"/>
      <c r="N369" s="537"/>
      <c r="O369" s="537"/>
      <c r="P369" s="537"/>
      <c r="Q369" s="537"/>
      <c r="R369" s="537"/>
      <c r="S369" s="536" t="s">
        <v>1993</v>
      </c>
    </row>
    <row r="370" spans="4:19" x14ac:dyDescent="0.2">
      <c r="D370" s="537" t="s">
        <v>3761</v>
      </c>
      <c r="E370" s="536" t="s">
        <v>3757</v>
      </c>
      <c r="F370" s="537" t="s">
        <v>2789</v>
      </c>
      <c r="G370" s="536"/>
      <c r="H370" s="537"/>
      <c r="I370" s="537"/>
      <c r="J370" s="536" t="str">
        <f t="shared" si="6"/>
        <v>PMTCT-2.1: Pourcentage de femmes enceintes séropositives au VIH ayant reçu des antirétroviraux durant leur grossesse</v>
      </c>
      <c r="K370" s="547"/>
      <c r="L370" s="547"/>
      <c r="M370" s="548"/>
      <c r="N370" s="537"/>
      <c r="O370" s="537"/>
      <c r="P370" s="537"/>
      <c r="Q370" s="537"/>
      <c r="R370" s="537"/>
      <c r="S370" s="536" t="s">
        <v>1994</v>
      </c>
    </row>
    <row r="371" spans="4:19" x14ac:dyDescent="0.2">
      <c r="D371" s="537" t="s">
        <v>3762</v>
      </c>
      <c r="E371" s="536" t="s">
        <v>3757</v>
      </c>
      <c r="F371" s="537" t="s">
        <v>2789</v>
      </c>
      <c r="G371" s="536"/>
      <c r="H371" s="537"/>
      <c r="I371" s="537"/>
      <c r="J371" s="536" t="str">
        <f t="shared" si="6"/>
        <v>PMTCT-2.1: Pourcentage de femmes enceintes séropositives au VIH ayant reçu des antirétroviraux durant leur grossesse</v>
      </c>
      <c r="K371" s="547"/>
      <c r="L371" s="547"/>
      <c r="M371" s="548"/>
      <c r="N371" s="537"/>
      <c r="O371" s="537"/>
      <c r="P371" s="537"/>
      <c r="Q371" s="537"/>
      <c r="R371" s="537"/>
      <c r="S371" s="536" t="s">
        <v>1995</v>
      </c>
    </row>
    <row r="372" spans="4:19" x14ac:dyDescent="0.2">
      <c r="D372" s="537" t="s">
        <v>3763</v>
      </c>
      <c r="E372" s="536" t="s">
        <v>3757</v>
      </c>
      <c r="F372" s="537" t="s">
        <v>2789</v>
      </c>
      <c r="G372" s="536"/>
      <c r="H372" s="537"/>
      <c r="I372" s="537"/>
      <c r="J372" s="536" t="str">
        <f t="shared" si="6"/>
        <v>PMTCT-2.1: Pourcentage de femmes enceintes séropositives au VIH ayant reçu des antirétroviraux durant leur grossesse</v>
      </c>
      <c r="K372" s="547"/>
      <c r="L372" s="547"/>
      <c r="M372" s="548"/>
      <c r="N372" s="537"/>
      <c r="O372" s="537"/>
      <c r="P372" s="537"/>
      <c r="Q372" s="537"/>
      <c r="R372" s="537"/>
      <c r="S372" s="536" t="s">
        <v>1996</v>
      </c>
    </row>
    <row r="373" spans="4:19" x14ac:dyDescent="0.2">
      <c r="D373" s="537" t="s">
        <v>3764</v>
      </c>
      <c r="E373" s="536" t="s">
        <v>3757</v>
      </c>
      <c r="F373" s="537" t="s">
        <v>2789</v>
      </c>
      <c r="G373" s="536"/>
      <c r="H373" s="537"/>
      <c r="I373" s="537"/>
      <c r="J373" s="536" t="str">
        <f t="shared" si="6"/>
        <v>PMTCT-2.1: Pourcentage de femmes enceintes séropositives au VIH ayant reçu des antirétroviraux durant leur grossesse</v>
      </c>
      <c r="K373" s="547"/>
      <c r="L373" s="547"/>
      <c r="M373" s="548"/>
      <c r="N373" s="537"/>
      <c r="O373" s="537"/>
      <c r="P373" s="537"/>
      <c r="Q373" s="537"/>
      <c r="R373" s="537"/>
      <c r="S373" s="536" t="s">
        <v>1997</v>
      </c>
    </row>
    <row r="374" spans="4:19" x14ac:dyDescent="0.2">
      <c r="D374" s="537" t="s">
        <v>3765</v>
      </c>
      <c r="E374" s="536" t="s">
        <v>3757</v>
      </c>
      <c r="F374" s="537" t="s">
        <v>2789</v>
      </c>
      <c r="G374" s="536"/>
      <c r="H374" s="537"/>
      <c r="I374" s="537"/>
      <c r="J374" s="536" t="str">
        <f t="shared" si="6"/>
        <v>PMTCT-2.1: Pourcentage de femmes enceintes séropositives au VIH ayant reçu des antirétroviraux durant leur grossesse</v>
      </c>
      <c r="K374" s="547"/>
      <c r="L374" s="547"/>
      <c r="M374" s="548"/>
      <c r="N374" s="537"/>
      <c r="O374" s="537"/>
      <c r="P374" s="537"/>
      <c r="Q374" s="537"/>
      <c r="R374" s="537"/>
      <c r="S374" s="536" t="s">
        <v>1998</v>
      </c>
    </row>
    <row r="375" spans="4:19" x14ac:dyDescent="0.2">
      <c r="D375" s="537" t="s">
        <v>3766</v>
      </c>
      <c r="E375" s="536" t="s">
        <v>3757</v>
      </c>
      <c r="F375" s="537" t="s">
        <v>2789</v>
      </c>
      <c r="G375" s="536"/>
      <c r="H375" s="537"/>
      <c r="I375" s="537"/>
      <c r="J375" s="536" t="str">
        <f t="shared" si="6"/>
        <v>PMTCT-2.1: Pourcentage de femmes enceintes séropositives au VIH ayant reçu des antirétroviraux durant leur grossesse</v>
      </c>
      <c r="K375" s="547"/>
      <c r="L375" s="547"/>
      <c r="M375" s="548"/>
      <c r="N375" s="537"/>
      <c r="O375" s="537"/>
      <c r="P375" s="537"/>
      <c r="Q375" s="537"/>
      <c r="R375" s="537"/>
      <c r="S375" s="536" t="s">
        <v>1999</v>
      </c>
    </row>
    <row r="376" spans="4:19" x14ac:dyDescent="0.2">
      <c r="D376" s="537" t="s">
        <v>3767</v>
      </c>
      <c r="E376" s="536" t="s">
        <v>3768</v>
      </c>
      <c r="F376" s="537" t="s">
        <v>2485</v>
      </c>
      <c r="G376" s="536"/>
      <c r="H376" s="537" t="s">
        <v>2432</v>
      </c>
      <c r="I376" s="537" t="s">
        <v>2498</v>
      </c>
      <c r="J376" s="536" t="str">
        <f t="shared" si="6"/>
        <v>TCS-1(M): Pourcentage de personnes vivant avec le VIH bénéficiant actuellement d'un traitement antirétroviralGroupe à risque cibleProfessionnels du sexe</v>
      </c>
      <c r="K376" s="547"/>
      <c r="L376" s="547"/>
      <c r="M376" s="548"/>
      <c r="N376" s="537"/>
      <c r="O376" s="537"/>
      <c r="P376" s="537" t="s">
        <v>1951</v>
      </c>
      <c r="Q376" s="537"/>
      <c r="R376" s="537" t="s">
        <v>1947</v>
      </c>
      <c r="S376" s="536" t="s">
        <v>2000</v>
      </c>
    </row>
    <row r="377" spans="4:19" x14ac:dyDescent="0.2">
      <c r="D377" s="537" t="s">
        <v>3769</v>
      </c>
      <c r="E377" s="536" t="s">
        <v>3768</v>
      </c>
      <c r="F377" s="537" t="s">
        <v>2485</v>
      </c>
      <c r="G377" s="536"/>
      <c r="H377" s="537" t="s">
        <v>2432</v>
      </c>
      <c r="I377" s="537" t="s">
        <v>2496</v>
      </c>
      <c r="J377" s="536" t="str">
        <f t="shared" si="6"/>
        <v>TCS-1(M): Pourcentage de personnes vivant avec le VIH bénéficiant actuellement d'un traitement antirétroviralGroupe à risque cibleHSH</v>
      </c>
      <c r="K377" s="547"/>
      <c r="L377" s="547"/>
      <c r="M377" s="548"/>
      <c r="N377" s="537"/>
      <c r="O377" s="537"/>
      <c r="P377" s="537" t="s">
        <v>1951</v>
      </c>
      <c r="Q377" s="537"/>
      <c r="R377" s="537" t="s">
        <v>1947</v>
      </c>
      <c r="S377" s="536" t="s">
        <v>2001</v>
      </c>
    </row>
    <row r="378" spans="4:19" x14ac:dyDescent="0.2">
      <c r="D378" s="537" t="s">
        <v>3770</v>
      </c>
      <c r="E378" s="536" t="s">
        <v>3768</v>
      </c>
      <c r="F378" s="537" t="s">
        <v>2485</v>
      </c>
      <c r="G378" s="536"/>
      <c r="H378" s="537" t="s">
        <v>2291</v>
      </c>
      <c r="I378" s="537" t="s">
        <v>2294</v>
      </c>
      <c r="J378" s="536" t="str">
        <f t="shared" si="6"/>
        <v>TCS-1(M): Pourcentage de personnes vivant avec le VIH bénéficiant actuellement d'un traitement antirétroviralAge | Sexe20-24 homme</v>
      </c>
      <c r="K378" s="547"/>
      <c r="L378" s="547"/>
      <c r="M378" s="548"/>
      <c r="N378" s="537"/>
      <c r="O378" s="537"/>
      <c r="P378" s="537" t="s">
        <v>1951</v>
      </c>
      <c r="Q378" s="537"/>
      <c r="R378" s="537" t="s">
        <v>1947</v>
      </c>
      <c r="S378" s="536" t="s">
        <v>2002</v>
      </c>
    </row>
    <row r="379" spans="4:19" x14ac:dyDescent="0.2">
      <c r="D379" s="537" t="s">
        <v>3771</v>
      </c>
      <c r="E379" s="536" t="s">
        <v>3768</v>
      </c>
      <c r="F379" s="537" t="s">
        <v>2485</v>
      </c>
      <c r="G379" s="536"/>
      <c r="H379" s="537" t="s">
        <v>2291</v>
      </c>
      <c r="I379" s="537" t="s">
        <v>2292</v>
      </c>
      <c r="J379" s="536" t="str">
        <f t="shared" si="6"/>
        <v>TCS-1(M): Pourcentage de personnes vivant avec le VIH bénéficiant actuellement d'un traitement antirétroviralAge | Sexe15-19 homme</v>
      </c>
      <c r="K379" s="547"/>
      <c r="L379" s="547"/>
      <c r="M379" s="548"/>
      <c r="N379" s="537"/>
      <c r="O379" s="537"/>
      <c r="P379" s="537" t="s">
        <v>1951</v>
      </c>
      <c r="Q379" s="537"/>
      <c r="R379" s="537" t="s">
        <v>1947</v>
      </c>
      <c r="S379" s="536" t="s">
        <v>2003</v>
      </c>
    </row>
    <row r="380" spans="4:19" x14ac:dyDescent="0.2">
      <c r="D380" s="537" t="s">
        <v>3772</v>
      </c>
      <c r="E380" s="536" t="s">
        <v>3768</v>
      </c>
      <c r="F380" s="537" t="s">
        <v>2485</v>
      </c>
      <c r="G380" s="536"/>
      <c r="H380" s="537" t="s">
        <v>2291</v>
      </c>
      <c r="I380" s="537" t="s">
        <v>2492</v>
      </c>
      <c r="J380" s="536" t="str">
        <f t="shared" ref="J380:J443" si="7">F380&amp;H380&amp;I380</f>
        <v>TCS-1(M): Pourcentage de personnes vivant avec le VIH bénéficiant actuellement d'un traitement antirétroviralAge | Sexe15-24 homme</v>
      </c>
      <c r="K380" s="547"/>
      <c r="L380" s="547"/>
      <c r="M380" s="548"/>
      <c r="N380" s="537"/>
      <c r="O380" s="537"/>
      <c r="P380" s="537" t="s">
        <v>1951</v>
      </c>
      <c r="Q380" s="537"/>
      <c r="R380" s="537" t="s">
        <v>1947</v>
      </c>
      <c r="S380" s="536" t="s">
        <v>2004</v>
      </c>
    </row>
    <row r="381" spans="4:19" x14ac:dyDescent="0.2">
      <c r="D381" s="537" t="s">
        <v>3773</v>
      </c>
      <c r="E381" s="536" t="s">
        <v>3768</v>
      </c>
      <c r="F381" s="537" t="s">
        <v>2485</v>
      </c>
      <c r="G381" s="536"/>
      <c r="H381" s="537" t="s">
        <v>2249</v>
      </c>
      <c r="I381" s="537" t="s">
        <v>2289</v>
      </c>
      <c r="J381" s="536" t="str">
        <f t="shared" si="7"/>
        <v>TCS-1(M): Pourcentage de personnes vivant avec le VIH bénéficiant actuellement d'un traitement antirétroviralAge+ de 15 ans</v>
      </c>
      <c r="K381" s="547"/>
      <c r="L381" s="547"/>
      <c r="M381" s="548"/>
      <c r="N381" s="537"/>
      <c r="O381" s="537"/>
      <c r="P381" s="537" t="s">
        <v>1951</v>
      </c>
      <c r="Q381" s="537"/>
      <c r="R381" s="537" t="s">
        <v>1947</v>
      </c>
      <c r="S381" s="536" t="s">
        <v>2005</v>
      </c>
    </row>
    <row r="382" spans="4:19" x14ac:dyDescent="0.2">
      <c r="D382" s="537" t="s">
        <v>3774</v>
      </c>
      <c r="E382" s="536" t="s">
        <v>3768</v>
      </c>
      <c r="F382" s="537" t="s">
        <v>2485</v>
      </c>
      <c r="G382" s="536"/>
      <c r="H382" s="537" t="s">
        <v>2249</v>
      </c>
      <c r="I382" s="537" t="s">
        <v>2287</v>
      </c>
      <c r="J382" s="536" t="str">
        <f t="shared" si="7"/>
        <v>TCS-1(M): Pourcentage de personnes vivant avec le VIH bénéficiant actuellement d'un traitement antirétroviralAge&lt;15 ans</v>
      </c>
      <c r="K382" s="547"/>
      <c r="L382" s="547"/>
      <c r="M382" s="548"/>
      <c r="N382" s="537"/>
      <c r="O382" s="537"/>
      <c r="P382" s="537" t="s">
        <v>1951</v>
      </c>
      <c r="Q382" s="537"/>
      <c r="R382" s="537" t="s">
        <v>1947</v>
      </c>
      <c r="S382" s="536" t="s">
        <v>2006</v>
      </c>
    </row>
    <row r="383" spans="4:19" x14ac:dyDescent="0.2">
      <c r="D383" s="537" t="s">
        <v>3775</v>
      </c>
      <c r="E383" s="536" t="s">
        <v>3768</v>
      </c>
      <c r="F383" s="537" t="s">
        <v>2485</v>
      </c>
      <c r="G383" s="536"/>
      <c r="H383" s="537" t="s">
        <v>2432</v>
      </c>
      <c r="I383" s="537" t="s">
        <v>2488</v>
      </c>
      <c r="J383" s="536" t="str">
        <f t="shared" si="7"/>
        <v>TCS-1(M): Pourcentage de personnes vivant avec le VIH bénéficiant actuellement d'un traitement antirétroviralGroupe à risque cibleTransgenre</v>
      </c>
      <c r="K383" s="547"/>
      <c r="L383" s="547"/>
      <c r="M383" s="548"/>
      <c r="N383" s="537"/>
      <c r="O383" s="537"/>
      <c r="P383" s="537" t="s">
        <v>1951</v>
      </c>
      <c r="Q383" s="537"/>
      <c r="R383" s="537" t="s">
        <v>1947</v>
      </c>
      <c r="S383" s="536" t="s">
        <v>2007</v>
      </c>
    </row>
    <row r="384" spans="4:19" x14ac:dyDescent="0.2">
      <c r="D384" s="537" t="s">
        <v>3776</v>
      </c>
      <c r="E384" s="536" t="s">
        <v>3768</v>
      </c>
      <c r="F384" s="537" t="s">
        <v>2485</v>
      </c>
      <c r="G384" s="536"/>
      <c r="H384" s="537" t="s">
        <v>2278</v>
      </c>
      <c r="I384" s="537" t="s">
        <v>2281</v>
      </c>
      <c r="J384" s="536" t="str">
        <f t="shared" si="7"/>
        <v>TCS-1(M): Pourcentage de personnes vivant avec le VIH bénéficiant actuellement d'un traitement antirétroviralSexeFemme</v>
      </c>
      <c r="K384" s="547"/>
      <c r="L384" s="547"/>
      <c r="M384" s="548"/>
      <c r="N384" s="537"/>
      <c r="O384" s="537"/>
      <c r="P384" s="537" t="s">
        <v>1951</v>
      </c>
      <c r="Q384" s="537"/>
      <c r="R384" s="537" t="s">
        <v>1947</v>
      </c>
      <c r="S384" s="536" t="s">
        <v>2008</v>
      </c>
    </row>
    <row r="385" spans="4:19" x14ac:dyDescent="0.2">
      <c r="D385" s="537" t="s">
        <v>3777</v>
      </c>
      <c r="E385" s="536" t="s">
        <v>3768</v>
      </c>
      <c r="F385" s="537" t="s">
        <v>2485</v>
      </c>
      <c r="G385" s="536"/>
      <c r="H385" s="537" t="s">
        <v>2278</v>
      </c>
      <c r="I385" s="537" t="s">
        <v>2279</v>
      </c>
      <c r="J385" s="536" t="str">
        <f t="shared" si="7"/>
        <v>TCS-1(M): Pourcentage de personnes vivant avec le VIH bénéficiant actuellement d'un traitement antirétroviralSexeHomme</v>
      </c>
      <c r="K385" s="547"/>
      <c r="L385" s="547"/>
      <c r="M385" s="548"/>
      <c r="N385" s="537"/>
      <c r="O385" s="537"/>
      <c r="P385" s="537" t="s">
        <v>1951</v>
      </c>
      <c r="Q385" s="537"/>
      <c r="R385" s="537" t="s">
        <v>1947</v>
      </c>
      <c r="S385" s="536" t="s">
        <v>2009</v>
      </c>
    </row>
    <row r="386" spans="4:19" x14ac:dyDescent="0.2">
      <c r="D386" s="537" t="s">
        <v>3778</v>
      </c>
      <c r="E386" s="536" t="s">
        <v>3779</v>
      </c>
      <c r="F386" s="537" t="s">
        <v>2555</v>
      </c>
      <c r="G386" s="536"/>
      <c r="H386" s="537"/>
      <c r="I386" s="537"/>
      <c r="J386" s="536" t="str">
        <f t="shared" si="7"/>
        <v>TCS-3.1: Pourcentage de personnes vivant avec le VIH qui ont commencé la thérapie antirétrovirale, qui ont une charge virale indétectable à 12 mois (&lt; 1000 copies/ml)</v>
      </c>
      <c r="K386" s="547"/>
      <c r="L386" s="547"/>
      <c r="M386" s="548"/>
      <c r="N386" s="537"/>
      <c r="O386" s="537"/>
      <c r="P386" s="537"/>
      <c r="Q386" s="537"/>
      <c r="R386" s="537"/>
      <c r="S386" s="536" t="s">
        <v>2010</v>
      </c>
    </row>
    <row r="387" spans="4:19" x14ac:dyDescent="0.2">
      <c r="D387" s="537" t="s">
        <v>3780</v>
      </c>
      <c r="E387" s="536" t="s">
        <v>3779</v>
      </c>
      <c r="F387" s="537" t="s">
        <v>2555</v>
      </c>
      <c r="G387" s="536"/>
      <c r="H387" s="537"/>
      <c r="I387" s="537"/>
      <c r="J387" s="536" t="str">
        <f t="shared" si="7"/>
        <v>TCS-3.1: Pourcentage de personnes vivant avec le VIH qui ont commencé la thérapie antirétrovirale, qui ont une charge virale indétectable à 12 mois (&lt; 1000 copies/ml)</v>
      </c>
      <c r="K387" s="547"/>
      <c r="L387" s="547"/>
      <c r="M387" s="548"/>
      <c r="N387" s="537"/>
      <c r="O387" s="537"/>
      <c r="P387" s="537"/>
      <c r="Q387" s="537"/>
      <c r="R387" s="537"/>
      <c r="S387" s="536" t="s">
        <v>2011</v>
      </c>
    </row>
    <row r="388" spans="4:19" x14ac:dyDescent="0.2">
      <c r="D388" s="537" t="s">
        <v>3781</v>
      </c>
      <c r="E388" s="536" t="s">
        <v>3779</v>
      </c>
      <c r="F388" s="537" t="s">
        <v>2555</v>
      </c>
      <c r="G388" s="536"/>
      <c r="H388" s="537"/>
      <c r="I388" s="537"/>
      <c r="J388" s="536" t="str">
        <f t="shared" si="7"/>
        <v>TCS-3.1: Pourcentage de personnes vivant avec le VIH qui ont commencé la thérapie antirétrovirale, qui ont une charge virale indétectable à 12 mois (&lt; 1000 copies/ml)</v>
      </c>
      <c r="K388" s="547"/>
      <c r="L388" s="547"/>
      <c r="M388" s="548"/>
      <c r="N388" s="537"/>
      <c r="O388" s="537"/>
      <c r="P388" s="537"/>
      <c r="Q388" s="537"/>
      <c r="R388" s="537"/>
      <c r="S388" s="536" t="s">
        <v>2012</v>
      </c>
    </row>
    <row r="389" spans="4:19" x14ac:dyDescent="0.2">
      <c r="D389" s="537" t="s">
        <v>3782</v>
      </c>
      <c r="E389" s="536" t="s">
        <v>3779</v>
      </c>
      <c r="F389" s="537" t="s">
        <v>2555</v>
      </c>
      <c r="G389" s="536"/>
      <c r="H389" s="537"/>
      <c r="I389" s="537"/>
      <c r="J389" s="536" t="str">
        <f t="shared" si="7"/>
        <v>TCS-3.1: Pourcentage de personnes vivant avec le VIH qui ont commencé la thérapie antirétrovirale, qui ont une charge virale indétectable à 12 mois (&lt; 1000 copies/ml)</v>
      </c>
      <c r="K389" s="547"/>
      <c r="L389" s="547"/>
      <c r="M389" s="548"/>
      <c r="N389" s="537"/>
      <c r="O389" s="537"/>
      <c r="P389" s="537"/>
      <c r="Q389" s="537"/>
      <c r="R389" s="537"/>
      <c r="S389" s="536" t="s">
        <v>2013</v>
      </c>
    </row>
    <row r="390" spans="4:19" x14ac:dyDescent="0.2">
      <c r="D390" s="537" t="s">
        <v>3783</v>
      </c>
      <c r="E390" s="536" t="s">
        <v>3779</v>
      </c>
      <c r="F390" s="537" t="s">
        <v>2555</v>
      </c>
      <c r="G390" s="536"/>
      <c r="H390" s="537"/>
      <c r="I390" s="537"/>
      <c r="J390" s="536" t="str">
        <f t="shared" si="7"/>
        <v>TCS-3.1: Pourcentage de personnes vivant avec le VIH qui ont commencé la thérapie antirétrovirale, qui ont une charge virale indétectable à 12 mois (&lt; 1000 copies/ml)</v>
      </c>
      <c r="K390" s="547"/>
      <c r="L390" s="547"/>
      <c r="M390" s="548"/>
      <c r="N390" s="537"/>
      <c r="O390" s="537"/>
      <c r="P390" s="537"/>
      <c r="Q390" s="537"/>
      <c r="R390" s="537"/>
      <c r="S390" s="536" t="s">
        <v>2014</v>
      </c>
    </row>
    <row r="391" spans="4:19" x14ac:dyDescent="0.2">
      <c r="D391" s="537" t="s">
        <v>3784</v>
      </c>
      <c r="E391" s="536" t="s">
        <v>3779</v>
      </c>
      <c r="F391" s="537" t="s">
        <v>2555</v>
      </c>
      <c r="G391" s="536"/>
      <c r="H391" s="537"/>
      <c r="I391" s="537"/>
      <c r="J391" s="536" t="str">
        <f t="shared" si="7"/>
        <v>TCS-3.1: Pourcentage de personnes vivant avec le VIH qui ont commencé la thérapie antirétrovirale, qui ont une charge virale indétectable à 12 mois (&lt; 1000 copies/ml)</v>
      </c>
      <c r="K391" s="547"/>
      <c r="L391" s="547"/>
      <c r="M391" s="548"/>
      <c r="N391" s="537"/>
      <c r="O391" s="537"/>
      <c r="P391" s="537"/>
      <c r="Q391" s="537"/>
      <c r="R391" s="537"/>
      <c r="S391" s="536" t="s">
        <v>2015</v>
      </c>
    </row>
    <row r="392" spans="4:19" x14ac:dyDescent="0.2">
      <c r="D392" s="537" t="s">
        <v>3785</v>
      </c>
      <c r="E392" s="536" t="s">
        <v>3779</v>
      </c>
      <c r="F392" s="537" t="s">
        <v>2555</v>
      </c>
      <c r="G392" s="536"/>
      <c r="H392" s="537" t="s">
        <v>2291</v>
      </c>
      <c r="I392" s="537" t="s">
        <v>2296</v>
      </c>
      <c r="J392" s="536" t="str">
        <f t="shared" si="7"/>
        <v>TCS-3.1: Pourcentage de personnes vivant avec le VIH qui ont commencé la thérapie antirétrovirale, qui ont une charge virale indétectable à 12 mois (&lt; 1000 copies/ml)Age | Sexe15-19 femme</v>
      </c>
      <c r="K392" s="547"/>
      <c r="L392" s="547"/>
      <c r="M392" s="548"/>
      <c r="N392" s="537"/>
      <c r="O392" s="537"/>
      <c r="P392" s="537" t="s">
        <v>2017</v>
      </c>
      <c r="Q392" s="537"/>
      <c r="R392" s="537" t="s">
        <v>2016</v>
      </c>
      <c r="S392" s="536" t="s">
        <v>2018</v>
      </c>
    </row>
    <row r="393" spans="4:19" x14ac:dyDescent="0.2">
      <c r="D393" s="537" t="s">
        <v>3786</v>
      </c>
      <c r="E393" s="536" t="s">
        <v>3779</v>
      </c>
      <c r="F393" s="537" t="s">
        <v>2555</v>
      </c>
      <c r="G393" s="536"/>
      <c r="H393" s="537" t="s">
        <v>2291</v>
      </c>
      <c r="I393" s="537" t="s">
        <v>2294</v>
      </c>
      <c r="J393" s="536" t="str">
        <f t="shared" si="7"/>
        <v>TCS-3.1: Pourcentage de personnes vivant avec le VIH qui ont commencé la thérapie antirétrovirale, qui ont une charge virale indétectable à 12 mois (&lt; 1000 copies/ml)Age | Sexe20-24 homme</v>
      </c>
      <c r="K393" s="547"/>
      <c r="L393" s="547"/>
      <c r="M393" s="548"/>
      <c r="N393" s="537"/>
      <c r="O393" s="537"/>
      <c r="P393" s="537" t="s">
        <v>2017</v>
      </c>
      <c r="Q393" s="537"/>
      <c r="R393" s="537" t="s">
        <v>2016</v>
      </c>
      <c r="S393" s="536" t="s">
        <v>2019</v>
      </c>
    </row>
    <row r="394" spans="4:19" x14ac:dyDescent="0.2">
      <c r="D394" s="537" t="s">
        <v>3787</v>
      </c>
      <c r="E394" s="536" t="s">
        <v>3779</v>
      </c>
      <c r="F394" s="537" t="s">
        <v>2555</v>
      </c>
      <c r="G394" s="536"/>
      <c r="H394" s="537" t="s">
        <v>2291</v>
      </c>
      <c r="I394" s="537" t="s">
        <v>2298</v>
      </c>
      <c r="J394" s="536" t="str">
        <f t="shared" si="7"/>
        <v>TCS-3.1: Pourcentage de personnes vivant avec le VIH qui ont commencé la thérapie antirétrovirale, qui ont une charge virale indétectable à 12 mois (&lt; 1000 copies/ml)Age | Sexe20-24 femme</v>
      </c>
      <c r="K394" s="547"/>
      <c r="L394" s="547"/>
      <c r="M394" s="548"/>
      <c r="N394" s="537"/>
      <c r="O394" s="537"/>
      <c r="P394" s="537" t="s">
        <v>2017</v>
      </c>
      <c r="Q394" s="537"/>
      <c r="R394" s="537" t="s">
        <v>2016</v>
      </c>
      <c r="S394" s="536" t="s">
        <v>2020</v>
      </c>
    </row>
    <row r="395" spans="4:19" x14ac:dyDescent="0.2">
      <c r="D395" s="537" t="s">
        <v>3788</v>
      </c>
      <c r="E395" s="536" t="s">
        <v>3779</v>
      </c>
      <c r="F395" s="537" t="s">
        <v>2555</v>
      </c>
      <c r="G395" s="536"/>
      <c r="H395" s="537" t="s">
        <v>2291</v>
      </c>
      <c r="I395" s="537" t="s">
        <v>2292</v>
      </c>
      <c r="J395" s="536" t="str">
        <f t="shared" si="7"/>
        <v>TCS-3.1: Pourcentage de personnes vivant avec le VIH qui ont commencé la thérapie antirétrovirale, qui ont une charge virale indétectable à 12 mois (&lt; 1000 copies/ml)Age | Sexe15-19 homme</v>
      </c>
      <c r="K395" s="547"/>
      <c r="L395" s="547"/>
      <c r="M395" s="548"/>
      <c r="N395" s="537"/>
      <c r="O395" s="537"/>
      <c r="P395" s="537" t="s">
        <v>2017</v>
      </c>
      <c r="Q395" s="537"/>
      <c r="R395" s="537" t="s">
        <v>2016</v>
      </c>
      <c r="S395" s="536" t="s">
        <v>2021</v>
      </c>
    </row>
    <row r="396" spans="4:19" x14ac:dyDescent="0.2">
      <c r="D396" s="537" t="s">
        <v>3789</v>
      </c>
      <c r="E396" s="536" t="s">
        <v>3790</v>
      </c>
      <c r="F396" s="537" t="s">
        <v>2542</v>
      </c>
      <c r="G396" s="536"/>
      <c r="H396" s="537"/>
      <c r="I396" s="537"/>
      <c r="J396" s="536" t="str">
        <f t="shared" si="7"/>
        <v>HTS-1: Nombre de personnes dépistées pour le VIH et ayant reçu leurs résultats durant la période de rapportage</v>
      </c>
      <c r="K396" s="547"/>
      <c r="L396" s="547"/>
      <c r="M396" s="548"/>
      <c r="N396" s="537"/>
      <c r="O396" s="537"/>
      <c r="P396" s="537"/>
      <c r="Q396" s="537"/>
      <c r="R396" s="537"/>
      <c r="S396" s="536" t="s">
        <v>2022</v>
      </c>
    </row>
    <row r="397" spans="4:19" x14ac:dyDescent="0.2">
      <c r="D397" s="537" t="s">
        <v>3791</v>
      </c>
      <c r="E397" s="536" t="s">
        <v>3790</v>
      </c>
      <c r="F397" s="537" t="s">
        <v>2542</v>
      </c>
      <c r="G397" s="536"/>
      <c r="H397" s="537"/>
      <c r="I397" s="537"/>
      <c r="J397" s="536" t="str">
        <f t="shared" si="7"/>
        <v>HTS-1: Nombre de personnes dépistées pour le VIH et ayant reçu leurs résultats durant la période de rapportage</v>
      </c>
      <c r="K397" s="547"/>
      <c r="L397" s="547"/>
      <c r="M397" s="548"/>
      <c r="N397" s="537"/>
      <c r="O397" s="537"/>
      <c r="P397" s="537"/>
      <c r="Q397" s="537"/>
      <c r="R397" s="537"/>
      <c r="S397" s="536" t="s">
        <v>2023</v>
      </c>
    </row>
    <row r="398" spans="4:19" x14ac:dyDescent="0.2">
      <c r="D398" s="537" t="s">
        <v>3792</v>
      </c>
      <c r="E398" s="536" t="s">
        <v>3790</v>
      </c>
      <c r="F398" s="537" t="s">
        <v>2542</v>
      </c>
      <c r="G398" s="536"/>
      <c r="H398" s="537"/>
      <c r="I398" s="537"/>
      <c r="J398" s="536" t="str">
        <f t="shared" si="7"/>
        <v>HTS-1: Nombre de personnes dépistées pour le VIH et ayant reçu leurs résultats durant la période de rapportage</v>
      </c>
      <c r="K398" s="547"/>
      <c r="L398" s="547"/>
      <c r="M398" s="548"/>
      <c r="N398" s="537"/>
      <c r="O398" s="537"/>
      <c r="P398" s="537"/>
      <c r="Q398" s="537"/>
      <c r="R398" s="537"/>
      <c r="S398" s="536" t="s">
        <v>2024</v>
      </c>
    </row>
    <row r="399" spans="4:19" x14ac:dyDescent="0.2">
      <c r="D399" s="537" t="s">
        <v>3793</v>
      </c>
      <c r="E399" s="536" t="s">
        <v>3790</v>
      </c>
      <c r="F399" s="537" t="s">
        <v>2542</v>
      </c>
      <c r="G399" s="536"/>
      <c r="H399" s="537"/>
      <c r="I399" s="537"/>
      <c r="J399" s="536" t="str">
        <f t="shared" si="7"/>
        <v>HTS-1: Nombre de personnes dépistées pour le VIH et ayant reçu leurs résultats durant la période de rapportage</v>
      </c>
      <c r="K399" s="547"/>
      <c r="L399" s="547"/>
      <c r="M399" s="548"/>
      <c r="N399" s="537"/>
      <c r="O399" s="537"/>
      <c r="P399" s="537"/>
      <c r="Q399" s="537"/>
      <c r="R399" s="537"/>
      <c r="S399" s="536" t="s">
        <v>2025</v>
      </c>
    </row>
    <row r="400" spans="4:19" x14ac:dyDescent="0.2">
      <c r="D400" s="537" t="s">
        <v>3794</v>
      </c>
      <c r="E400" s="536" t="s">
        <v>3790</v>
      </c>
      <c r="F400" s="537" t="s">
        <v>2542</v>
      </c>
      <c r="G400" s="536"/>
      <c r="H400" s="537"/>
      <c r="I400" s="537"/>
      <c r="J400" s="536" t="str">
        <f t="shared" si="7"/>
        <v>HTS-1: Nombre de personnes dépistées pour le VIH et ayant reçu leurs résultats durant la période de rapportage</v>
      </c>
      <c r="K400" s="547"/>
      <c r="L400" s="547"/>
      <c r="M400" s="548"/>
      <c r="N400" s="537"/>
      <c r="O400" s="537"/>
      <c r="P400" s="537"/>
      <c r="Q400" s="537"/>
      <c r="R400" s="537"/>
      <c r="S400" s="536" t="s">
        <v>2026</v>
      </c>
    </row>
    <row r="401" spans="4:19" x14ac:dyDescent="0.2">
      <c r="D401" s="537" t="s">
        <v>3795</v>
      </c>
      <c r="E401" s="536" t="s">
        <v>3790</v>
      </c>
      <c r="F401" s="537" t="s">
        <v>2542</v>
      </c>
      <c r="G401" s="536"/>
      <c r="H401" s="537"/>
      <c r="I401" s="537"/>
      <c r="J401" s="536" t="str">
        <f t="shared" si="7"/>
        <v>HTS-1: Nombre de personnes dépistées pour le VIH et ayant reçu leurs résultats durant la période de rapportage</v>
      </c>
      <c r="K401" s="547"/>
      <c r="L401" s="547"/>
      <c r="M401" s="548"/>
      <c r="N401" s="537"/>
      <c r="O401" s="537"/>
      <c r="P401" s="537"/>
      <c r="Q401" s="537"/>
      <c r="R401" s="537"/>
      <c r="S401" s="536" t="s">
        <v>2027</v>
      </c>
    </row>
    <row r="402" spans="4:19" x14ac:dyDescent="0.2">
      <c r="D402" s="537" t="s">
        <v>3796</v>
      </c>
      <c r="E402" s="536" t="s">
        <v>3790</v>
      </c>
      <c r="F402" s="537" t="s">
        <v>2542</v>
      </c>
      <c r="G402" s="536"/>
      <c r="H402" s="537" t="s">
        <v>2513</v>
      </c>
      <c r="I402" s="537" t="s">
        <v>2516</v>
      </c>
      <c r="J402" s="536" t="str">
        <f t="shared" si="7"/>
        <v>HTS-1: Nombre de personnes dépistées pour le VIH et ayant reçu leurs résultats durant la période de rapportageRésultat du test VIHNégatif</v>
      </c>
      <c r="K402" s="547">
        <v>11903</v>
      </c>
      <c r="L402" s="547"/>
      <c r="M402" s="548"/>
      <c r="N402" s="537" t="s">
        <v>386</v>
      </c>
      <c r="O402" s="537" t="s">
        <v>1793</v>
      </c>
      <c r="P402" s="537"/>
      <c r="Q402" s="537" t="s">
        <v>961</v>
      </c>
      <c r="R402" s="537"/>
      <c r="S402" s="536" t="s">
        <v>2028</v>
      </c>
    </row>
    <row r="403" spans="4:19" x14ac:dyDescent="0.2">
      <c r="D403" s="537" t="s">
        <v>3797</v>
      </c>
      <c r="E403" s="536" t="s">
        <v>3790</v>
      </c>
      <c r="F403" s="537" t="s">
        <v>2542</v>
      </c>
      <c r="G403" s="536"/>
      <c r="H403" s="537" t="s">
        <v>2513</v>
      </c>
      <c r="I403" s="537" t="s">
        <v>2514</v>
      </c>
      <c r="J403" s="536" t="str">
        <f t="shared" si="7"/>
        <v>HTS-1: Nombre de personnes dépistées pour le VIH et ayant reçu leurs résultats durant la période de rapportageRésultat du test VIHPositif</v>
      </c>
      <c r="K403" s="547">
        <v>330</v>
      </c>
      <c r="L403" s="547"/>
      <c r="M403" s="548"/>
      <c r="N403" s="537" t="s">
        <v>386</v>
      </c>
      <c r="O403" s="537" t="s">
        <v>1793</v>
      </c>
      <c r="P403" s="537"/>
      <c r="Q403" s="537" t="s">
        <v>961</v>
      </c>
      <c r="R403" s="537"/>
      <c r="S403" s="536" t="s">
        <v>2029</v>
      </c>
    </row>
    <row r="404" spans="4:19" x14ac:dyDescent="0.2">
      <c r="D404" s="537" t="s">
        <v>3798</v>
      </c>
      <c r="E404" s="536" t="s">
        <v>3790</v>
      </c>
      <c r="F404" s="537" t="s">
        <v>2542</v>
      </c>
      <c r="G404" s="536"/>
      <c r="H404" s="537" t="s">
        <v>2278</v>
      </c>
      <c r="I404" s="537" t="s">
        <v>2281</v>
      </c>
      <c r="J404" s="536" t="str">
        <f t="shared" si="7"/>
        <v>HTS-1: Nombre de personnes dépistées pour le VIH et ayant reçu leurs résultats durant la période de rapportageSexeFemme</v>
      </c>
      <c r="K404" s="547"/>
      <c r="L404" s="547"/>
      <c r="M404" s="548"/>
      <c r="N404" s="537"/>
      <c r="O404" s="537"/>
      <c r="P404" s="537" t="s">
        <v>1951</v>
      </c>
      <c r="Q404" s="537"/>
      <c r="R404" s="537" t="s">
        <v>1947</v>
      </c>
      <c r="S404" s="536" t="s">
        <v>2030</v>
      </c>
    </row>
    <row r="405" spans="4:19" x14ac:dyDescent="0.2">
      <c r="D405" s="537" t="s">
        <v>3799</v>
      </c>
      <c r="E405" s="536" t="s">
        <v>3790</v>
      </c>
      <c r="F405" s="537" t="s">
        <v>2542</v>
      </c>
      <c r="G405" s="536"/>
      <c r="H405" s="537" t="s">
        <v>2278</v>
      </c>
      <c r="I405" s="537" t="s">
        <v>2279</v>
      </c>
      <c r="J405" s="536" t="str">
        <f t="shared" si="7"/>
        <v>HTS-1: Nombre de personnes dépistées pour le VIH et ayant reçu leurs résultats durant la période de rapportageSexeHomme</v>
      </c>
      <c r="K405" s="547"/>
      <c r="L405" s="547"/>
      <c r="M405" s="548"/>
      <c r="N405" s="537"/>
      <c r="O405" s="537"/>
      <c r="P405" s="537" t="s">
        <v>1951</v>
      </c>
      <c r="Q405" s="537"/>
      <c r="R405" s="537" t="s">
        <v>1947</v>
      </c>
      <c r="S405" s="536" t="s">
        <v>2031</v>
      </c>
    </row>
    <row r="406" spans="4:19" x14ac:dyDescent="0.2">
      <c r="D406" s="537" t="s">
        <v>3800</v>
      </c>
      <c r="E406" s="536" t="s">
        <v>3801</v>
      </c>
      <c r="F406" s="537"/>
      <c r="G406" s="536"/>
      <c r="H406" s="537"/>
      <c r="I406" s="537"/>
      <c r="J406" s="536" t="str">
        <f t="shared" si="7"/>
        <v/>
      </c>
      <c r="K406" s="547"/>
      <c r="L406" s="547"/>
      <c r="M406" s="548"/>
      <c r="N406" s="537"/>
      <c r="O406" s="537"/>
      <c r="P406" s="537"/>
      <c r="Q406" s="537"/>
      <c r="R406" s="537"/>
      <c r="S406" s="536" t="s">
        <v>2032</v>
      </c>
    </row>
    <row r="407" spans="4:19" x14ac:dyDescent="0.2">
      <c r="D407" s="537" t="s">
        <v>3802</v>
      </c>
      <c r="E407" s="536" t="s">
        <v>3801</v>
      </c>
      <c r="F407" s="537"/>
      <c r="G407" s="536"/>
      <c r="H407" s="537"/>
      <c r="I407" s="537"/>
      <c r="J407" s="536" t="str">
        <f t="shared" si="7"/>
        <v/>
      </c>
      <c r="K407" s="547"/>
      <c r="L407" s="547"/>
      <c r="M407" s="548"/>
      <c r="N407" s="537"/>
      <c r="O407" s="537"/>
      <c r="P407" s="537"/>
      <c r="Q407" s="537"/>
      <c r="R407" s="537"/>
      <c r="S407" s="536" t="s">
        <v>2033</v>
      </c>
    </row>
    <row r="408" spans="4:19" x14ac:dyDescent="0.2">
      <c r="D408" s="537" t="s">
        <v>3803</v>
      </c>
      <c r="E408" s="536" t="s">
        <v>3801</v>
      </c>
      <c r="F408" s="537"/>
      <c r="G408" s="536"/>
      <c r="H408" s="537"/>
      <c r="I408" s="537"/>
      <c r="J408" s="536" t="str">
        <f t="shared" si="7"/>
        <v/>
      </c>
      <c r="K408" s="547"/>
      <c r="L408" s="547"/>
      <c r="M408" s="548"/>
      <c r="N408" s="537"/>
      <c r="O408" s="537"/>
      <c r="P408" s="537"/>
      <c r="Q408" s="537"/>
      <c r="R408" s="537"/>
      <c r="S408" s="536" t="s">
        <v>2034</v>
      </c>
    </row>
    <row r="409" spans="4:19" x14ac:dyDescent="0.2">
      <c r="D409" s="537" t="s">
        <v>3804</v>
      </c>
      <c r="E409" s="536" t="s">
        <v>3801</v>
      </c>
      <c r="F409" s="537"/>
      <c r="G409" s="536"/>
      <c r="H409" s="537"/>
      <c r="I409" s="537"/>
      <c r="J409" s="536" t="str">
        <f t="shared" si="7"/>
        <v/>
      </c>
      <c r="K409" s="547">
        <v>11903</v>
      </c>
      <c r="L409" s="547"/>
      <c r="M409" s="548"/>
      <c r="N409" s="537"/>
      <c r="O409" s="537"/>
      <c r="P409" s="537"/>
      <c r="Q409" s="537"/>
      <c r="R409" s="537"/>
      <c r="S409" s="536" t="s">
        <v>2035</v>
      </c>
    </row>
    <row r="410" spans="4:19" x14ac:dyDescent="0.2">
      <c r="D410" s="537" t="s">
        <v>3805</v>
      </c>
      <c r="E410" s="536" t="s">
        <v>3801</v>
      </c>
      <c r="F410" s="537"/>
      <c r="G410" s="536"/>
      <c r="H410" s="537"/>
      <c r="I410" s="537"/>
      <c r="J410" s="536" t="str">
        <f t="shared" si="7"/>
        <v/>
      </c>
      <c r="K410" s="547"/>
      <c r="L410" s="547"/>
      <c r="M410" s="548"/>
      <c r="N410" s="537"/>
      <c r="O410" s="537"/>
      <c r="P410" s="537"/>
      <c r="Q410" s="537"/>
      <c r="R410" s="537"/>
      <c r="S410" s="536" t="s">
        <v>2036</v>
      </c>
    </row>
    <row r="411" spans="4:19" x14ac:dyDescent="0.2">
      <c r="D411" s="537" t="s">
        <v>3806</v>
      </c>
      <c r="E411" s="536" t="s">
        <v>3801</v>
      </c>
      <c r="F411" s="537"/>
      <c r="G411" s="536"/>
      <c r="H411" s="537"/>
      <c r="I411" s="537"/>
      <c r="J411" s="536" t="str">
        <f t="shared" si="7"/>
        <v/>
      </c>
      <c r="K411" s="547"/>
      <c r="L411" s="547"/>
      <c r="M411" s="548"/>
      <c r="N411" s="537"/>
      <c r="O411" s="537"/>
      <c r="P411" s="537"/>
      <c r="Q411" s="537"/>
      <c r="R411" s="537"/>
      <c r="S411" s="536" t="s">
        <v>2037</v>
      </c>
    </row>
    <row r="412" spans="4:19" x14ac:dyDescent="0.2">
      <c r="D412" s="537" t="s">
        <v>3807</v>
      </c>
      <c r="E412" s="536" t="s">
        <v>3801</v>
      </c>
      <c r="F412" s="537"/>
      <c r="G412" s="536"/>
      <c r="H412" s="537"/>
      <c r="I412" s="537"/>
      <c r="J412" s="536" t="str">
        <f t="shared" si="7"/>
        <v/>
      </c>
      <c r="K412" s="547"/>
      <c r="L412" s="547"/>
      <c r="M412" s="548"/>
      <c r="N412" s="537"/>
      <c r="O412" s="537"/>
      <c r="P412" s="537"/>
      <c r="Q412" s="537"/>
      <c r="R412" s="537"/>
      <c r="S412" s="536" t="s">
        <v>2038</v>
      </c>
    </row>
    <row r="413" spans="4:19" x14ac:dyDescent="0.2">
      <c r="D413" s="537" t="s">
        <v>3808</v>
      </c>
      <c r="E413" s="536" t="s">
        <v>3801</v>
      </c>
      <c r="F413" s="537"/>
      <c r="G413" s="536"/>
      <c r="H413" s="537"/>
      <c r="I413" s="537"/>
      <c r="J413" s="536" t="str">
        <f t="shared" si="7"/>
        <v/>
      </c>
      <c r="K413" s="547">
        <v>330</v>
      </c>
      <c r="L413" s="547"/>
      <c r="M413" s="548"/>
      <c r="N413" s="537"/>
      <c r="O413" s="537"/>
      <c r="P413" s="537"/>
      <c r="Q413" s="537"/>
      <c r="R413" s="537"/>
      <c r="S413" s="536" t="s">
        <v>2039</v>
      </c>
    </row>
    <row r="414" spans="4:19" x14ac:dyDescent="0.2">
      <c r="D414" s="537" t="s">
        <v>3809</v>
      </c>
      <c r="E414" s="536" t="s">
        <v>3801</v>
      </c>
      <c r="F414" s="537"/>
      <c r="G414" s="536"/>
      <c r="H414" s="537"/>
      <c r="I414" s="537"/>
      <c r="J414" s="536" t="str">
        <f t="shared" si="7"/>
        <v/>
      </c>
      <c r="K414" s="547"/>
      <c r="L414" s="547"/>
      <c r="M414" s="548"/>
      <c r="N414" s="537"/>
      <c r="O414" s="537"/>
      <c r="P414" s="537"/>
      <c r="Q414" s="537"/>
      <c r="R414" s="537"/>
      <c r="S414" s="536" t="s">
        <v>2040</v>
      </c>
    </row>
    <row r="415" spans="4:19" x14ac:dyDescent="0.2">
      <c r="D415" s="537" t="s">
        <v>3810</v>
      </c>
      <c r="E415" s="536" t="s">
        <v>3801</v>
      </c>
      <c r="F415" s="537"/>
      <c r="G415" s="536"/>
      <c r="H415" s="537"/>
      <c r="I415" s="537"/>
      <c r="J415" s="536" t="str">
        <f t="shared" si="7"/>
        <v/>
      </c>
      <c r="K415" s="547"/>
      <c r="L415" s="547"/>
      <c r="M415" s="548"/>
      <c r="N415" s="537"/>
      <c r="O415" s="537"/>
      <c r="P415" s="537"/>
      <c r="Q415" s="537"/>
      <c r="R415" s="537" t="s">
        <v>2041</v>
      </c>
      <c r="S415" s="536" t="s">
        <v>2042</v>
      </c>
    </row>
    <row r="416" spans="4:19" x14ac:dyDescent="0.2">
      <c r="D416" s="537" t="s">
        <v>3811</v>
      </c>
      <c r="E416" s="536" t="s">
        <v>3812</v>
      </c>
      <c r="F416" s="537"/>
      <c r="G416" s="536"/>
      <c r="H416" s="537"/>
      <c r="I416" s="537"/>
      <c r="J416" s="536" t="str">
        <f t="shared" si="7"/>
        <v/>
      </c>
      <c r="K416" s="547"/>
      <c r="L416" s="547"/>
      <c r="M416" s="548"/>
      <c r="N416" s="537"/>
      <c r="O416" s="537"/>
      <c r="P416" s="537"/>
      <c r="Q416" s="537"/>
      <c r="R416" s="537"/>
      <c r="S416" s="536" t="s">
        <v>2043</v>
      </c>
    </row>
    <row r="417" spans="4:19" x14ac:dyDescent="0.2">
      <c r="D417" s="537" t="s">
        <v>3813</v>
      </c>
      <c r="E417" s="536" t="s">
        <v>3812</v>
      </c>
      <c r="F417" s="537"/>
      <c r="G417" s="536"/>
      <c r="H417" s="537"/>
      <c r="I417" s="537"/>
      <c r="J417" s="536" t="str">
        <f t="shared" si="7"/>
        <v/>
      </c>
      <c r="K417" s="547"/>
      <c r="L417" s="547"/>
      <c r="M417" s="548"/>
      <c r="N417" s="537"/>
      <c r="O417" s="537"/>
      <c r="P417" s="537"/>
      <c r="Q417" s="537"/>
      <c r="R417" s="537"/>
      <c r="S417" s="536" t="s">
        <v>2044</v>
      </c>
    </row>
    <row r="418" spans="4:19" x14ac:dyDescent="0.2">
      <c r="D418" s="537" t="s">
        <v>3814</v>
      </c>
      <c r="E418" s="536" t="s">
        <v>3812</v>
      </c>
      <c r="F418" s="537"/>
      <c r="G418" s="536"/>
      <c r="H418" s="537"/>
      <c r="I418" s="537"/>
      <c r="J418" s="536" t="str">
        <f t="shared" si="7"/>
        <v/>
      </c>
      <c r="K418" s="547"/>
      <c r="L418" s="547"/>
      <c r="M418" s="548"/>
      <c r="N418" s="537"/>
      <c r="O418" s="537"/>
      <c r="P418" s="537"/>
      <c r="Q418" s="537"/>
      <c r="R418" s="537"/>
      <c r="S418" s="536" t="s">
        <v>2045</v>
      </c>
    </row>
    <row r="419" spans="4:19" x14ac:dyDescent="0.2">
      <c r="D419" s="537" t="s">
        <v>3815</v>
      </c>
      <c r="E419" s="536" t="s">
        <v>3812</v>
      </c>
      <c r="F419" s="537"/>
      <c r="G419" s="536"/>
      <c r="H419" s="537"/>
      <c r="I419" s="537"/>
      <c r="J419" s="536" t="str">
        <f t="shared" si="7"/>
        <v/>
      </c>
      <c r="K419" s="547"/>
      <c r="L419" s="547"/>
      <c r="M419" s="548"/>
      <c r="N419" s="537"/>
      <c r="O419" s="537"/>
      <c r="P419" s="537"/>
      <c r="Q419" s="537"/>
      <c r="R419" s="537"/>
      <c r="S419" s="536" t="s">
        <v>2046</v>
      </c>
    </row>
    <row r="420" spans="4:19" x14ac:dyDescent="0.2">
      <c r="D420" s="537" t="s">
        <v>3816</v>
      </c>
      <c r="E420" s="536" t="s">
        <v>3812</v>
      </c>
      <c r="F420" s="537"/>
      <c r="G420" s="536"/>
      <c r="H420" s="537"/>
      <c r="I420" s="537"/>
      <c r="J420" s="536" t="str">
        <f t="shared" si="7"/>
        <v/>
      </c>
      <c r="K420" s="547"/>
      <c r="L420" s="547"/>
      <c r="M420" s="548"/>
      <c r="N420" s="537"/>
      <c r="O420" s="537"/>
      <c r="P420" s="537"/>
      <c r="Q420" s="537"/>
      <c r="R420" s="537"/>
      <c r="S420" s="536" t="s">
        <v>2047</v>
      </c>
    </row>
    <row r="421" spans="4:19" x14ac:dyDescent="0.2">
      <c r="D421" s="537" t="s">
        <v>3817</v>
      </c>
      <c r="E421" s="536" t="s">
        <v>3812</v>
      </c>
      <c r="F421" s="537"/>
      <c r="G421" s="536"/>
      <c r="H421" s="537"/>
      <c r="I421" s="537"/>
      <c r="J421" s="536" t="str">
        <f t="shared" si="7"/>
        <v/>
      </c>
      <c r="K421" s="547"/>
      <c r="L421" s="547"/>
      <c r="M421" s="548"/>
      <c r="N421" s="537"/>
      <c r="O421" s="537"/>
      <c r="P421" s="537"/>
      <c r="Q421" s="537"/>
      <c r="R421" s="537"/>
      <c r="S421" s="536" t="s">
        <v>2048</v>
      </c>
    </row>
    <row r="422" spans="4:19" x14ac:dyDescent="0.2">
      <c r="D422" s="537" t="s">
        <v>3818</v>
      </c>
      <c r="E422" s="536" t="s">
        <v>3812</v>
      </c>
      <c r="F422" s="537"/>
      <c r="G422" s="536"/>
      <c r="H422" s="537"/>
      <c r="I422" s="537"/>
      <c r="J422" s="536" t="str">
        <f t="shared" si="7"/>
        <v/>
      </c>
      <c r="K422" s="547"/>
      <c r="L422" s="547"/>
      <c r="M422" s="548"/>
      <c r="N422" s="537"/>
      <c r="O422" s="537"/>
      <c r="P422" s="537"/>
      <c r="Q422" s="537"/>
      <c r="R422" s="537"/>
      <c r="S422" s="536" t="s">
        <v>2049</v>
      </c>
    </row>
    <row r="423" spans="4:19" x14ac:dyDescent="0.2">
      <c r="D423" s="537" t="s">
        <v>3819</v>
      </c>
      <c r="E423" s="536" t="s">
        <v>3812</v>
      </c>
      <c r="F423" s="537"/>
      <c r="G423" s="536"/>
      <c r="H423" s="537"/>
      <c r="I423" s="537"/>
      <c r="J423" s="536" t="str">
        <f t="shared" si="7"/>
        <v/>
      </c>
      <c r="K423" s="547"/>
      <c r="L423" s="547"/>
      <c r="M423" s="548"/>
      <c r="N423" s="537"/>
      <c r="O423" s="537"/>
      <c r="P423" s="537"/>
      <c r="Q423" s="537"/>
      <c r="R423" s="537"/>
      <c r="S423" s="536" t="s">
        <v>2050</v>
      </c>
    </row>
    <row r="424" spans="4:19" x14ac:dyDescent="0.2">
      <c r="D424" s="537" t="s">
        <v>3820</v>
      </c>
      <c r="E424" s="536" t="s">
        <v>3812</v>
      </c>
      <c r="F424" s="537"/>
      <c r="G424" s="536"/>
      <c r="H424" s="537"/>
      <c r="I424" s="537"/>
      <c r="J424" s="536" t="str">
        <f t="shared" si="7"/>
        <v/>
      </c>
      <c r="K424" s="547"/>
      <c r="L424" s="547"/>
      <c r="M424" s="548"/>
      <c r="N424" s="537"/>
      <c r="O424" s="537"/>
      <c r="P424" s="537"/>
      <c r="Q424" s="537"/>
      <c r="R424" s="537"/>
      <c r="S424" s="536" t="s">
        <v>2051</v>
      </c>
    </row>
    <row r="425" spans="4:19" x14ac:dyDescent="0.2">
      <c r="D425" s="537" t="s">
        <v>3821</v>
      </c>
      <c r="E425" s="536" t="s">
        <v>3812</v>
      </c>
      <c r="F425" s="537"/>
      <c r="G425" s="536"/>
      <c r="H425" s="537"/>
      <c r="I425" s="537"/>
      <c r="J425" s="536" t="str">
        <f t="shared" si="7"/>
        <v/>
      </c>
      <c r="K425" s="547"/>
      <c r="L425" s="547"/>
      <c r="M425" s="548"/>
      <c r="N425" s="537"/>
      <c r="O425" s="537"/>
      <c r="P425" s="537"/>
      <c r="Q425" s="537"/>
      <c r="R425" s="537"/>
      <c r="S425" s="536" t="s">
        <v>2052</v>
      </c>
    </row>
    <row r="426" spans="4:19" x14ac:dyDescent="0.2">
      <c r="D426" s="537" t="s">
        <v>3822</v>
      </c>
      <c r="E426" s="536" t="s">
        <v>3823</v>
      </c>
      <c r="F426" s="537"/>
      <c r="G426" s="536"/>
      <c r="H426" s="537"/>
      <c r="I426" s="537"/>
      <c r="J426" s="536" t="str">
        <f t="shared" si="7"/>
        <v/>
      </c>
      <c r="K426" s="547"/>
      <c r="L426" s="547"/>
      <c r="M426" s="548"/>
      <c r="N426" s="537"/>
      <c r="O426" s="537"/>
      <c r="P426" s="537"/>
      <c r="Q426" s="537"/>
      <c r="R426" s="537"/>
      <c r="S426" s="536" t="s">
        <v>2053</v>
      </c>
    </row>
    <row r="427" spans="4:19" x14ac:dyDescent="0.2">
      <c r="D427" s="537" t="s">
        <v>3824</v>
      </c>
      <c r="E427" s="536" t="s">
        <v>3823</v>
      </c>
      <c r="F427" s="537"/>
      <c r="G427" s="536"/>
      <c r="H427" s="537"/>
      <c r="I427" s="537"/>
      <c r="J427" s="536" t="str">
        <f t="shared" si="7"/>
        <v/>
      </c>
      <c r="K427" s="547"/>
      <c r="L427" s="547"/>
      <c r="M427" s="548"/>
      <c r="N427" s="537"/>
      <c r="O427" s="537"/>
      <c r="P427" s="537"/>
      <c r="Q427" s="537"/>
      <c r="R427" s="537"/>
      <c r="S427" s="536" t="s">
        <v>2054</v>
      </c>
    </row>
    <row r="428" spans="4:19" x14ac:dyDescent="0.2">
      <c r="D428" s="537" t="s">
        <v>3825</v>
      </c>
      <c r="E428" s="536" t="s">
        <v>3823</v>
      </c>
      <c r="F428" s="537"/>
      <c r="G428" s="536"/>
      <c r="H428" s="537"/>
      <c r="I428" s="537"/>
      <c r="J428" s="536" t="str">
        <f t="shared" si="7"/>
        <v/>
      </c>
      <c r="K428" s="547"/>
      <c r="L428" s="547"/>
      <c r="M428" s="548"/>
      <c r="N428" s="537"/>
      <c r="O428" s="537"/>
      <c r="P428" s="537"/>
      <c r="Q428" s="537"/>
      <c r="R428" s="537"/>
      <c r="S428" s="536" t="s">
        <v>2055</v>
      </c>
    </row>
    <row r="429" spans="4:19" x14ac:dyDescent="0.2">
      <c r="D429" s="537" t="s">
        <v>3826</v>
      </c>
      <c r="E429" s="536" t="s">
        <v>3823</v>
      </c>
      <c r="F429" s="537"/>
      <c r="G429" s="536"/>
      <c r="H429" s="537"/>
      <c r="I429" s="537"/>
      <c r="J429" s="536" t="str">
        <f t="shared" si="7"/>
        <v/>
      </c>
      <c r="K429" s="547"/>
      <c r="L429" s="547"/>
      <c r="M429" s="548"/>
      <c r="N429" s="537"/>
      <c r="O429" s="537"/>
      <c r="P429" s="537"/>
      <c r="Q429" s="537"/>
      <c r="R429" s="537"/>
      <c r="S429" s="536" t="s">
        <v>2056</v>
      </c>
    </row>
    <row r="430" spans="4:19" x14ac:dyDescent="0.2">
      <c r="D430" s="537" t="s">
        <v>3827</v>
      </c>
      <c r="E430" s="536" t="s">
        <v>3823</v>
      </c>
      <c r="F430" s="537"/>
      <c r="G430" s="536"/>
      <c r="H430" s="537"/>
      <c r="I430" s="537"/>
      <c r="J430" s="536" t="str">
        <f t="shared" si="7"/>
        <v/>
      </c>
      <c r="K430" s="547"/>
      <c r="L430" s="547"/>
      <c r="M430" s="548"/>
      <c r="N430" s="537"/>
      <c r="O430" s="537"/>
      <c r="P430" s="537"/>
      <c r="Q430" s="537"/>
      <c r="R430" s="537"/>
      <c r="S430" s="536" t="s">
        <v>2057</v>
      </c>
    </row>
    <row r="431" spans="4:19" x14ac:dyDescent="0.2">
      <c r="D431" s="537" t="s">
        <v>3828</v>
      </c>
      <c r="E431" s="536" t="s">
        <v>3823</v>
      </c>
      <c r="F431" s="537"/>
      <c r="G431" s="536"/>
      <c r="H431" s="537"/>
      <c r="I431" s="537"/>
      <c r="J431" s="536" t="str">
        <f t="shared" si="7"/>
        <v/>
      </c>
      <c r="K431" s="547"/>
      <c r="L431" s="547"/>
      <c r="M431" s="548"/>
      <c r="N431" s="537"/>
      <c r="O431" s="537"/>
      <c r="P431" s="537"/>
      <c r="Q431" s="537"/>
      <c r="R431" s="537"/>
      <c r="S431" s="536" t="s">
        <v>2058</v>
      </c>
    </row>
    <row r="432" spans="4:19" x14ac:dyDescent="0.2">
      <c r="D432" s="537" t="s">
        <v>3829</v>
      </c>
      <c r="E432" s="536" t="s">
        <v>3823</v>
      </c>
      <c r="F432" s="537"/>
      <c r="G432" s="536"/>
      <c r="H432" s="537"/>
      <c r="I432" s="537"/>
      <c r="J432" s="536" t="str">
        <f t="shared" si="7"/>
        <v/>
      </c>
      <c r="K432" s="547"/>
      <c r="L432" s="547"/>
      <c r="M432" s="548"/>
      <c r="N432" s="537"/>
      <c r="O432" s="537"/>
      <c r="P432" s="537"/>
      <c r="Q432" s="537"/>
      <c r="R432" s="537"/>
      <c r="S432" s="536" t="s">
        <v>2059</v>
      </c>
    </row>
    <row r="433" spans="4:19" x14ac:dyDescent="0.2">
      <c r="D433" s="537" t="s">
        <v>3830</v>
      </c>
      <c r="E433" s="536" t="s">
        <v>3823</v>
      </c>
      <c r="F433" s="537"/>
      <c r="G433" s="536"/>
      <c r="H433" s="537"/>
      <c r="I433" s="537"/>
      <c r="J433" s="536" t="str">
        <f t="shared" si="7"/>
        <v/>
      </c>
      <c r="K433" s="547"/>
      <c r="L433" s="547"/>
      <c r="M433" s="548"/>
      <c r="N433" s="537"/>
      <c r="O433" s="537"/>
      <c r="P433" s="537"/>
      <c r="Q433" s="537"/>
      <c r="R433" s="537"/>
      <c r="S433" s="536" t="s">
        <v>2060</v>
      </c>
    </row>
    <row r="434" spans="4:19" x14ac:dyDescent="0.2">
      <c r="D434" s="537" t="s">
        <v>3831</v>
      </c>
      <c r="E434" s="536" t="s">
        <v>3823</v>
      </c>
      <c r="F434" s="537"/>
      <c r="G434" s="536"/>
      <c r="H434" s="537"/>
      <c r="I434" s="537"/>
      <c r="J434" s="536" t="str">
        <f t="shared" si="7"/>
        <v/>
      </c>
      <c r="K434" s="547"/>
      <c r="L434" s="547"/>
      <c r="M434" s="548"/>
      <c r="N434" s="537"/>
      <c r="O434" s="537"/>
      <c r="P434" s="537"/>
      <c r="Q434" s="537"/>
      <c r="R434" s="537"/>
      <c r="S434" s="536" t="s">
        <v>2061</v>
      </c>
    </row>
    <row r="435" spans="4:19" x14ac:dyDescent="0.2">
      <c r="D435" s="537" t="s">
        <v>3832</v>
      </c>
      <c r="E435" s="536" t="s">
        <v>3823</v>
      </c>
      <c r="F435" s="537"/>
      <c r="G435" s="536"/>
      <c r="H435" s="537"/>
      <c r="I435" s="537"/>
      <c r="J435" s="536" t="str">
        <f t="shared" si="7"/>
        <v/>
      </c>
      <c r="K435" s="547"/>
      <c r="L435" s="547"/>
      <c r="M435" s="548"/>
      <c r="N435" s="537"/>
      <c r="O435" s="537"/>
      <c r="P435" s="537"/>
      <c r="Q435" s="537"/>
      <c r="R435" s="537"/>
      <c r="S435" s="536" t="s">
        <v>2062</v>
      </c>
    </row>
    <row r="436" spans="4:19" x14ac:dyDescent="0.2">
      <c r="D436" s="537" t="s">
        <v>3833</v>
      </c>
      <c r="E436" s="536" t="s">
        <v>3834</v>
      </c>
      <c r="F436" s="537"/>
      <c r="G436" s="536"/>
      <c r="H436" s="537"/>
      <c r="I436" s="537"/>
      <c r="J436" s="536" t="str">
        <f t="shared" si="7"/>
        <v/>
      </c>
      <c r="K436" s="547"/>
      <c r="L436" s="547"/>
      <c r="M436" s="548"/>
      <c r="N436" s="537"/>
      <c r="O436" s="537"/>
      <c r="P436" s="537"/>
      <c r="Q436" s="537"/>
      <c r="R436" s="537"/>
      <c r="S436" s="536" t="s">
        <v>2063</v>
      </c>
    </row>
    <row r="437" spans="4:19" x14ac:dyDescent="0.2">
      <c r="D437" s="537" t="s">
        <v>3835</v>
      </c>
      <c r="E437" s="536" t="s">
        <v>3834</v>
      </c>
      <c r="F437" s="537"/>
      <c r="G437" s="536"/>
      <c r="H437" s="537"/>
      <c r="I437" s="537"/>
      <c r="J437" s="536" t="str">
        <f t="shared" si="7"/>
        <v/>
      </c>
      <c r="K437" s="547"/>
      <c r="L437" s="547"/>
      <c r="M437" s="548"/>
      <c r="N437" s="537"/>
      <c r="O437" s="537"/>
      <c r="P437" s="537"/>
      <c r="Q437" s="537"/>
      <c r="R437" s="537"/>
      <c r="S437" s="536" t="s">
        <v>2064</v>
      </c>
    </row>
    <row r="438" spans="4:19" x14ac:dyDescent="0.2">
      <c r="D438" s="537" t="s">
        <v>3836</v>
      </c>
      <c r="E438" s="536" t="s">
        <v>3834</v>
      </c>
      <c r="F438" s="537"/>
      <c r="G438" s="536"/>
      <c r="H438" s="537"/>
      <c r="I438" s="537"/>
      <c r="J438" s="536" t="str">
        <f t="shared" si="7"/>
        <v/>
      </c>
      <c r="K438" s="547"/>
      <c r="L438" s="547"/>
      <c r="M438" s="548"/>
      <c r="N438" s="537"/>
      <c r="O438" s="537"/>
      <c r="P438" s="537"/>
      <c r="Q438" s="537"/>
      <c r="R438" s="537"/>
      <c r="S438" s="536" t="s">
        <v>2065</v>
      </c>
    </row>
    <row r="439" spans="4:19" x14ac:dyDescent="0.2">
      <c r="D439" s="537" t="s">
        <v>3837</v>
      </c>
      <c r="E439" s="536" t="s">
        <v>3834</v>
      </c>
      <c r="F439" s="537"/>
      <c r="G439" s="536"/>
      <c r="H439" s="537"/>
      <c r="I439" s="537"/>
      <c r="J439" s="536" t="str">
        <f t="shared" si="7"/>
        <v/>
      </c>
      <c r="K439" s="547"/>
      <c r="L439" s="547"/>
      <c r="M439" s="548"/>
      <c r="N439" s="537"/>
      <c r="O439" s="537"/>
      <c r="P439" s="537"/>
      <c r="Q439" s="537"/>
      <c r="R439" s="537"/>
      <c r="S439" s="536" t="s">
        <v>2066</v>
      </c>
    </row>
    <row r="440" spans="4:19" x14ac:dyDescent="0.2">
      <c r="D440" s="537" t="s">
        <v>3838</v>
      </c>
      <c r="E440" s="536" t="s">
        <v>3834</v>
      </c>
      <c r="F440" s="537"/>
      <c r="G440" s="536"/>
      <c r="H440" s="537"/>
      <c r="I440" s="537"/>
      <c r="J440" s="536" t="str">
        <f t="shared" si="7"/>
        <v/>
      </c>
      <c r="K440" s="547"/>
      <c r="L440" s="547"/>
      <c r="M440" s="548"/>
      <c r="N440" s="537"/>
      <c r="O440" s="537"/>
      <c r="P440" s="537"/>
      <c r="Q440" s="537"/>
      <c r="R440" s="537"/>
      <c r="S440" s="536" t="s">
        <v>2067</v>
      </c>
    </row>
    <row r="441" spans="4:19" x14ac:dyDescent="0.2">
      <c r="D441" s="537" t="s">
        <v>3839</v>
      </c>
      <c r="E441" s="536" t="s">
        <v>3834</v>
      </c>
      <c r="F441" s="537"/>
      <c r="G441" s="536"/>
      <c r="H441" s="537"/>
      <c r="I441" s="537"/>
      <c r="J441" s="536" t="str">
        <f t="shared" si="7"/>
        <v/>
      </c>
      <c r="K441" s="547"/>
      <c r="L441" s="547"/>
      <c r="M441" s="548"/>
      <c r="N441" s="537"/>
      <c r="O441" s="537"/>
      <c r="P441" s="537"/>
      <c r="Q441" s="537"/>
      <c r="R441" s="537"/>
      <c r="S441" s="536" t="s">
        <v>2068</v>
      </c>
    </row>
    <row r="442" spans="4:19" x14ac:dyDescent="0.2">
      <c r="D442" s="537" t="s">
        <v>3840</v>
      </c>
      <c r="E442" s="536" t="s">
        <v>3834</v>
      </c>
      <c r="F442" s="537"/>
      <c r="G442" s="536"/>
      <c r="H442" s="537"/>
      <c r="I442" s="537"/>
      <c r="J442" s="536" t="str">
        <f t="shared" si="7"/>
        <v/>
      </c>
      <c r="K442" s="547"/>
      <c r="L442" s="547"/>
      <c r="M442" s="548"/>
      <c r="N442" s="537"/>
      <c r="O442" s="537"/>
      <c r="P442" s="537"/>
      <c r="Q442" s="537"/>
      <c r="R442" s="537"/>
      <c r="S442" s="536" t="s">
        <v>2069</v>
      </c>
    </row>
    <row r="443" spans="4:19" x14ac:dyDescent="0.2">
      <c r="D443" s="537" t="s">
        <v>3841</v>
      </c>
      <c r="E443" s="536" t="s">
        <v>3834</v>
      </c>
      <c r="F443" s="537"/>
      <c r="G443" s="536"/>
      <c r="H443" s="537"/>
      <c r="I443" s="537"/>
      <c r="J443" s="536" t="str">
        <f t="shared" si="7"/>
        <v/>
      </c>
      <c r="K443" s="547"/>
      <c r="L443" s="547"/>
      <c r="M443" s="548"/>
      <c r="N443" s="537"/>
      <c r="O443" s="537"/>
      <c r="P443" s="537"/>
      <c r="Q443" s="537"/>
      <c r="R443" s="537"/>
      <c r="S443" s="536" t="s">
        <v>2070</v>
      </c>
    </row>
    <row r="444" spans="4:19" x14ac:dyDescent="0.2">
      <c r="D444" s="537" t="s">
        <v>3842</v>
      </c>
      <c r="E444" s="536" t="s">
        <v>3834</v>
      </c>
      <c r="F444" s="537"/>
      <c r="G444" s="536"/>
      <c r="H444" s="537"/>
      <c r="I444" s="537"/>
      <c r="J444" s="536" t="str">
        <f t="shared" ref="J444:J507" si="8">F444&amp;H444&amp;I444</f>
        <v/>
      </c>
      <c r="K444" s="547"/>
      <c r="L444" s="547"/>
      <c r="M444" s="548"/>
      <c r="N444" s="537"/>
      <c r="O444" s="537"/>
      <c r="P444" s="537"/>
      <c r="Q444" s="537"/>
      <c r="R444" s="537"/>
      <c r="S444" s="536" t="s">
        <v>2071</v>
      </c>
    </row>
    <row r="445" spans="4:19" x14ac:dyDescent="0.2">
      <c r="D445" s="537" t="s">
        <v>3843</v>
      </c>
      <c r="E445" s="536" t="s">
        <v>3834</v>
      </c>
      <c r="F445" s="537"/>
      <c r="G445" s="536"/>
      <c r="H445" s="537"/>
      <c r="I445" s="537"/>
      <c r="J445" s="536" t="str">
        <f t="shared" si="8"/>
        <v/>
      </c>
      <c r="K445" s="547"/>
      <c r="L445" s="547"/>
      <c r="M445" s="548"/>
      <c r="N445" s="537"/>
      <c r="O445" s="537"/>
      <c r="P445" s="537"/>
      <c r="Q445" s="537"/>
      <c r="R445" s="537"/>
      <c r="S445" s="536" t="s">
        <v>2072</v>
      </c>
    </row>
    <row r="446" spans="4:19" x14ac:dyDescent="0.2">
      <c r="D446" s="537" t="s">
        <v>3844</v>
      </c>
      <c r="E446" s="536" t="s">
        <v>3845</v>
      </c>
      <c r="F446" s="537"/>
      <c r="G446" s="536"/>
      <c r="H446" s="537"/>
      <c r="I446" s="537"/>
      <c r="J446" s="536" t="str">
        <f t="shared" si="8"/>
        <v/>
      </c>
      <c r="K446" s="547"/>
      <c r="L446" s="547"/>
      <c r="M446" s="548"/>
      <c r="N446" s="537"/>
      <c r="O446" s="537"/>
      <c r="P446" s="537"/>
      <c r="Q446" s="537"/>
      <c r="R446" s="537"/>
      <c r="S446" s="536" t="s">
        <v>2073</v>
      </c>
    </row>
    <row r="447" spans="4:19" x14ac:dyDescent="0.2">
      <c r="D447" s="537" t="s">
        <v>3846</v>
      </c>
      <c r="E447" s="536" t="s">
        <v>3845</v>
      </c>
      <c r="F447" s="537"/>
      <c r="G447" s="536"/>
      <c r="H447" s="537"/>
      <c r="I447" s="537"/>
      <c r="J447" s="536" t="str">
        <f t="shared" si="8"/>
        <v/>
      </c>
      <c r="K447" s="547"/>
      <c r="L447" s="547"/>
      <c r="M447" s="548"/>
      <c r="N447" s="537"/>
      <c r="O447" s="537"/>
      <c r="P447" s="537"/>
      <c r="Q447" s="537"/>
      <c r="R447" s="537"/>
      <c r="S447" s="536" t="s">
        <v>2074</v>
      </c>
    </row>
    <row r="448" spans="4:19" x14ac:dyDescent="0.2">
      <c r="D448" s="537" t="s">
        <v>3847</v>
      </c>
      <c r="E448" s="536" t="s">
        <v>3845</v>
      </c>
      <c r="F448" s="537"/>
      <c r="G448" s="536"/>
      <c r="H448" s="537"/>
      <c r="I448" s="537"/>
      <c r="J448" s="536" t="str">
        <f t="shared" si="8"/>
        <v/>
      </c>
      <c r="K448" s="547"/>
      <c r="L448" s="547"/>
      <c r="M448" s="548"/>
      <c r="N448" s="537"/>
      <c r="O448" s="537"/>
      <c r="P448" s="537"/>
      <c r="Q448" s="537"/>
      <c r="R448" s="537"/>
      <c r="S448" s="536" t="s">
        <v>2075</v>
      </c>
    </row>
    <row r="449" spans="4:19" x14ac:dyDescent="0.2">
      <c r="D449" s="537" t="s">
        <v>3848</v>
      </c>
      <c r="E449" s="536" t="s">
        <v>3845</v>
      </c>
      <c r="F449" s="537"/>
      <c r="G449" s="536"/>
      <c r="H449" s="537"/>
      <c r="I449" s="537"/>
      <c r="J449" s="536" t="str">
        <f t="shared" si="8"/>
        <v/>
      </c>
      <c r="K449" s="547"/>
      <c r="L449" s="547"/>
      <c r="M449" s="548"/>
      <c r="N449" s="537"/>
      <c r="O449" s="537"/>
      <c r="P449" s="537"/>
      <c r="Q449" s="537"/>
      <c r="R449" s="537"/>
      <c r="S449" s="536" t="s">
        <v>2076</v>
      </c>
    </row>
    <row r="450" spans="4:19" x14ac:dyDescent="0.2">
      <c r="D450" s="537" t="s">
        <v>3849</v>
      </c>
      <c r="E450" s="536" t="s">
        <v>3845</v>
      </c>
      <c r="F450" s="537"/>
      <c r="G450" s="536"/>
      <c r="H450" s="537"/>
      <c r="I450" s="537"/>
      <c r="J450" s="536" t="str">
        <f t="shared" si="8"/>
        <v/>
      </c>
      <c r="K450" s="547"/>
      <c r="L450" s="547"/>
      <c r="M450" s="548"/>
      <c r="N450" s="537"/>
      <c r="O450" s="537"/>
      <c r="P450" s="537"/>
      <c r="Q450" s="537"/>
      <c r="R450" s="537"/>
      <c r="S450" s="536" t="s">
        <v>2077</v>
      </c>
    </row>
    <row r="451" spans="4:19" x14ac:dyDescent="0.2">
      <c r="D451" s="537" t="s">
        <v>3850</v>
      </c>
      <c r="E451" s="536" t="s">
        <v>3845</v>
      </c>
      <c r="F451" s="537"/>
      <c r="G451" s="536"/>
      <c r="H451" s="537"/>
      <c r="I451" s="537"/>
      <c r="J451" s="536" t="str">
        <f t="shared" si="8"/>
        <v/>
      </c>
      <c r="K451" s="547"/>
      <c r="L451" s="547"/>
      <c r="M451" s="548"/>
      <c r="N451" s="537"/>
      <c r="O451" s="537"/>
      <c r="P451" s="537"/>
      <c r="Q451" s="537"/>
      <c r="R451" s="537"/>
      <c r="S451" s="536" t="s">
        <v>2078</v>
      </c>
    </row>
    <row r="452" spans="4:19" x14ac:dyDescent="0.2">
      <c r="D452" s="537" t="s">
        <v>3851</v>
      </c>
      <c r="E452" s="536" t="s">
        <v>3845</v>
      </c>
      <c r="F452" s="537"/>
      <c r="G452" s="536"/>
      <c r="H452" s="537"/>
      <c r="I452" s="537"/>
      <c r="J452" s="536" t="str">
        <f t="shared" si="8"/>
        <v/>
      </c>
      <c r="K452" s="547"/>
      <c r="L452" s="547"/>
      <c r="M452" s="548"/>
      <c r="N452" s="537"/>
      <c r="O452" s="537"/>
      <c r="P452" s="537"/>
      <c r="Q452" s="537"/>
      <c r="R452" s="537"/>
      <c r="S452" s="536" t="s">
        <v>2079</v>
      </c>
    </row>
    <row r="453" spans="4:19" x14ac:dyDescent="0.2">
      <c r="D453" s="537" t="s">
        <v>3852</v>
      </c>
      <c r="E453" s="536" t="s">
        <v>3845</v>
      </c>
      <c r="F453" s="537"/>
      <c r="G453" s="536"/>
      <c r="H453" s="537"/>
      <c r="I453" s="537"/>
      <c r="J453" s="536" t="str">
        <f t="shared" si="8"/>
        <v/>
      </c>
      <c r="K453" s="547"/>
      <c r="L453" s="547"/>
      <c r="M453" s="548"/>
      <c r="N453" s="537"/>
      <c r="O453" s="537"/>
      <c r="P453" s="537"/>
      <c r="Q453" s="537"/>
      <c r="R453" s="537"/>
      <c r="S453" s="536" t="s">
        <v>2080</v>
      </c>
    </row>
    <row r="454" spans="4:19" x14ac:dyDescent="0.2">
      <c r="D454" s="537" t="s">
        <v>3853</v>
      </c>
      <c r="E454" s="536" t="s">
        <v>3845</v>
      </c>
      <c r="F454" s="537"/>
      <c r="G454" s="536"/>
      <c r="H454" s="537"/>
      <c r="I454" s="537"/>
      <c r="J454" s="536" t="str">
        <f t="shared" si="8"/>
        <v/>
      </c>
      <c r="K454" s="547"/>
      <c r="L454" s="547"/>
      <c r="M454" s="548"/>
      <c r="N454" s="537"/>
      <c r="O454" s="537"/>
      <c r="P454" s="537"/>
      <c r="Q454" s="537"/>
      <c r="R454" s="537"/>
      <c r="S454" s="536" t="s">
        <v>2081</v>
      </c>
    </row>
    <row r="455" spans="4:19" x14ac:dyDescent="0.2">
      <c r="D455" s="537" t="s">
        <v>3854</v>
      </c>
      <c r="E455" s="536" t="s">
        <v>3845</v>
      </c>
      <c r="F455" s="537"/>
      <c r="G455" s="536"/>
      <c r="H455" s="537"/>
      <c r="I455" s="537"/>
      <c r="J455" s="536" t="str">
        <f t="shared" si="8"/>
        <v/>
      </c>
      <c r="K455" s="547"/>
      <c r="L455" s="547"/>
      <c r="M455" s="548"/>
      <c r="N455" s="537"/>
      <c r="O455" s="537"/>
      <c r="P455" s="537"/>
      <c r="Q455" s="537"/>
      <c r="R455" s="537"/>
      <c r="S455" s="536" t="s">
        <v>2082</v>
      </c>
    </row>
    <row r="456" spans="4:19" x14ac:dyDescent="0.2">
      <c r="D456" s="537" t="s">
        <v>3855</v>
      </c>
      <c r="E456" s="536" t="s">
        <v>3856</v>
      </c>
      <c r="F456" s="537"/>
      <c r="G456" s="536"/>
      <c r="H456" s="537"/>
      <c r="I456" s="537"/>
      <c r="J456" s="536" t="str">
        <f t="shared" si="8"/>
        <v/>
      </c>
      <c r="K456" s="547"/>
      <c r="L456" s="547"/>
      <c r="M456" s="548"/>
      <c r="N456" s="537"/>
      <c r="O456" s="537"/>
      <c r="P456" s="537"/>
      <c r="Q456" s="537"/>
      <c r="R456" s="537"/>
      <c r="S456" s="536" t="s">
        <v>2083</v>
      </c>
    </row>
    <row r="457" spans="4:19" x14ac:dyDescent="0.2">
      <c r="D457" s="537" t="s">
        <v>3857</v>
      </c>
      <c r="E457" s="536" t="s">
        <v>3856</v>
      </c>
      <c r="F457" s="537"/>
      <c r="G457" s="536"/>
      <c r="H457" s="537"/>
      <c r="I457" s="537"/>
      <c r="J457" s="536" t="str">
        <f t="shared" si="8"/>
        <v/>
      </c>
      <c r="K457" s="547"/>
      <c r="L457" s="547"/>
      <c r="M457" s="548"/>
      <c r="N457" s="537"/>
      <c r="O457" s="537"/>
      <c r="P457" s="537"/>
      <c r="Q457" s="537"/>
      <c r="R457" s="537"/>
      <c r="S457" s="536" t="s">
        <v>2084</v>
      </c>
    </row>
    <row r="458" spans="4:19" x14ac:dyDescent="0.2">
      <c r="D458" s="537" t="s">
        <v>3858</v>
      </c>
      <c r="E458" s="536" t="s">
        <v>3856</v>
      </c>
      <c r="F458" s="537"/>
      <c r="G458" s="536"/>
      <c r="H458" s="537"/>
      <c r="I458" s="537"/>
      <c r="J458" s="536" t="str">
        <f t="shared" si="8"/>
        <v/>
      </c>
      <c r="K458" s="547"/>
      <c r="L458" s="547"/>
      <c r="M458" s="548"/>
      <c r="N458" s="537"/>
      <c r="O458" s="537"/>
      <c r="P458" s="537"/>
      <c r="Q458" s="537"/>
      <c r="R458" s="537"/>
      <c r="S458" s="536" t="s">
        <v>2085</v>
      </c>
    </row>
    <row r="459" spans="4:19" x14ac:dyDescent="0.2">
      <c r="D459" s="537" t="s">
        <v>3859</v>
      </c>
      <c r="E459" s="536" t="s">
        <v>3856</v>
      </c>
      <c r="F459" s="537"/>
      <c r="G459" s="536"/>
      <c r="H459" s="537"/>
      <c r="I459" s="537"/>
      <c r="J459" s="536" t="str">
        <f t="shared" si="8"/>
        <v/>
      </c>
      <c r="K459" s="547"/>
      <c r="L459" s="547"/>
      <c r="M459" s="548"/>
      <c r="N459" s="537"/>
      <c r="O459" s="537"/>
      <c r="P459" s="537"/>
      <c r="Q459" s="537"/>
      <c r="R459" s="537"/>
      <c r="S459" s="536" t="s">
        <v>2086</v>
      </c>
    </row>
    <row r="460" spans="4:19" x14ac:dyDescent="0.2">
      <c r="D460" s="537" t="s">
        <v>3860</v>
      </c>
      <c r="E460" s="536" t="s">
        <v>3856</v>
      </c>
      <c r="F460" s="537"/>
      <c r="G460" s="536"/>
      <c r="H460" s="537"/>
      <c r="I460" s="537"/>
      <c r="J460" s="536" t="str">
        <f t="shared" si="8"/>
        <v/>
      </c>
      <c r="K460" s="547"/>
      <c r="L460" s="547"/>
      <c r="M460" s="548"/>
      <c r="N460" s="537"/>
      <c r="O460" s="537"/>
      <c r="P460" s="537"/>
      <c r="Q460" s="537"/>
      <c r="R460" s="537"/>
      <c r="S460" s="536" t="s">
        <v>2087</v>
      </c>
    </row>
    <row r="461" spans="4:19" x14ac:dyDescent="0.2">
      <c r="D461" s="537" t="s">
        <v>3861</v>
      </c>
      <c r="E461" s="536" t="s">
        <v>3856</v>
      </c>
      <c r="F461" s="537"/>
      <c r="G461" s="536"/>
      <c r="H461" s="537"/>
      <c r="I461" s="537"/>
      <c r="J461" s="536" t="str">
        <f t="shared" si="8"/>
        <v/>
      </c>
      <c r="K461" s="547"/>
      <c r="L461" s="547"/>
      <c r="M461" s="548"/>
      <c r="N461" s="537"/>
      <c r="O461" s="537"/>
      <c r="P461" s="537"/>
      <c r="Q461" s="537"/>
      <c r="R461" s="537"/>
      <c r="S461" s="536" t="s">
        <v>2088</v>
      </c>
    </row>
    <row r="462" spans="4:19" x14ac:dyDescent="0.2">
      <c r="D462" s="537" t="s">
        <v>3862</v>
      </c>
      <c r="E462" s="536" t="s">
        <v>3856</v>
      </c>
      <c r="F462" s="537"/>
      <c r="G462" s="536"/>
      <c r="H462" s="537"/>
      <c r="I462" s="537"/>
      <c r="J462" s="536" t="str">
        <f t="shared" si="8"/>
        <v/>
      </c>
      <c r="K462" s="547"/>
      <c r="L462" s="547"/>
      <c r="M462" s="548"/>
      <c r="N462" s="537"/>
      <c r="O462" s="537"/>
      <c r="P462" s="537"/>
      <c r="Q462" s="537"/>
      <c r="R462" s="537"/>
      <c r="S462" s="536" t="s">
        <v>2089</v>
      </c>
    </row>
    <row r="463" spans="4:19" x14ac:dyDescent="0.2">
      <c r="D463" s="537" t="s">
        <v>3863</v>
      </c>
      <c r="E463" s="536" t="s">
        <v>3856</v>
      </c>
      <c r="F463" s="537"/>
      <c r="G463" s="536"/>
      <c r="H463" s="537"/>
      <c r="I463" s="537"/>
      <c r="J463" s="536" t="str">
        <f t="shared" si="8"/>
        <v/>
      </c>
      <c r="K463" s="547"/>
      <c r="L463" s="547"/>
      <c r="M463" s="548"/>
      <c r="N463" s="537"/>
      <c r="O463" s="537"/>
      <c r="P463" s="537"/>
      <c r="Q463" s="537"/>
      <c r="R463" s="537"/>
      <c r="S463" s="536" t="s">
        <v>2090</v>
      </c>
    </row>
    <row r="464" spans="4:19" x14ac:dyDescent="0.2">
      <c r="D464" s="537" t="s">
        <v>3864</v>
      </c>
      <c r="E464" s="536" t="s">
        <v>3856</v>
      </c>
      <c r="F464" s="537"/>
      <c r="G464" s="536"/>
      <c r="H464" s="537"/>
      <c r="I464" s="537"/>
      <c r="J464" s="536" t="str">
        <f t="shared" si="8"/>
        <v/>
      </c>
      <c r="K464" s="547"/>
      <c r="L464" s="547"/>
      <c r="M464" s="548"/>
      <c r="N464" s="537"/>
      <c r="O464" s="537"/>
      <c r="P464" s="537"/>
      <c r="Q464" s="537"/>
      <c r="R464" s="537"/>
      <c r="S464" s="536" t="s">
        <v>2091</v>
      </c>
    </row>
    <row r="465" spans="4:19" x14ac:dyDescent="0.2">
      <c r="D465" s="537" t="s">
        <v>3865</v>
      </c>
      <c r="E465" s="536" t="s">
        <v>3856</v>
      </c>
      <c r="F465" s="537"/>
      <c r="G465" s="536"/>
      <c r="H465" s="537"/>
      <c r="I465" s="537"/>
      <c r="J465" s="536" t="str">
        <f t="shared" si="8"/>
        <v/>
      </c>
      <c r="K465" s="547"/>
      <c r="L465" s="547"/>
      <c r="M465" s="548"/>
      <c r="N465" s="537"/>
      <c r="O465" s="537"/>
      <c r="P465" s="537"/>
      <c r="Q465" s="537"/>
      <c r="R465" s="537"/>
      <c r="S465" s="536" t="s">
        <v>2092</v>
      </c>
    </row>
    <row r="466" spans="4:19" x14ac:dyDescent="0.2">
      <c r="D466" s="537" t="s">
        <v>3866</v>
      </c>
      <c r="E466" s="536" t="s">
        <v>3867</v>
      </c>
      <c r="F466" s="537"/>
      <c r="G466" s="536"/>
      <c r="H466" s="537"/>
      <c r="I466" s="537"/>
      <c r="J466" s="536" t="str">
        <f t="shared" si="8"/>
        <v/>
      </c>
      <c r="K466" s="547"/>
      <c r="L466" s="547"/>
      <c r="M466" s="548"/>
      <c r="N466" s="537"/>
      <c r="O466" s="537"/>
      <c r="P466" s="537"/>
      <c r="Q466" s="537"/>
      <c r="R466" s="537"/>
      <c r="S466" s="536" t="s">
        <v>2093</v>
      </c>
    </row>
    <row r="467" spans="4:19" x14ac:dyDescent="0.2">
      <c r="D467" s="537" t="s">
        <v>3868</v>
      </c>
      <c r="E467" s="536" t="s">
        <v>3867</v>
      </c>
      <c r="F467" s="537"/>
      <c r="G467" s="536"/>
      <c r="H467" s="537"/>
      <c r="I467" s="537"/>
      <c r="J467" s="536" t="str">
        <f t="shared" si="8"/>
        <v/>
      </c>
      <c r="K467" s="547"/>
      <c r="L467" s="547"/>
      <c r="M467" s="548"/>
      <c r="N467" s="537"/>
      <c r="O467" s="537"/>
      <c r="P467" s="537"/>
      <c r="Q467" s="537"/>
      <c r="R467" s="537"/>
      <c r="S467" s="536" t="s">
        <v>2094</v>
      </c>
    </row>
    <row r="468" spans="4:19" x14ac:dyDescent="0.2">
      <c r="D468" s="537" t="s">
        <v>3869</v>
      </c>
      <c r="E468" s="536" t="s">
        <v>3867</v>
      </c>
      <c r="F468" s="537"/>
      <c r="G468" s="536"/>
      <c r="H468" s="537"/>
      <c r="I468" s="537"/>
      <c r="J468" s="536" t="str">
        <f t="shared" si="8"/>
        <v/>
      </c>
      <c r="K468" s="547"/>
      <c r="L468" s="547"/>
      <c r="M468" s="548"/>
      <c r="N468" s="537"/>
      <c r="O468" s="537"/>
      <c r="P468" s="537"/>
      <c r="Q468" s="537"/>
      <c r="R468" s="537"/>
      <c r="S468" s="536" t="s">
        <v>2095</v>
      </c>
    </row>
    <row r="469" spans="4:19" x14ac:dyDescent="0.2">
      <c r="D469" s="537" t="s">
        <v>3870</v>
      </c>
      <c r="E469" s="536" t="s">
        <v>3867</v>
      </c>
      <c r="F469" s="537"/>
      <c r="G469" s="536"/>
      <c r="H469" s="537"/>
      <c r="I469" s="537"/>
      <c r="J469" s="536" t="str">
        <f t="shared" si="8"/>
        <v/>
      </c>
      <c r="K469" s="547"/>
      <c r="L469" s="547"/>
      <c r="M469" s="548"/>
      <c r="N469" s="537"/>
      <c r="O469" s="537"/>
      <c r="P469" s="537"/>
      <c r="Q469" s="537"/>
      <c r="R469" s="537"/>
      <c r="S469" s="536" t="s">
        <v>2096</v>
      </c>
    </row>
    <row r="470" spans="4:19" x14ac:dyDescent="0.2">
      <c r="D470" s="537" t="s">
        <v>3871</v>
      </c>
      <c r="E470" s="536" t="s">
        <v>3867</v>
      </c>
      <c r="F470" s="537"/>
      <c r="G470" s="536"/>
      <c r="H470" s="537"/>
      <c r="I470" s="537"/>
      <c r="J470" s="536" t="str">
        <f t="shared" si="8"/>
        <v/>
      </c>
      <c r="K470" s="547"/>
      <c r="L470" s="547"/>
      <c r="M470" s="548"/>
      <c r="N470" s="537"/>
      <c r="O470" s="537"/>
      <c r="P470" s="537"/>
      <c r="Q470" s="537"/>
      <c r="R470" s="537"/>
      <c r="S470" s="536" t="s">
        <v>2097</v>
      </c>
    </row>
    <row r="471" spans="4:19" x14ac:dyDescent="0.2">
      <c r="D471" s="537" t="s">
        <v>3872</v>
      </c>
      <c r="E471" s="536" t="s">
        <v>3867</v>
      </c>
      <c r="F471" s="537"/>
      <c r="G471" s="536"/>
      <c r="H471" s="537"/>
      <c r="I471" s="537"/>
      <c r="J471" s="536" t="str">
        <f t="shared" si="8"/>
        <v/>
      </c>
      <c r="K471" s="547"/>
      <c r="L471" s="547"/>
      <c r="M471" s="548"/>
      <c r="N471" s="537"/>
      <c r="O471" s="537"/>
      <c r="P471" s="537"/>
      <c r="Q471" s="537"/>
      <c r="R471" s="537"/>
      <c r="S471" s="536" t="s">
        <v>2098</v>
      </c>
    </row>
    <row r="472" spans="4:19" x14ac:dyDescent="0.2">
      <c r="D472" s="537" t="s">
        <v>3873</v>
      </c>
      <c r="E472" s="536" t="s">
        <v>3867</v>
      </c>
      <c r="F472" s="537"/>
      <c r="G472" s="536"/>
      <c r="H472" s="537"/>
      <c r="I472" s="537"/>
      <c r="J472" s="536" t="str">
        <f t="shared" si="8"/>
        <v/>
      </c>
      <c r="K472" s="547"/>
      <c r="L472" s="547"/>
      <c r="M472" s="548"/>
      <c r="N472" s="537"/>
      <c r="O472" s="537"/>
      <c r="P472" s="537"/>
      <c r="Q472" s="537"/>
      <c r="R472" s="537"/>
      <c r="S472" s="536" t="s">
        <v>2099</v>
      </c>
    </row>
    <row r="473" spans="4:19" x14ac:dyDescent="0.2">
      <c r="D473" s="537" t="s">
        <v>3874</v>
      </c>
      <c r="E473" s="536" t="s">
        <v>3867</v>
      </c>
      <c r="F473" s="537"/>
      <c r="G473" s="536"/>
      <c r="H473" s="537"/>
      <c r="I473" s="537"/>
      <c r="J473" s="536" t="str">
        <f t="shared" si="8"/>
        <v/>
      </c>
      <c r="K473" s="547"/>
      <c r="L473" s="547"/>
      <c r="M473" s="548"/>
      <c r="N473" s="537"/>
      <c r="O473" s="537"/>
      <c r="P473" s="537"/>
      <c r="Q473" s="537"/>
      <c r="R473" s="537"/>
      <c r="S473" s="536" t="s">
        <v>2100</v>
      </c>
    </row>
    <row r="474" spans="4:19" x14ac:dyDescent="0.2">
      <c r="D474" s="537" t="s">
        <v>3875</v>
      </c>
      <c r="E474" s="536" t="s">
        <v>3867</v>
      </c>
      <c r="F474" s="537"/>
      <c r="G474" s="536"/>
      <c r="H474" s="537"/>
      <c r="I474" s="537"/>
      <c r="J474" s="536" t="str">
        <f t="shared" si="8"/>
        <v/>
      </c>
      <c r="K474" s="547"/>
      <c r="L474" s="547"/>
      <c r="M474" s="548"/>
      <c r="N474" s="537"/>
      <c r="O474" s="537"/>
      <c r="P474" s="537"/>
      <c r="Q474" s="537"/>
      <c r="R474" s="537"/>
      <c r="S474" s="536" t="s">
        <v>2101</v>
      </c>
    </row>
    <row r="475" spans="4:19" x14ac:dyDescent="0.2">
      <c r="D475" s="537" t="s">
        <v>3876</v>
      </c>
      <c r="E475" s="536" t="s">
        <v>3867</v>
      </c>
      <c r="F475" s="537"/>
      <c r="G475" s="536"/>
      <c r="H475" s="537"/>
      <c r="I475" s="537"/>
      <c r="J475" s="536" t="str">
        <f t="shared" si="8"/>
        <v/>
      </c>
      <c r="K475" s="547"/>
      <c r="L475" s="547"/>
      <c r="M475" s="548"/>
      <c r="N475" s="537"/>
      <c r="O475" s="537"/>
      <c r="P475" s="537"/>
      <c r="Q475" s="537"/>
      <c r="R475" s="537"/>
      <c r="S475" s="536" t="s">
        <v>2102</v>
      </c>
    </row>
    <row r="476" spans="4:19" x14ac:dyDescent="0.2">
      <c r="D476" s="537" t="s">
        <v>3877</v>
      </c>
      <c r="E476" s="536" t="s">
        <v>3878</v>
      </c>
      <c r="F476" s="537"/>
      <c r="G476" s="536"/>
      <c r="H476" s="537"/>
      <c r="I476" s="537"/>
      <c r="J476" s="536" t="str">
        <f t="shared" si="8"/>
        <v/>
      </c>
      <c r="K476" s="547"/>
      <c r="L476" s="547"/>
      <c r="M476" s="548"/>
      <c r="N476" s="537"/>
      <c r="O476" s="537"/>
      <c r="P476" s="537"/>
      <c r="Q476" s="537"/>
      <c r="R476" s="537"/>
      <c r="S476" s="536" t="s">
        <v>2103</v>
      </c>
    </row>
    <row r="477" spans="4:19" x14ac:dyDescent="0.2">
      <c r="D477" s="537" t="s">
        <v>3879</v>
      </c>
      <c r="E477" s="536" t="s">
        <v>3878</v>
      </c>
      <c r="F477" s="537"/>
      <c r="G477" s="536"/>
      <c r="H477" s="537"/>
      <c r="I477" s="537"/>
      <c r="J477" s="536" t="str">
        <f t="shared" si="8"/>
        <v/>
      </c>
      <c r="K477" s="547"/>
      <c r="L477" s="547"/>
      <c r="M477" s="548"/>
      <c r="N477" s="537"/>
      <c r="O477" s="537"/>
      <c r="P477" s="537"/>
      <c r="Q477" s="537"/>
      <c r="R477" s="537"/>
      <c r="S477" s="536" t="s">
        <v>2104</v>
      </c>
    </row>
    <row r="478" spans="4:19" x14ac:dyDescent="0.2">
      <c r="D478" s="537" t="s">
        <v>3880</v>
      </c>
      <c r="E478" s="536" t="s">
        <v>3878</v>
      </c>
      <c r="F478" s="537"/>
      <c r="G478" s="536"/>
      <c r="H478" s="537"/>
      <c r="I478" s="537"/>
      <c r="J478" s="536" t="str">
        <f t="shared" si="8"/>
        <v/>
      </c>
      <c r="K478" s="547"/>
      <c r="L478" s="547"/>
      <c r="M478" s="548"/>
      <c r="N478" s="537"/>
      <c r="O478" s="537"/>
      <c r="P478" s="537"/>
      <c r="Q478" s="537"/>
      <c r="R478" s="537"/>
      <c r="S478" s="536" t="s">
        <v>2105</v>
      </c>
    </row>
    <row r="479" spans="4:19" x14ac:dyDescent="0.2">
      <c r="D479" s="537" t="s">
        <v>3881</v>
      </c>
      <c r="E479" s="536" t="s">
        <v>3878</v>
      </c>
      <c r="F479" s="537"/>
      <c r="G479" s="536"/>
      <c r="H479" s="537"/>
      <c r="I479" s="537"/>
      <c r="J479" s="536" t="str">
        <f t="shared" si="8"/>
        <v/>
      </c>
      <c r="K479" s="547"/>
      <c r="L479" s="547"/>
      <c r="M479" s="548"/>
      <c r="N479" s="537"/>
      <c r="O479" s="537"/>
      <c r="P479" s="537"/>
      <c r="Q479" s="537"/>
      <c r="R479" s="537"/>
      <c r="S479" s="536" t="s">
        <v>2106</v>
      </c>
    </row>
    <row r="480" spans="4:19" x14ac:dyDescent="0.2">
      <c r="D480" s="537" t="s">
        <v>3882</v>
      </c>
      <c r="E480" s="536" t="s">
        <v>3878</v>
      </c>
      <c r="F480" s="537"/>
      <c r="G480" s="536"/>
      <c r="H480" s="537"/>
      <c r="I480" s="537"/>
      <c r="J480" s="536" t="str">
        <f t="shared" si="8"/>
        <v/>
      </c>
      <c r="K480" s="547"/>
      <c r="L480" s="547"/>
      <c r="M480" s="548"/>
      <c r="N480" s="537"/>
      <c r="O480" s="537"/>
      <c r="P480" s="537"/>
      <c r="Q480" s="537"/>
      <c r="R480" s="537"/>
      <c r="S480" s="536" t="s">
        <v>2107</v>
      </c>
    </row>
    <row r="481" spans="4:19" x14ac:dyDescent="0.2">
      <c r="D481" s="537" t="s">
        <v>3883</v>
      </c>
      <c r="E481" s="536" t="s">
        <v>3878</v>
      </c>
      <c r="F481" s="537"/>
      <c r="G481" s="536"/>
      <c r="H481" s="537"/>
      <c r="I481" s="537"/>
      <c r="J481" s="536" t="str">
        <f t="shared" si="8"/>
        <v/>
      </c>
      <c r="K481" s="547"/>
      <c r="L481" s="547"/>
      <c r="M481" s="548"/>
      <c r="N481" s="537"/>
      <c r="O481" s="537"/>
      <c r="P481" s="537"/>
      <c r="Q481" s="537"/>
      <c r="R481" s="537"/>
      <c r="S481" s="536" t="s">
        <v>2108</v>
      </c>
    </row>
    <row r="482" spans="4:19" x14ac:dyDescent="0.2">
      <c r="D482" s="537" t="s">
        <v>3884</v>
      </c>
      <c r="E482" s="536" t="s">
        <v>3878</v>
      </c>
      <c r="F482" s="537"/>
      <c r="G482" s="536"/>
      <c r="H482" s="537"/>
      <c r="I482" s="537"/>
      <c r="J482" s="536" t="str">
        <f t="shared" si="8"/>
        <v/>
      </c>
      <c r="K482" s="547"/>
      <c r="L482" s="547"/>
      <c r="M482" s="548"/>
      <c r="N482" s="537"/>
      <c r="O482" s="537"/>
      <c r="P482" s="537"/>
      <c r="Q482" s="537"/>
      <c r="R482" s="537"/>
      <c r="S482" s="536" t="s">
        <v>2109</v>
      </c>
    </row>
    <row r="483" spans="4:19" x14ac:dyDescent="0.2">
      <c r="D483" s="537" t="s">
        <v>3885</v>
      </c>
      <c r="E483" s="536" t="s">
        <v>3878</v>
      </c>
      <c r="F483" s="537"/>
      <c r="G483" s="536"/>
      <c r="H483" s="537"/>
      <c r="I483" s="537"/>
      <c r="J483" s="536" t="str">
        <f t="shared" si="8"/>
        <v/>
      </c>
      <c r="K483" s="547"/>
      <c r="L483" s="547"/>
      <c r="M483" s="548"/>
      <c r="N483" s="537"/>
      <c r="O483" s="537"/>
      <c r="P483" s="537"/>
      <c r="Q483" s="537"/>
      <c r="R483" s="537"/>
      <c r="S483" s="536" t="s">
        <v>2110</v>
      </c>
    </row>
    <row r="484" spans="4:19" x14ac:dyDescent="0.2">
      <c r="D484" s="537" t="s">
        <v>3886</v>
      </c>
      <c r="E484" s="536" t="s">
        <v>3878</v>
      </c>
      <c r="F484" s="537"/>
      <c r="G484" s="536"/>
      <c r="H484" s="537"/>
      <c r="I484" s="537"/>
      <c r="J484" s="536" t="str">
        <f t="shared" si="8"/>
        <v/>
      </c>
      <c r="K484" s="547"/>
      <c r="L484" s="547"/>
      <c r="M484" s="548"/>
      <c r="N484" s="537"/>
      <c r="O484" s="537"/>
      <c r="P484" s="537"/>
      <c r="Q484" s="537"/>
      <c r="R484" s="537"/>
      <c r="S484" s="536" t="s">
        <v>2111</v>
      </c>
    </row>
    <row r="485" spans="4:19" x14ac:dyDescent="0.2">
      <c r="D485" s="537" t="s">
        <v>3887</v>
      </c>
      <c r="E485" s="536" t="s">
        <v>3878</v>
      </c>
      <c r="F485" s="537"/>
      <c r="G485" s="536"/>
      <c r="H485" s="537"/>
      <c r="I485" s="537"/>
      <c r="J485" s="536" t="str">
        <f t="shared" si="8"/>
        <v/>
      </c>
      <c r="K485" s="547"/>
      <c r="L485" s="547"/>
      <c r="M485" s="548"/>
      <c r="N485" s="537"/>
      <c r="O485" s="537"/>
      <c r="P485" s="537"/>
      <c r="Q485" s="537"/>
      <c r="R485" s="537"/>
      <c r="S485" s="536" t="s">
        <v>2112</v>
      </c>
    </row>
    <row r="486" spans="4:19" x14ac:dyDescent="0.2">
      <c r="D486" s="537" t="s">
        <v>3888</v>
      </c>
      <c r="E486" s="536" t="s">
        <v>3889</v>
      </c>
      <c r="F486" s="537"/>
      <c r="G486" s="536"/>
      <c r="H486" s="537"/>
      <c r="I486" s="537"/>
      <c r="J486" s="536" t="str">
        <f t="shared" si="8"/>
        <v/>
      </c>
      <c r="K486" s="547"/>
      <c r="L486" s="547"/>
      <c r="M486" s="548"/>
      <c r="N486" s="537"/>
      <c r="O486" s="537"/>
      <c r="P486" s="537"/>
      <c r="Q486" s="537"/>
      <c r="R486" s="537"/>
      <c r="S486" s="536" t="s">
        <v>2113</v>
      </c>
    </row>
    <row r="487" spans="4:19" x14ac:dyDescent="0.2">
      <c r="D487" s="537" t="s">
        <v>3890</v>
      </c>
      <c r="E487" s="536" t="s">
        <v>3889</v>
      </c>
      <c r="F487" s="537"/>
      <c r="G487" s="536"/>
      <c r="H487" s="537"/>
      <c r="I487" s="537"/>
      <c r="J487" s="536" t="str">
        <f t="shared" si="8"/>
        <v/>
      </c>
      <c r="K487" s="547"/>
      <c r="L487" s="547"/>
      <c r="M487" s="548"/>
      <c r="N487" s="537"/>
      <c r="O487" s="537"/>
      <c r="P487" s="537"/>
      <c r="Q487" s="537"/>
      <c r="R487" s="537"/>
      <c r="S487" s="536" t="s">
        <v>2114</v>
      </c>
    </row>
    <row r="488" spans="4:19" x14ac:dyDescent="0.2">
      <c r="D488" s="537" t="s">
        <v>3891</v>
      </c>
      <c r="E488" s="536" t="s">
        <v>3889</v>
      </c>
      <c r="F488" s="537"/>
      <c r="G488" s="536"/>
      <c r="H488" s="537"/>
      <c r="I488" s="537"/>
      <c r="J488" s="536" t="str">
        <f t="shared" si="8"/>
        <v/>
      </c>
      <c r="K488" s="547"/>
      <c r="L488" s="547"/>
      <c r="M488" s="548"/>
      <c r="N488" s="537"/>
      <c r="O488" s="537"/>
      <c r="P488" s="537"/>
      <c r="Q488" s="537"/>
      <c r="R488" s="537"/>
      <c r="S488" s="536" t="s">
        <v>2115</v>
      </c>
    </row>
    <row r="489" spans="4:19" x14ac:dyDescent="0.2">
      <c r="D489" s="537" t="s">
        <v>3892</v>
      </c>
      <c r="E489" s="536" t="s">
        <v>3889</v>
      </c>
      <c r="F489" s="537"/>
      <c r="G489" s="536"/>
      <c r="H489" s="537"/>
      <c r="I489" s="537"/>
      <c r="J489" s="536" t="str">
        <f t="shared" si="8"/>
        <v/>
      </c>
      <c r="K489" s="547"/>
      <c r="L489" s="547"/>
      <c r="M489" s="548"/>
      <c r="N489" s="537"/>
      <c r="O489" s="537"/>
      <c r="P489" s="537"/>
      <c r="Q489" s="537"/>
      <c r="R489" s="537"/>
      <c r="S489" s="536" t="s">
        <v>2116</v>
      </c>
    </row>
    <row r="490" spans="4:19" x14ac:dyDescent="0.2">
      <c r="D490" s="537" t="s">
        <v>3893</v>
      </c>
      <c r="E490" s="536" t="s">
        <v>3889</v>
      </c>
      <c r="F490" s="537"/>
      <c r="G490" s="536"/>
      <c r="H490" s="537"/>
      <c r="I490" s="537"/>
      <c r="J490" s="536" t="str">
        <f t="shared" si="8"/>
        <v/>
      </c>
      <c r="K490" s="547"/>
      <c r="L490" s="547"/>
      <c r="M490" s="548"/>
      <c r="N490" s="537"/>
      <c r="O490" s="537"/>
      <c r="P490" s="537"/>
      <c r="Q490" s="537"/>
      <c r="R490" s="537"/>
      <c r="S490" s="536" t="s">
        <v>2117</v>
      </c>
    </row>
    <row r="491" spans="4:19" x14ac:dyDescent="0.2">
      <c r="D491" s="537" t="s">
        <v>3894</v>
      </c>
      <c r="E491" s="536" t="s">
        <v>3889</v>
      </c>
      <c r="F491" s="537"/>
      <c r="G491" s="536"/>
      <c r="H491" s="537"/>
      <c r="I491" s="537"/>
      <c r="J491" s="536" t="str">
        <f t="shared" si="8"/>
        <v/>
      </c>
      <c r="K491" s="547"/>
      <c r="L491" s="547"/>
      <c r="M491" s="548"/>
      <c r="N491" s="537"/>
      <c r="O491" s="537"/>
      <c r="P491" s="537"/>
      <c r="Q491" s="537"/>
      <c r="R491" s="537"/>
      <c r="S491" s="536" t="s">
        <v>2118</v>
      </c>
    </row>
    <row r="492" spans="4:19" x14ac:dyDescent="0.2">
      <c r="D492" s="537" t="s">
        <v>3895</v>
      </c>
      <c r="E492" s="536" t="s">
        <v>3889</v>
      </c>
      <c r="F492" s="537"/>
      <c r="G492" s="536"/>
      <c r="H492" s="537"/>
      <c r="I492" s="537"/>
      <c r="J492" s="536" t="str">
        <f t="shared" si="8"/>
        <v/>
      </c>
      <c r="K492" s="547"/>
      <c r="L492" s="547"/>
      <c r="M492" s="548"/>
      <c r="N492" s="537"/>
      <c r="O492" s="537"/>
      <c r="P492" s="537"/>
      <c r="Q492" s="537"/>
      <c r="R492" s="537"/>
      <c r="S492" s="536" t="s">
        <v>2119</v>
      </c>
    </row>
    <row r="493" spans="4:19" x14ac:dyDescent="0.2">
      <c r="D493" s="537" t="s">
        <v>3896</v>
      </c>
      <c r="E493" s="536" t="s">
        <v>3889</v>
      </c>
      <c r="F493" s="537"/>
      <c r="G493" s="536"/>
      <c r="H493" s="537"/>
      <c r="I493" s="537"/>
      <c r="J493" s="536" t="str">
        <f t="shared" si="8"/>
        <v/>
      </c>
      <c r="K493" s="547"/>
      <c r="L493" s="547"/>
      <c r="M493" s="548"/>
      <c r="N493" s="537"/>
      <c r="O493" s="537"/>
      <c r="P493" s="537"/>
      <c r="Q493" s="537"/>
      <c r="R493" s="537"/>
      <c r="S493" s="536" t="s">
        <v>2120</v>
      </c>
    </row>
    <row r="494" spans="4:19" x14ac:dyDescent="0.2">
      <c r="D494" s="537" t="s">
        <v>3897</v>
      </c>
      <c r="E494" s="536" t="s">
        <v>3889</v>
      </c>
      <c r="F494" s="537"/>
      <c r="G494" s="536"/>
      <c r="H494" s="537"/>
      <c r="I494" s="537"/>
      <c r="J494" s="536" t="str">
        <f t="shared" si="8"/>
        <v/>
      </c>
      <c r="K494" s="547"/>
      <c r="L494" s="547"/>
      <c r="M494" s="548"/>
      <c r="N494" s="537"/>
      <c r="O494" s="537"/>
      <c r="P494" s="537"/>
      <c r="Q494" s="537"/>
      <c r="R494" s="537"/>
      <c r="S494" s="536" t="s">
        <v>2121</v>
      </c>
    </row>
    <row r="495" spans="4:19" x14ac:dyDescent="0.2">
      <c r="D495" s="537" t="s">
        <v>3898</v>
      </c>
      <c r="E495" s="536" t="s">
        <v>3889</v>
      </c>
      <c r="F495" s="537"/>
      <c r="G495" s="536"/>
      <c r="H495" s="537"/>
      <c r="I495" s="537"/>
      <c r="J495" s="536" t="str">
        <f t="shared" si="8"/>
        <v/>
      </c>
      <c r="K495" s="547"/>
      <c r="L495" s="547"/>
      <c r="M495" s="548"/>
      <c r="N495" s="537"/>
      <c r="O495" s="537"/>
      <c r="P495" s="537"/>
      <c r="Q495" s="537"/>
      <c r="R495" s="537"/>
      <c r="S495" s="536" t="s">
        <v>2122</v>
      </c>
    </row>
    <row r="496" spans="4:19" x14ac:dyDescent="0.2">
      <c r="D496" s="537" t="s">
        <v>3899</v>
      </c>
      <c r="E496" s="536" t="s">
        <v>3900</v>
      </c>
      <c r="F496" s="537"/>
      <c r="G496" s="536"/>
      <c r="H496" s="537"/>
      <c r="I496" s="537"/>
      <c r="J496" s="536" t="str">
        <f t="shared" si="8"/>
        <v/>
      </c>
      <c r="K496" s="547"/>
      <c r="L496" s="547"/>
      <c r="M496" s="548"/>
      <c r="N496" s="537"/>
      <c r="O496" s="537"/>
      <c r="P496" s="537"/>
      <c r="Q496" s="537"/>
      <c r="R496" s="537"/>
      <c r="S496" s="536" t="s">
        <v>2123</v>
      </c>
    </row>
    <row r="497" spans="4:19" x14ac:dyDescent="0.2">
      <c r="D497" s="537" t="s">
        <v>3901</v>
      </c>
      <c r="E497" s="536" t="s">
        <v>3900</v>
      </c>
      <c r="F497" s="537"/>
      <c r="G497" s="536"/>
      <c r="H497" s="537"/>
      <c r="I497" s="537"/>
      <c r="J497" s="536" t="str">
        <f t="shared" si="8"/>
        <v/>
      </c>
      <c r="K497" s="547"/>
      <c r="L497" s="547"/>
      <c r="M497" s="548"/>
      <c r="N497" s="537"/>
      <c r="O497" s="537"/>
      <c r="P497" s="537"/>
      <c r="Q497" s="537"/>
      <c r="R497" s="537"/>
      <c r="S497" s="536" t="s">
        <v>2124</v>
      </c>
    </row>
    <row r="498" spans="4:19" x14ac:dyDescent="0.2">
      <c r="D498" s="537" t="s">
        <v>3902</v>
      </c>
      <c r="E498" s="536" t="s">
        <v>3900</v>
      </c>
      <c r="F498" s="537"/>
      <c r="G498" s="536"/>
      <c r="H498" s="537"/>
      <c r="I498" s="537"/>
      <c r="J498" s="536" t="str">
        <f t="shared" si="8"/>
        <v/>
      </c>
      <c r="K498" s="547"/>
      <c r="L498" s="547"/>
      <c r="M498" s="548"/>
      <c r="N498" s="537"/>
      <c r="O498" s="537"/>
      <c r="P498" s="537"/>
      <c r="Q498" s="537"/>
      <c r="R498" s="537"/>
      <c r="S498" s="536" t="s">
        <v>2125</v>
      </c>
    </row>
    <row r="499" spans="4:19" x14ac:dyDescent="0.2">
      <c r="D499" s="537" t="s">
        <v>3903</v>
      </c>
      <c r="E499" s="536" t="s">
        <v>3900</v>
      </c>
      <c r="F499" s="537"/>
      <c r="G499" s="536"/>
      <c r="H499" s="537"/>
      <c r="I499" s="537"/>
      <c r="J499" s="536" t="str">
        <f t="shared" si="8"/>
        <v/>
      </c>
      <c r="K499" s="547"/>
      <c r="L499" s="547"/>
      <c r="M499" s="548"/>
      <c r="N499" s="537"/>
      <c r="O499" s="537"/>
      <c r="P499" s="537"/>
      <c r="Q499" s="537"/>
      <c r="R499" s="537"/>
      <c r="S499" s="536" t="s">
        <v>2126</v>
      </c>
    </row>
    <row r="500" spans="4:19" x14ac:dyDescent="0.2">
      <c r="D500" s="537" t="s">
        <v>3904</v>
      </c>
      <c r="E500" s="536" t="s">
        <v>3900</v>
      </c>
      <c r="F500" s="537"/>
      <c r="G500" s="536"/>
      <c r="H500" s="537"/>
      <c r="I500" s="537"/>
      <c r="J500" s="536" t="str">
        <f t="shared" si="8"/>
        <v/>
      </c>
      <c r="K500" s="547"/>
      <c r="L500" s="547"/>
      <c r="M500" s="548"/>
      <c r="N500" s="537"/>
      <c r="O500" s="537"/>
      <c r="P500" s="537"/>
      <c r="Q500" s="537"/>
      <c r="R500" s="537"/>
      <c r="S500" s="536" t="s">
        <v>2127</v>
      </c>
    </row>
    <row r="501" spans="4:19" x14ac:dyDescent="0.2">
      <c r="D501" s="537" t="s">
        <v>3905</v>
      </c>
      <c r="E501" s="536" t="s">
        <v>3900</v>
      </c>
      <c r="F501" s="537"/>
      <c r="G501" s="536"/>
      <c r="H501" s="537"/>
      <c r="I501" s="537"/>
      <c r="J501" s="536" t="str">
        <f t="shared" si="8"/>
        <v/>
      </c>
      <c r="K501" s="547"/>
      <c r="L501" s="547"/>
      <c r="M501" s="548"/>
      <c r="N501" s="537"/>
      <c r="O501" s="537"/>
      <c r="P501" s="537"/>
      <c r="Q501" s="537"/>
      <c r="R501" s="537"/>
      <c r="S501" s="536" t="s">
        <v>2128</v>
      </c>
    </row>
    <row r="502" spans="4:19" x14ac:dyDescent="0.2">
      <c r="D502" s="537" t="s">
        <v>3906</v>
      </c>
      <c r="E502" s="536" t="s">
        <v>3900</v>
      </c>
      <c r="F502" s="537"/>
      <c r="G502" s="536"/>
      <c r="H502" s="537"/>
      <c r="I502" s="537"/>
      <c r="J502" s="536" t="str">
        <f t="shared" si="8"/>
        <v/>
      </c>
      <c r="K502" s="547"/>
      <c r="L502" s="547"/>
      <c r="M502" s="548"/>
      <c r="N502" s="537"/>
      <c r="O502" s="537"/>
      <c r="P502" s="537"/>
      <c r="Q502" s="537"/>
      <c r="R502" s="537"/>
      <c r="S502" s="536" t="s">
        <v>2129</v>
      </c>
    </row>
    <row r="503" spans="4:19" x14ac:dyDescent="0.2">
      <c r="D503" s="537" t="s">
        <v>3907</v>
      </c>
      <c r="E503" s="536" t="s">
        <v>3900</v>
      </c>
      <c r="F503" s="537"/>
      <c r="G503" s="536"/>
      <c r="H503" s="537"/>
      <c r="I503" s="537"/>
      <c r="J503" s="536" t="str">
        <f t="shared" si="8"/>
        <v/>
      </c>
      <c r="K503" s="547"/>
      <c r="L503" s="547"/>
      <c r="M503" s="548"/>
      <c r="N503" s="537"/>
      <c r="O503" s="537"/>
      <c r="P503" s="537"/>
      <c r="Q503" s="537"/>
      <c r="R503" s="537"/>
      <c r="S503" s="536" t="s">
        <v>2130</v>
      </c>
    </row>
    <row r="504" spans="4:19" x14ac:dyDescent="0.2">
      <c r="D504" s="537" t="s">
        <v>3908</v>
      </c>
      <c r="E504" s="536" t="s">
        <v>3900</v>
      </c>
      <c r="F504" s="537"/>
      <c r="G504" s="536"/>
      <c r="H504" s="537"/>
      <c r="I504" s="537"/>
      <c r="J504" s="536" t="str">
        <f t="shared" si="8"/>
        <v/>
      </c>
      <c r="K504" s="547"/>
      <c r="L504" s="547"/>
      <c r="M504" s="548"/>
      <c r="N504" s="537"/>
      <c r="O504" s="537"/>
      <c r="P504" s="537"/>
      <c r="Q504" s="537"/>
      <c r="R504" s="537"/>
      <c r="S504" s="536" t="s">
        <v>2131</v>
      </c>
    </row>
    <row r="505" spans="4:19" x14ac:dyDescent="0.2">
      <c r="D505" s="537" t="s">
        <v>3909</v>
      </c>
      <c r="E505" s="536" t="s">
        <v>3900</v>
      </c>
      <c r="F505" s="537"/>
      <c r="G505" s="536"/>
      <c r="H505" s="537"/>
      <c r="I505" s="537"/>
      <c r="J505" s="536" t="str">
        <f t="shared" si="8"/>
        <v/>
      </c>
      <c r="K505" s="547"/>
      <c r="L505" s="547"/>
      <c r="M505" s="548"/>
      <c r="N505" s="537"/>
      <c r="O505" s="537"/>
      <c r="P505" s="537"/>
      <c r="Q505" s="537"/>
      <c r="R505" s="537"/>
      <c r="S505" s="536" t="s">
        <v>2132</v>
      </c>
    </row>
    <row r="506" spans="4:19" x14ac:dyDescent="0.2">
      <c r="D506" s="537" t="s">
        <v>3910</v>
      </c>
      <c r="E506" s="536" t="s">
        <v>3911</v>
      </c>
      <c r="F506" s="537"/>
      <c r="G506" s="536"/>
      <c r="H506" s="537"/>
      <c r="I506" s="537"/>
      <c r="J506" s="536" t="str">
        <f t="shared" si="8"/>
        <v/>
      </c>
      <c r="K506" s="547"/>
      <c r="L506" s="547"/>
      <c r="M506" s="548"/>
      <c r="N506" s="537"/>
      <c r="O506" s="537"/>
      <c r="P506" s="537"/>
      <c r="Q506" s="537"/>
      <c r="R506" s="537"/>
      <c r="S506" s="536" t="s">
        <v>2133</v>
      </c>
    </row>
    <row r="507" spans="4:19" x14ac:dyDescent="0.2">
      <c r="D507" s="537" t="s">
        <v>3912</v>
      </c>
      <c r="E507" s="536" t="s">
        <v>3911</v>
      </c>
      <c r="F507" s="537"/>
      <c r="G507" s="536"/>
      <c r="H507" s="537"/>
      <c r="I507" s="537"/>
      <c r="J507" s="536" t="str">
        <f t="shared" si="8"/>
        <v/>
      </c>
      <c r="K507" s="547"/>
      <c r="L507" s="547"/>
      <c r="M507" s="548"/>
      <c r="N507" s="537"/>
      <c r="O507" s="537"/>
      <c r="P507" s="537"/>
      <c r="Q507" s="537"/>
      <c r="R507" s="537"/>
      <c r="S507" s="536" t="s">
        <v>2134</v>
      </c>
    </row>
    <row r="508" spans="4:19" x14ac:dyDescent="0.2">
      <c r="D508" s="537" t="s">
        <v>3913</v>
      </c>
      <c r="E508" s="536" t="s">
        <v>3911</v>
      </c>
      <c r="F508" s="537"/>
      <c r="G508" s="536"/>
      <c r="H508" s="537"/>
      <c r="I508" s="537"/>
      <c r="J508" s="536" t="str">
        <f t="shared" ref="J508:J571" si="9">F508&amp;H508&amp;I508</f>
        <v/>
      </c>
      <c r="K508" s="547"/>
      <c r="L508" s="547"/>
      <c r="M508" s="548"/>
      <c r="N508" s="537"/>
      <c r="O508" s="537"/>
      <c r="P508" s="537"/>
      <c r="Q508" s="537"/>
      <c r="R508" s="537"/>
      <c r="S508" s="536" t="s">
        <v>2135</v>
      </c>
    </row>
    <row r="509" spans="4:19" x14ac:dyDescent="0.2">
      <c r="D509" s="537" t="s">
        <v>3914</v>
      </c>
      <c r="E509" s="536" t="s">
        <v>3911</v>
      </c>
      <c r="F509" s="537"/>
      <c r="G509" s="536"/>
      <c r="H509" s="537"/>
      <c r="I509" s="537"/>
      <c r="J509" s="536" t="str">
        <f t="shared" si="9"/>
        <v/>
      </c>
      <c r="K509" s="547"/>
      <c r="L509" s="547"/>
      <c r="M509" s="548"/>
      <c r="N509" s="537"/>
      <c r="O509" s="537"/>
      <c r="P509" s="537"/>
      <c r="Q509" s="537"/>
      <c r="R509" s="537"/>
      <c r="S509" s="536" t="s">
        <v>2136</v>
      </c>
    </row>
    <row r="510" spans="4:19" x14ac:dyDescent="0.2">
      <c r="D510" s="537" t="s">
        <v>3915</v>
      </c>
      <c r="E510" s="536" t="s">
        <v>3911</v>
      </c>
      <c r="F510" s="537"/>
      <c r="G510" s="536"/>
      <c r="H510" s="537"/>
      <c r="I510" s="537"/>
      <c r="J510" s="536" t="str">
        <f t="shared" si="9"/>
        <v/>
      </c>
      <c r="K510" s="547"/>
      <c r="L510" s="547"/>
      <c r="M510" s="548"/>
      <c r="N510" s="537"/>
      <c r="O510" s="537"/>
      <c r="P510" s="537"/>
      <c r="Q510" s="537"/>
      <c r="R510" s="537"/>
      <c r="S510" s="536" t="s">
        <v>2137</v>
      </c>
    </row>
    <row r="511" spans="4:19" x14ac:dyDescent="0.2">
      <c r="D511" s="537" t="s">
        <v>3916</v>
      </c>
      <c r="E511" s="536" t="s">
        <v>3911</v>
      </c>
      <c r="F511" s="537"/>
      <c r="G511" s="536"/>
      <c r="H511" s="537"/>
      <c r="I511" s="537"/>
      <c r="J511" s="536" t="str">
        <f t="shared" si="9"/>
        <v/>
      </c>
      <c r="K511" s="547"/>
      <c r="L511" s="547"/>
      <c r="M511" s="548"/>
      <c r="N511" s="537"/>
      <c r="O511" s="537"/>
      <c r="P511" s="537"/>
      <c r="Q511" s="537"/>
      <c r="R511" s="537"/>
      <c r="S511" s="536" t="s">
        <v>2138</v>
      </c>
    </row>
    <row r="512" spans="4:19" x14ac:dyDescent="0.2">
      <c r="D512" s="537" t="s">
        <v>3917</v>
      </c>
      <c r="E512" s="536" t="s">
        <v>3911</v>
      </c>
      <c r="F512" s="537"/>
      <c r="G512" s="536"/>
      <c r="H512" s="537"/>
      <c r="I512" s="537"/>
      <c r="J512" s="536" t="str">
        <f t="shared" si="9"/>
        <v/>
      </c>
      <c r="K512" s="547"/>
      <c r="L512" s="547"/>
      <c r="M512" s="548"/>
      <c r="N512" s="537"/>
      <c r="O512" s="537"/>
      <c r="P512" s="537"/>
      <c r="Q512" s="537"/>
      <c r="R512" s="537"/>
      <c r="S512" s="536" t="s">
        <v>2139</v>
      </c>
    </row>
    <row r="513" spans="4:19" x14ac:dyDescent="0.2">
      <c r="D513" s="537" t="s">
        <v>3918</v>
      </c>
      <c r="E513" s="536" t="s">
        <v>3911</v>
      </c>
      <c r="F513" s="537"/>
      <c r="G513" s="536"/>
      <c r="H513" s="537"/>
      <c r="I513" s="537"/>
      <c r="J513" s="536" t="str">
        <f t="shared" si="9"/>
        <v/>
      </c>
      <c r="K513" s="547"/>
      <c r="L513" s="547"/>
      <c r="M513" s="548"/>
      <c r="N513" s="537"/>
      <c r="O513" s="537"/>
      <c r="P513" s="537"/>
      <c r="Q513" s="537"/>
      <c r="R513" s="537"/>
      <c r="S513" s="536" t="s">
        <v>2140</v>
      </c>
    </row>
    <row r="514" spans="4:19" x14ac:dyDescent="0.2">
      <c r="D514" s="537" t="s">
        <v>3919</v>
      </c>
      <c r="E514" s="536" t="s">
        <v>3911</v>
      </c>
      <c r="F514" s="537"/>
      <c r="G514" s="536"/>
      <c r="H514" s="537"/>
      <c r="I514" s="537"/>
      <c r="J514" s="536" t="str">
        <f t="shared" si="9"/>
        <v/>
      </c>
      <c r="K514" s="547"/>
      <c r="L514" s="547"/>
      <c r="M514" s="548"/>
      <c r="N514" s="537"/>
      <c r="O514" s="537"/>
      <c r="P514" s="537"/>
      <c r="Q514" s="537"/>
      <c r="R514" s="537"/>
      <c r="S514" s="536" t="s">
        <v>2141</v>
      </c>
    </row>
    <row r="515" spans="4:19" x14ac:dyDescent="0.2">
      <c r="D515" s="537" t="s">
        <v>3920</v>
      </c>
      <c r="E515" s="536" t="s">
        <v>3911</v>
      </c>
      <c r="F515" s="537"/>
      <c r="G515" s="536"/>
      <c r="H515" s="537"/>
      <c r="I515" s="537"/>
      <c r="J515" s="536" t="str">
        <f t="shared" si="9"/>
        <v/>
      </c>
      <c r="K515" s="547"/>
      <c r="L515" s="547"/>
      <c r="M515" s="548"/>
      <c r="N515" s="537"/>
      <c r="O515" s="537"/>
      <c r="P515" s="537"/>
      <c r="Q515" s="537"/>
      <c r="R515" s="537"/>
      <c r="S515" s="536" t="s">
        <v>2142</v>
      </c>
    </row>
    <row r="516" spans="4:19" x14ac:dyDescent="0.2">
      <c r="D516" s="537" t="s">
        <v>3921</v>
      </c>
      <c r="E516" s="536" t="s">
        <v>3922</v>
      </c>
      <c r="F516" s="537"/>
      <c r="G516" s="536"/>
      <c r="H516" s="537"/>
      <c r="I516" s="537"/>
      <c r="J516" s="536" t="str">
        <f t="shared" si="9"/>
        <v/>
      </c>
      <c r="K516" s="547"/>
      <c r="L516" s="547"/>
      <c r="M516" s="548"/>
      <c r="N516" s="537"/>
      <c r="O516" s="537"/>
      <c r="P516" s="537"/>
      <c r="Q516" s="537"/>
      <c r="R516" s="537"/>
      <c r="S516" s="536" t="s">
        <v>2143</v>
      </c>
    </row>
    <row r="517" spans="4:19" x14ac:dyDescent="0.2">
      <c r="D517" s="537" t="s">
        <v>3923</v>
      </c>
      <c r="E517" s="536" t="s">
        <v>3922</v>
      </c>
      <c r="F517" s="537"/>
      <c r="G517" s="536"/>
      <c r="H517" s="537"/>
      <c r="I517" s="537"/>
      <c r="J517" s="536" t="str">
        <f t="shared" si="9"/>
        <v/>
      </c>
      <c r="K517" s="547"/>
      <c r="L517" s="547"/>
      <c r="M517" s="548"/>
      <c r="N517" s="537"/>
      <c r="O517" s="537"/>
      <c r="P517" s="537"/>
      <c r="Q517" s="537"/>
      <c r="R517" s="537"/>
      <c r="S517" s="536" t="s">
        <v>2144</v>
      </c>
    </row>
    <row r="518" spans="4:19" x14ac:dyDescent="0.2">
      <c r="D518" s="537" t="s">
        <v>3924</v>
      </c>
      <c r="E518" s="536" t="s">
        <v>3922</v>
      </c>
      <c r="F518" s="537"/>
      <c r="G518" s="536"/>
      <c r="H518" s="537"/>
      <c r="I518" s="537"/>
      <c r="J518" s="536" t="str">
        <f t="shared" si="9"/>
        <v/>
      </c>
      <c r="K518" s="547"/>
      <c r="L518" s="547"/>
      <c r="M518" s="548"/>
      <c r="N518" s="537"/>
      <c r="O518" s="537"/>
      <c r="P518" s="537"/>
      <c r="Q518" s="537"/>
      <c r="R518" s="537"/>
      <c r="S518" s="536" t="s">
        <v>2145</v>
      </c>
    </row>
    <row r="519" spans="4:19" x14ac:dyDescent="0.2">
      <c r="D519" s="537" t="s">
        <v>3925</v>
      </c>
      <c r="E519" s="536" t="s">
        <v>3922</v>
      </c>
      <c r="F519" s="537"/>
      <c r="G519" s="536"/>
      <c r="H519" s="537"/>
      <c r="I519" s="537"/>
      <c r="J519" s="536" t="str">
        <f t="shared" si="9"/>
        <v/>
      </c>
      <c r="K519" s="547"/>
      <c r="L519" s="547"/>
      <c r="M519" s="548"/>
      <c r="N519" s="537"/>
      <c r="O519" s="537"/>
      <c r="P519" s="537"/>
      <c r="Q519" s="537"/>
      <c r="R519" s="537"/>
      <c r="S519" s="536" t="s">
        <v>2146</v>
      </c>
    </row>
    <row r="520" spans="4:19" x14ac:dyDescent="0.2">
      <c r="D520" s="537" t="s">
        <v>3926</v>
      </c>
      <c r="E520" s="536" t="s">
        <v>3922</v>
      </c>
      <c r="F520" s="537"/>
      <c r="G520" s="536"/>
      <c r="H520" s="537"/>
      <c r="I520" s="537"/>
      <c r="J520" s="536" t="str">
        <f t="shared" si="9"/>
        <v/>
      </c>
      <c r="K520" s="547"/>
      <c r="L520" s="547"/>
      <c r="M520" s="548"/>
      <c r="N520" s="537"/>
      <c r="O520" s="537"/>
      <c r="P520" s="537"/>
      <c r="Q520" s="537"/>
      <c r="R520" s="537"/>
      <c r="S520" s="536" t="s">
        <v>2147</v>
      </c>
    </row>
    <row r="521" spans="4:19" x14ac:dyDescent="0.2">
      <c r="D521" s="537" t="s">
        <v>3927</v>
      </c>
      <c r="E521" s="536" t="s">
        <v>3922</v>
      </c>
      <c r="F521" s="537"/>
      <c r="G521" s="536"/>
      <c r="H521" s="537"/>
      <c r="I521" s="537"/>
      <c r="J521" s="536" t="str">
        <f t="shared" si="9"/>
        <v/>
      </c>
      <c r="K521" s="547"/>
      <c r="L521" s="547"/>
      <c r="M521" s="548"/>
      <c r="N521" s="537"/>
      <c r="O521" s="537"/>
      <c r="P521" s="537"/>
      <c r="Q521" s="537"/>
      <c r="R521" s="537"/>
      <c r="S521" s="536" t="s">
        <v>2148</v>
      </c>
    </row>
    <row r="522" spans="4:19" x14ac:dyDescent="0.2">
      <c r="D522" s="537" t="s">
        <v>3928</v>
      </c>
      <c r="E522" s="536" t="s">
        <v>3922</v>
      </c>
      <c r="F522" s="537"/>
      <c r="G522" s="536"/>
      <c r="H522" s="537"/>
      <c r="I522" s="537"/>
      <c r="J522" s="536" t="str">
        <f t="shared" si="9"/>
        <v/>
      </c>
      <c r="K522" s="547"/>
      <c r="L522" s="547"/>
      <c r="M522" s="548"/>
      <c r="N522" s="537"/>
      <c r="O522" s="537"/>
      <c r="P522" s="537"/>
      <c r="Q522" s="537"/>
      <c r="R522" s="537"/>
      <c r="S522" s="536" t="s">
        <v>2149</v>
      </c>
    </row>
    <row r="523" spans="4:19" x14ac:dyDescent="0.2">
      <c r="D523" s="537" t="s">
        <v>3929</v>
      </c>
      <c r="E523" s="536" t="s">
        <v>3922</v>
      </c>
      <c r="F523" s="537"/>
      <c r="G523" s="536"/>
      <c r="H523" s="537"/>
      <c r="I523" s="537"/>
      <c r="J523" s="536" t="str">
        <f t="shared" si="9"/>
        <v/>
      </c>
      <c r="K523" s="547"/>
      <c r="L523" s="547"/>
      <c r="M523" s="548"/>
      <c r="N523" s="537"/>
      <c r="O523" s="537"/>
      <c r="P523" s="537"/>
      <c r="Q523" s="537"/>
      <c r="R523" s="537"/>
      <c r="S523" s="536" t="s">
        <v>2150</v>
      </c>
    </row>
    <row r="524" spans="4:19" x14ac:dyDescent="0.2">
      <c r="D524" s="537" t="s">
        <v>3930</v>
      </c>
      <c r="E524" s="536" t="s">
        <v>3922</v>
      </c>
      <c r="F524" s="537"/>
      <c r="G524" s="536"/>
      <c r="H524" s="537"/>
      <c r="I524" s="537"/>
      <c r="J524" s="536" t="str">
        <f t="shared" si="9"/>
        <v/>
      </c>
      <c r="K524" s="547"/>
      <c r="L524" s="547"/>
      <c r="M524" s="548"/>
      <c r="N524" s="537"/>
      <c r="O524" s="537"/>
      <c r="P524" s="537"/>
      <c r="Q524" s="537"/>
      <c r="R524" s="537"/>
      <c r="S524" s="536" t="s">
        <v>2151</v>
      </c>
    </row>
    <row r="525" spans="4:19" x14ac:dyDescent="0.2">
      <c r="D525" s="537" t="s">
        <v>3931</v>
      </c>
      <c r="E525" s="536" t="s">
        <v>3922</v>
      </c>
      <c r="F525" s="537"/>
      <c r="G525" s="536"/>
      <c r="H525" s="537"/>
      <c r="I525" s="537"/>
      <c r="J525" s="536" t="str">
        <f t="shared" si="9"/>
        <v/>
      </c>
      <c r="K525" s="547"/>
      <c r="L525" s="547"/>
      <c r="M525" s="548"/>
      <c r="N525" s="537"/>
      <c r="O525" s="537"/>
      <c r="P525" s="537"/>
      <c r="Q525" s="537"/>
      <c r="R525" s="537"/>
      <c r="S525" s="536" t="s">
        <v>2152</v>
      </c>
    </row>
    <row r="526" spans="4:19" x14ac:dyDescent="0.2">
      <c r="D526" s="537" t="s">
        <v>3932</v>
      </c>
      <c r="E526" s="536" t="s">
        <v>3933</v>
      </c>
      <c r="F526" s="537"/>
      <c r="G526" s="536"/>
      <c r="H526" s="537"/>
      <c r="I526" s="537"/>
      <c r="J526" s="536" t="str">
        <f t="shared" si="9"/>
        <v/>
      </c>
      <c r="K526" s="547"/>
      <c r="L526" s="547"/>
      <c r="M526" s="548"/>
      <c r="N526" s="537"/>
      <c r="O526" s="537"/>
      <c r="P526" s="537"/>
      <c r="Q526" s="537"/>
      <c r="R526" s="537"/>
      <c r="S526" s="536" t="s">
        <v>2153</v>
      </c>
    </row>
    <row r="527" spans="4:19" x14ac:dyDescent="0.2">
      <c r="D527" s="537" t="s">
        <v>3934</v>
      </c>
      <c r="E527" s="536" t="s">
        <v>3933</v>
      </c>
      <c r="F527" s="537"/>
      <c r="G527" s="536"/>
      <c r="H527" s="537"/>
      <c r="I527" s="537"/>
      <c r="J527" s="536" t="str">
        <f t="shared" si="9"/>
        <v/>
      </c>
      <c r="K527" s="547"/>
      <c r="L527" s="547"/>
      <c r="M527" s="548"/>
      <c r="N527" s="537"/>
      <c r="O527" s="537"/>
      <c r="P527" s="537"/>
      <c r="Q527" s="537"/>
      <c r="R527" s="537"/>
      <c r="S527" s="536" t="s">
        <v>2154</v>
      </c>
    </row>
    <row r="528" spans="4:19" x14ac:dyDescent="0.2">
      <c r="D528" s="537" t="s">
        <v>3935</v>
      </c>
      <c r="E528" s="536" t="s">
        <v>3933</v>
      </c>
      <c r="F528" s="537"/>
      <c r="G528" s="536"/>
      <c r="H528" s="537"/>
      <c r="I528" s="537"/>
      <c r="J528" s="536" t="str">
        <f t="shared" si="9"/>
        <v/>
      </c>
      <c r="K528" s="547"/>
      <c r="L528" s="547"/>
      <c r="M528" s="548"/>
      <c r="N528" s="537"/>
      <c r="O528" s="537"/>
      <c r="P528" s="537"/>
      <c r="Q528" s="537"/>
      <c r="R528" s="537"/>
      <c r="S528" s="536" t="s">
        <v>2155</v>
      </c>
    </row>
    <row r="529" spans="4:19" x14ac:dyDescent="0.2">
      <c r="D529" s="537" t="s">
        <v>3936</v>
      </c>
      <c r="E529" s="536" t="s">
        <v>3933</v>
      </c>
      <c r="F529" s="537"/>
      <c r="G529" s="536"/>
      <c r="H529" s="537"/>
      <c r="I529" s="537"/>
      <c r="J529" s="536" t="str">
        <f t="shared" si="9"/>
        <v/>
      </c>
      <c r="K529" s="547"/>
      <c r="L529" s="547"/>
      <c r="M529" s="548"/>
      <c r="N529" s="537"/>
      <c r="O529" s="537"/>
      <c r="P529" s="537"/>
      <c r="Q529" s="537"/>
      <c r="R529" s="537"/>
      <c r="S529" s="536" t="s">
        <v>2156</v>
      </c>
    </row>
    <row r="530" spans="4:19" x14ac:dyDescent="0.2">
      <c r="D530" s="537" t="s">
        <v>3937</v>
      </c>
      <c r="E530" s="536" t="s">
        <v>3933</v>
      </c>
      <c r="F530" s="537"/>
      <c r="G530" s="536"/>
      <c r="H530" s="537"/>
      <c r="I530" s="537"/>
      <c r="J530" s="536" t="str">
        <f t="shared" si="9"/>
        <v/>
      </c>
      <c r="K530" s="547"/>
      <c r="L530" s="547"/>
      <c r="M530" s="548"/>
      <c r="N530" s="537"/>
      <c r="O530" s="537"/>
      <c r="P530" s="537"/>
      <c r="Q530" s="537"/>
      <c r="R530" s="537"/>
      <c r="S530" s="536" t="s">
        <v>2157</v>
      </c>
    </row>
    <row r="531" spans="4:19" x14ac:dyDescent="0.2">
      <c r="D531" s="537" t="s">
        <v>3938</v>
      </c>
      <c r="E531" s="536" t="s">
        <v>3933</v>
      </c>
      <c r="F531" s="537"/>
      <c r="G531" s="536"/>
      <c r="H531" s="537"/>
      <c r="I531" s="537"/>
      <c r="J531" s="536" t="str">
        <f t="shared" si="9"/>
        <v/>
      </c>
      <c r="K531" s="547"/>
      <c r="L531" s="547"/>
      <c r="M531" s="548"/>
      <c r="N531" s="537"/>
      <c r="O531" s="537"/>
      <c r="P531" s="537"/>
      <c r="Q531" s="537"/>
      <c r="R531" s="537"/>
      <c r="S531" s="536" t="s">
        <v>2158</v>
      </c>
    </row>
    <row r="532" spans="4:19" x14ac:dyDescent="0.2">
      <c r="D532" s="537" t="s">
        <v>3939</v>
      </c>
      <c r="E532" s="536" t="s">
        <v>3933</v>
      </c>
      <c r="F532" s="537"/>
      <c r="G532" s="536"/>
      <c r="H532" s="537"/>
      <c r="I532" s="537"/>
      <c r="J532" s="536" t="str">
        <f t="shared" si="9"/>
        <v/>
      </c>
      <c r="K532" s="547"/>
      <c r="L532" s="547"/>
      <c r="M532" s="548"/>
      <c r="N532" s="537"/>
      <c r="O532" s="537"/>
      <c r="P532" s="537"/>
      <c r="Q532" s="537"/>
      <c r="R532" s="537"/>
      <c r="S532" s="536" t="s">
        <v>2159</v>
      </c>
    </row>
    <row r="533" spans="4:19" x14ac:dyDescent="0.2">
      <c r="D533" s="537" t="s">
        <v>3940</v>
      </c>
      <c r="E533" s="536" t="s">
        <v>3933</v>
      </c>
      <c r="F533" s="537"/>
      <c r="G533" s="536"/>
      <c r="H533" s="537"/>
      <c r="I533" s="537"/>
      <c r="J533" s="536" t="str">
        <f t="shared" si="9"/>
        <v/>
      </c>
      <c r="K533" s="547"/>
      <c r="L533" s="547"/>
      <c r="M533" s="548"/>
      <c r="N533" s="537"/>
      <c r="O533" s="537"/>
      <c r="P533" s="537"/>
      <c r="Q533" s="537"/>
      <c r="R533" s="537"/>
      <c r="S533" s="536" t="s">
        <v>2160</v>
      </c>
    </row>
    <row r="534" spans="4:19" x14ac:dyDescent="0.2">
      <c r="D534" s="537" t="s">
        <v>3941</v>
      </c>
      <c r="E534" s="536" t="s">
        <v>3933</v>
      </c>
      <c r="F534" s="537"/>
      <c r="G534" s="536"/>
      <c r="H534" s="537"/>
      <c r="I534" s="537"/>
      <c r="J534" s="536" t="str">
        <f t="shared" si="9"/>
        <v/>
      </c>
      <c r="K534" s="547"/>
      <c r="L534" s="547"/>
      <c r="M534" s="548"/>
      <c r="N534" s="537"/>
      <c r="O534" s="537"/>
      <c r="P534" s="537"/>
      <c r="Q534" s="537"/>
      <c r="R534" s="537"/>
      <c r="S534" s="536" t="s">
        <v>2161</v>
      </c>
    </row>
    <row r="535" spans="4:19" x14ac:dyDescent="0.2">
      <c r="D535" s="537" t="s">
        <v>3942</v>
      </c>
      <c r="E535" s="536" t="s">
        <v>3933</v>
      </c>
      <c r="F535" s="537"/>
      <c r="G535" s="536"/>
      <c r="H535" s="537"/>
      <c r="I535" s="537"/>
      <c r="J535" s="536" t="str">
        <f t="shared" si="9"/>
        <v/>
      </c>
      <c r="K535" s="547"/>
      <c r="L535" s="547"/>
      <c r="M535" s="548"/>
      <c r="N535" s="537"/>
      <c r="O535" s="537"/>
      <c r="P535" s="537"/>
      <c r="Q535" s="537"/>
      <c r="R535" s="537"/>
      <c r="S535" s="536" t="s">
        <v>2162</v>
      </c>
    </row>
    <row r="536" spans="4:19" x14ac:dyDescent="0.2">
      <c r="D536" s="537" t="s">
        <v>3943</v>
      </c>
      <c r="E536" s="536" t="s">
        <v>3944</v>
      </c>
      <c r="F536" s="537"/>
      <c r="G536" s="536"/>
      <c r="H536" s="537"/>
      <c r="I536" s="537"/>
      <c r="J536" s="536" t="str">
        <f t="shared" si="9"/>
        <v/>
      </c>
      <c r="K536" s="547"/>
      <c r="L536" s="547"/>
      <c r="M536" s="548"/>
      <c r="N536" s="537"/>
      <c r="O536" s="537"/>
      <c r="P536" s="537"/>
      <c r="Q536" s="537"/>
      <c r="R536" s="537"/>
      <c r="S536" s="536" t="s">
        <v>2163</v>
      </c>
    </row>
    <row r="537" spans="4:19" x14ac:dyDescent="0.2">
      <c r="D537" s="537" t="s">
        <v>3945</v>
      </c>
      <c r="E537" s="536" t="s">
        <v>3944</v>
      </c>
      <c r="F537" s="537"/>
      <c r="G537" s="536"/>
      <c r="H537" s="537"/>
      <c r="I537" s="537"/>
      <c r="J537" s="536" t="str">
        <f t="shared" si="9"/>
        <v/>
      </c>
      <c r="K537" s="547"/>
      <c r="L537" s="547"/>
      <c r="M537" s="548"/>
      <c r="N537" s="537"/>
      <c r="O537" s="537"/>
      <c r="P537" s="537"/>
      <c r="Q537" s="537"/>
      <c r="R537" s="537"/>
      <c r="S537" s="536" t="s">
        <v>2164</v>
      </c>
    </row>
    <row r="538" spans="4:19" x14ac:dyDescent="0.2">
      <c r="D538" s="537" t="s">
        <v>3946</v>
      </c>
      <c r="E538" s="536" t="s">
        <v>3944</v>
      </c>
      <c r="F538" s="537"/>
      <c r="G538" s="536"/>
      <c r="H538" s="537"/>
      <c r="I538" s="537"/>
      <c r="J538" s="536" t="str">
        <f t="shared" si="9"/>
        <v/>
      </c>
      <c r="K538" s="547"/>
      <c r="L538" s="547"/>
      <c r="M538" s="548"/>
      <c r="N538" s="537"/>
      <c r="O538" s="537"/>
      <c r="P538" s="537"/>
      <c r="Q538" s="537"/>
      <c r="R538" s="537"/>
      <c r="S538" s="536" t="s">
        <v>2165</v>
      </c>
    </row>
    <row r="539" spans="4:19" x14ac:dyDescent="0.2">
      <c r="D539" s="537" t="s">
        <v>3947</v>
      </c>
      <c r="E539" s="536" t="s">
        <v>3944</v>
      </c>
      <c r="F539" s="537"/>
      <c r="G539" s="536"/>
      <c r="H539" s="537"/>
      <c r="I539" s="537"/>
      <c r="J539" s="536" t="str">
        <f t="shared" si="9"/>
        <v/>
      </c>
      <c r="K539" s="547"/>
      <c r="L539" s="547"/>
      <c r="M539" s="548"/>
      <c r="N539" s="537"/>
      <c r="O539" s="537"/>
      <c r="P539" s="537"/>
      <c r="Q539" s="537"/>
      <c r="R539" s="537"/>
      <c r="S539" s="536" t="s">
        <v>2166</v>
      </c>
    </row>
    <row r="540" spans="4:19" x14ac:dyDescent="0.2">
      <c r="D540" s="537" t="s">
        <v>3948</v>
      </c>
      <c r="E540" s="536" t="s">
        <v>3944</v>
      </c>
      <c r="F540" s="537"/>
      <c r="G540" s="536"/>
      <c r="H540" s="537"/>
      <c r="I540" s="537"/>
      <c r="J540" s="536" t="str">
        <f t="shared" si="9"/>
        <v/>
      </c>
      <c r="K540" s="547"/>
      <c r="L540" s="547"/>
      <c r="M540" s="548"/>
      <c r="N540" s="537"/>
      <c r="O540" s="537"/>
      <c r="P540" s="537"/>
      <c r="Q540" s="537"/>
      <c r="R540" s="537"/>
      <c r="S540" s="536" t="s">
        <v>2167</v>
      </c>
    </row>
    <row r="541" spans="4:19" x14ac:dyDescent="0.2">
      <c r="D541" s="537" t="s">
        <v>3949</v>
      </c>
      <c r="E541" s="536" t="s">
        <v>3944</v>
      </c>
      <c r="F541" s="537"/>
      <c r="G541" s="536"/>
      <c r="H541" s="537"/>
      <c r="I541" s="537"/>
      <c r="J541" s="536" t="str">
        <f t="shared" si="9"/>
        <v/>
      </c>
      <c r="K541" s="547"/>
      <c r="L541" s="547"/>
      <c r="M541" s="548"/>
      <c r="N541" s="537"/>
      <c r="O541" s="537"/>
      <c r="P541" s="537"/>
      <c r="Q541" s="537"/>
      <c r="R541" s="537"/>
      <c r="S541" s="536" t="s">
        <v>2168</v>
      </c>
    </row>
    <row r="542" spans="4:19" x14ac:dyDescent="0.2">
      <c r="D542" s="537" t="s">
        <v>3950</v>
      </c>
      <c r="E542" s="536" t="s">
        <v>3944</v>
      </c>
      <c r="F542" s="537"/>
      <c r="G542" s="536"/>
      <c r="H542" s="537"/>
      <c r="I542" s="537"/>
      <c r="J542" s="536" t="str">
        <f t="shared" si="9"/>
        <v/>
      </c>
      <c r="K542" s="547"/>
      <c r="L542" s="547"/>
      <c r="M542" s="548"/>
      <c r="N542" s="537"/>
      <c r="O542" s="537"/>
      <c r="P542" s="537"/>
      <c r="Q542" s="537"/>
      <c r="R542" s="537"/>
      <c r="S542" s="536" t="s">
        <v>2169</v>
      </c>
    </row>
    <row r="543" spans="4:19" x14ac:dyDescent="0.2">
      <c r="D543" s="537" t="s">
        <v>3951</v>
      </c>
      <c r="E543" s="536" t="s">
        <v>3944</v>
      </c>
      <c r="F543" s="537"/>
      <c r="G543" s="536"/>
      <c r="H543" s="537"/>
      <c r="I543" s="537"/>
      <c r="J543" s="536" t="str">
        <f t="shared" si="9"/>
        <v/>
      </c>
      <c r="K543" s="547"/>
      <c r="L543" s="547"/>
      <c r="M543" s="548"/>
      <c r="N543" s="537"/>
      <c r="O543" s="537"/>
      <c r="P543" s="537"/>
      <c r="Q543" s="537"/>
      <c r="R543" s="537"/>
      <c r="S543" s="536" t="s">
        <v>2170</v>
      </c>
    </row>
    <row r="544" spans="4:19" x14ac:dyDescent="0.2">
      <c r="D544" s="537" t="s">
        <v>3952</v>
      </c>
      <c r="E544" s="536" t="s">
        <v>3944</v>
      </c>
      <c r="F544" s="537"/>
      <c r="G544" s="536"/>
      <c r="H544" s="537"/>
      <c r="I544" s="537"/>
      <c r="J544" s="536" t="str">
        <f t="shared" si="9"/>
        <v/>
      </c>
      <c r="K544" s="547"/>
      <c r="L544" s="547"/>
      <c r="M544" s="548"/>
      <c r="N544" s="537"/>
      <c r="O544" s="537"/>
      <c r="P544" s="537"/>
      <c r="Q544" s="537"/>
      <c r="R544" s="537"/>
      <c r="S544" s="536" t="s">
        <v>2171</v>
      </c>
    </row>
    <row r="545" spans="4:19" x14ac:dyDescent="0.2">
      <c r="D545" s="537" t="s">
        <v>3953</v>
      </c>
      <c r="E545" s="536" t="s">
        <v>3944</v>
      </c>
      <c r="F545" s="537"/>
      <c r="G545" s="536"/>
      <c r="H545" s="537"/>
      <c r="I545" s="537"/>
      <c r="J545" s="536" t="str">
        <f t="shared" si="9"/>
        <v/>
      </c>
      <c r="K545" s="547"/>
      <c r="L545" s="547"/>
      <c r="M545" s="548"/>
      <c r="N545" s="537"/>
      <c r="O545" s="537"/>
      <c r="P545" s="537"/>
      <c r="Q545" s="537"/>
      <c r="R545" s="537"/>
      <c r="S545" s="536" t="s">
        <v>2172</v>
      </c>
    </row>
    <row r="546" spans="4:19" x14ac:dyDescent="0.2">
      <c r="D546" s="537" t="s">
        <v>3954</v>
      </c>
      <c r="E546" s="536" t="s">
        <v>3955</v>
      </c>
      <c r="F546" s="537"/>
      <c r="G546" s="536"/>
      <c r="H546" s="537"/>
      <c r="I546" s="537"/>
      <c r="J546" s="536" t="str">
        <f t="shared" si="9"/>
        <v/>
      </c>
      <c r="K546" s="547"/>
      <c r="L546" s="547"/>
      <c r="M546" s="548"/>
      <c r="N546" s="537"/>
      <c r="O546" s="537"/>
      <c r="P546" s="537"/>
      <c r="Q546" s="537"/>
      <c r="R546" s="537"/>
      <c r="S546" s="536" t="s">
        <v>2173</v>
      </c>
    </row>
    <row r="547" spans="4:19" x14ac:dyDescent="0.2">
      <c r="D547" s="537" t="s">
        <v>3956</v>
      </c>
      <c r="E547" s="536" t="s">
        <v>3955</v>
      </c>
      <c r="F547" s="537"/>
      <c r="G547" s="536"/>
      <c r="H547" s="537"/>
      <c r="I547" s="537"/>
      <c r="J547" s="536" t="str">
        <f t="shared" si="9"/>
        <v/>
      </c>
      <c r="K547" s="547"/>
      <c r="L547" s="547"/>
      <c r="M547" s="548"/>
      <c r="N547" s="537"/>
      <c r="O547" s="537"/>
      <c r="P547" s="537"/>
      <c r="Q547" s="537"/>
      <c r="R547" s="537"/>
      <c r="S547" s="536" t="s">
        <v>2174</v>
      </c>
    </row>
    <row r="548" spans="4:19" x14ac:dyDescent="0.2">
      <c r="D548" s="537" t="s">
        <v>3957</v>
      </c>
      <c r="E548" s="536" t="s">
        <v>3955</v>
      </c>
      <c r="F548" s="537"/>
      <c r="G548" s="536"/>
      <c r="H548" s="537"/>
      <c r="I548" s="537"/>
      <c r="J548" s="536" t="str">
        <f t="shared" si="9"/>
        <v/>
      </c>
      <c r="K548" s="547"/>
      <c r="L548" s="547"/>
      <c r="M548" s="548"/>
      <c r="N548" s="537"/>
      <c r="O548" s="537"/>
      <c r="P548" s="537"/>
      <c r="Q548" s="537"/>
      <c r="R548" s="537"/>
      <c r="S548" s="536" t="s">
        <v>2175</v>
      </c>
    </row>
    <row r="549" spans="4:19" x14ac:dyDescent="0.2">
      <c r="D549" s="537" t="s">
        <v>3958</v>
      </c>
      <c r="E549" s="536" t="s">
        <v>3955</v>
      </c>
      <c r="F549" s="537"/>
      <c r="G549" s="536"/>
      <c r="H549" s="537"/>
      <c r="I549" s="537"/>
      <c r="J549" s="536" t="str">
        <f t="shared" si="9"/>
        <v/>
      </c>
      <c r="K549" s="547"/>
      <c r="L549" s="547"/>
      <c r="M549" s="548"/>
      <c r="N549" s="537"/>
      <c r="O549" s="537"/>
      <c r="P549" s="537"/>
      <c r="Q549" s="537"/>
      <c r="R549" s="537"/>
      <c r="S549" s="536" t="s">
        <v>2176</v>
      </c>
    </row>
    <row r="550" spans="4:19" x14ac:dyDescent="0.2">
      <c r="D550" s="537" t="s">
        <v>3959</v>
      </c>
      <c r="E550" s="536" t="s">
        <v>3955</v>
      </c>
      <c r="F550" s="537"/>
      <c r="G550" s="536"/>
      <c r="H550" s="537"/>
      <c r="I550" s="537"/>
      <c r="J550" s="536" t="str">
        <f t="shared" si="9"/>
        <v/>
      </c>
      <c r="K550" s="547"/>
      <c r="L550" s="547"/>
      <c r="M550" s="548"/>
      <c r="N550" s="537"/>
      <c r="O550" s="537"/>
      <c r="P550" s="537"/>
      <c r="Q550" s="537"/>
      <c r="R550" s="537"/>
      <c r="S550" s="536" t="s">
        <v>2177</v>
      </c>
    </row>
    <row r="551" spans="4:19" x14ac:dyDescent="0.2">
      <c r="D551" s="537" t="s">
        <v>3960</v>
      </c>
      <c r="E551" s="536" t="s">
        <v>3955</v>
      </c>
      <c r="F551" s="537"/>
      <c r="G551" s="536"/>
      <c r="H551" s="537"/>
      <c r="I551" s="537"/>
      <c r="J551" s="536" t="str">
        <f t="shared" si="9"/>
        <v/>
      </c>
      <c r="K551" s="547"/>
      <c r="L551" s="547"/>
      <c r="M551" s="548"/>
      <c r="N551" s="537"/>
      <c r="O551" s="537"/>
      <c r="P551" s="537"/>
      <c r="Q551" s="537"/>
      <c r="R551" s="537"/>
      <c r="S551" s="536" t="s">
        <v>2178</v>
      </c>
    </row>
    <row r="552" spans="4:19" x14ac:dyDescent="0.2">
      <c r="D552" s="537" t="s">
        <v>3961</v>
      </c>
      <c r="E552" s="536" t="s">
        <v>3955</v>
      </c>
      <c r="F552" s="537"/>
      <c r="G552" s="536"/>
      <c r="H552" s="537"/>
      <c r="I552" s="537"/>
      <c r="J552" s="536" t="str">
        <f t="shared" si="9"/>
        <v/>
      </c>
      <c r="K552" s="547"/>
      <c r="L552" s="547"/>
      <c r="M552" s="548"/>
      <c r="N552" s="537"/>
      <c r="O552" s="537"/>
      <c r="P552" s="537"/>
      <c r="Q552" s="537"/>
      <c r="R552" s="537"/>
      <c r="S552" s="536" t="s">
        <v>2179</v>
      </c>
    </row>
    <row r="553" spans="4:19" x14ac:dyDescent="0.2">
      <c r="D553" s="537" t="s">
        <v>3962</v>
      </c>
      <c r="E553" s="536" t="s">
        <v>3955</v>
      </c>
      <c r="F553" s="537"/>
      <c r="G553" s="536"/>
      <c r="H553" s="537"/>
      <c r="I553" s="537"/>
      <c r="J553" s="536" t="str">
        <f t="shared" si="9"/>
        <v/>
      </c>
      <c r="K553" s="547"/>
      <c r="L553" s="547"/>
      <c r="M553" s="548"/>
      <c r="N553" s="537"/>
      <c r="O553" s="537"/>
      <c r="P553" s="537"/>
      <c r="Q553" s="537"/>
      <c r="R553" s="537"/>
      <c r="S553" s="536" t="s">
        <v>2180</v>
      </c>
    </row>
    <row r="554" spans="4:19" x14ac:dyDescent="0.2">
      <c r="D554" s="537" t="s">
        <v>3963</v>
      </c>
      <c r="E554" s="536" t="s">
        <v>3955</v>
      </c>
      <c r="F554" s="537"/>
      <c r="G554" s="536"/>
      <c r="H554" s="537"/>
      <c r="I554" s="537"/>
      <c r="J554" s="536" t="str">
        <f t="shared" si="9"/>
        <v/>
      </c>
      <c r="K554" s="547"/>
      <c r="L554" s="547"/>
      <c r="M554" s="548"/>
      <c r="N554" s="537"/>
      <c r="O554" s="537"/>
      <c r="P554" s="537"/>
      <c r="Q554" s="537"/>
      <c r="R554" s="537"/>
      <c r="S554" s="536" t="s">
        <v>2181</v>
      </c>
    </row>
    <row r="555" spans="4:19" x14ac:dyDescent="0.2">
      <c r="D555" s="537" t="s">
        <v>3964</v>
      </c>
      <c r="E555" s="536" t="s">
        <v>3955</v>
      </c>
      <c r="F555" s="537"/>
      <c r="G555" s="536"/>
      <c r="H555" s="537"/>
      <c r="I555" s="537"/>
      <c r="J555" s="536" t="str">
        <f t="shared" si="9"/>
        <v/>
      </c>
      <c r="K555" s="547"/>
      <c r="L555" s="547"/>
      <c r="M555" s="548"/>
      <c r="N555" s="537"/>
      <c r="O555" s="537"/>
      <c r="P555" s="537"/>
      <c r="Q555" s="537"/>
      <c r="R555" s="537"/>
      <c r="S555" s="536" t="s">
        <v>2182</v>
      </c>
    </row>
    <row r="556" spans="4:19" x14ac:dyDescent="0.2">
      <c r="D556" s="537" t="s">
        <v>3965</v>
      </c>
      <c r="E556" s="536" t="s">
        <v>3966</v>
      </c>
      <c r="F556" s="537"/>
      <c r="G556" s="536"/>
      <c r="H556" s="537"/>
      <c r="I556" s="537"/>
      <c r="J556" s="536" t="str">
        <f t="shared" si="9"/>
        <v/>
      </c>
      <c r="K556" s="547"/>
      <c r="L556" s="547"/>
      <c r="M556" s="548"/>
      <c r="N556" s="537"/>
      <c r="O556" s="537"/>
      <c r="P556" s="537"/>
      <c r="Q556" s="537"/>
      <c r="R556" s="537"/>
      <c r="S556" s="536" t="s">
        <v>2183</v>
      </c>
    </row>
    <row r="557" spans="4:19" x14ac:dyDescent="0.2">
      <c r="D557" s="537" t="s">
        <v>3967</v>
      </c>
      <c r="E557" s="536" t="s">
        <v>3966</v>
      </c>
      <c r="F557" s="537"/>
      <c r="G557" s="536"/>
      <c r="H557" s="537"/>
      <c r="I557" s="537"/>
      <c r="J557" s="536" t="str">
        <f t="shared" si="9"/>
        <v/>
      </c>
      <c r="K557" s="547"/>
      <c r="L557" s="547"/>
      <c r="M557" s="548"/>
      <c r="N557" s="537"/>
      <c r="O557" s="537"/>
      <c r="P557" s="537"/>
      <c r="Q557" s="537"/>
      <c r="R557" s="537"/>
      <c r="S557" s="536" t="s">
        <v>2184</v>
      </c>
    </row>
    <row r="558" spans="4:19" x14ac:dyDescent="0.2">
      <c r="D558" s="537" t="s">
        <v>3968</v>
      </c>
      <c r="E558" s="536" t="s">
        <v>3966</v>
      </c>
      <c r="F558" s="537"/>
      <c r="G558" s="536"/>
      <c r="H558" s="537"/>
      <c r="I558" s="537"/>
      <c r="J558" s="536" t="str">
        <f t="shared" si="9"/>
        <v/>
      </c>
      <c r="K558" s="547"/>
      <c r="L558" s="547"/>
      <c r="M558" s="548"/>
      <c r="N558" s="537"/>
      <c r="O558" s="537"/>
      <c r="P558" s="537"/>
      <c r="Q558" s="537"/>
      <c r="R558" s="537"/>
      <c r="S558" s="536" t="s">
        <v>2185</v>
      </c>
    </row>
    <row r="559" spans="4:19" x14ac:dyDescent="0.2">
      <c r="D559" s="537" t="s">
        <v>3969</v>
      </c>
      <c r="E559" s="536" t="s">
        <v>3966</v>
      </c>
      <c r="F559" s="537"/>
      <c r="G559" s="536"/>
      <c r="H559" s="537"/>
      <c r="I559" s="537"/>
      <c r="J559" s="536" t="str">
        <f t="shared" si="9"/>
        <v/>
      </c>
      <c r="K559" s="547"/>
      <c r="L559" s="547"/>
      <c r="M559" s="548"/>
      <c r="N559" s="537"/>
      <c r="O559" s="537"/>
      <c r="P559" s="537"/>
      <c r="Q559" s="537"/>
      <c r="R559" s="537"/>
      <c r="S559" s="536" t="s">
        <v>2186</v>
      </c>
    </row>
    <row r="560" spans="4:19" x14ac:dyDescent="0.2">
      <c r="D560" s="537" t="s">
        <v>3970</v>
      </c>
      <c r="E560" s="536" t="s">
        <v>3966</v>
      </c>
      <c r="F560" s="537"/>
      <c r="G560" s="536"/>
      <c r="H560" s="537"/>
      <c r="I560" s="537"/>
      <c r="J560" s="536" t="str">
        <f t="shared" si="9"/>
        <v/>
      </c>
      <c r="K560" s="547"/>
      <c r="L560" s="547"/>
      <c r="M560" s="548"/>
      <c r="N560" s="537"/>
      <c r="O560" s="537"/>
      <c r="P560" s="537"/>
      <c r="Q560" s="537"/>
      <c r="R560" s="537"/>
      <c r="S560" s="536" t="s">
        <v>2187</v>
      </c>
    </row>
    <row r="561" spans="4:19" x14ac:dyDescent="0.2">
      <c r="D561" s="537" t="s">
        <v>3971</v>
      </c>
      <c r="E561" s="536" t="s">
        <v>3966</v>
      </c>
      <c r="F561" s="537"/>
      <c r="G561" s="536"/>
      <c r="H561" s="537"/>
      <c r="I561" s="537"/>
      <c r="J561" s="536" t="str">
        <f t="shared" si="9"/>
        <v/>
      </c>
      <c r="K561" s="547"/>
      <c r="L561" s="547"/>
      <c r="M561" s="548"/>
      <c r="N561" s="537"/>
      <c r="O561" s="537"/>
      <c r="P561" s="537"/>
      <c r="Q561" s="537"/>
      <c r="R561" s="537"/>
      <c r="S561" s="536" t="s">
        <v>2188</v>
      </c>
    </row>
    <row r="562" spans="4:19" x14ac:dyDescent="0.2">
      <c r="D562" s="537" t="s">
        <v>3972</v>
      </c>
      <c r="E562" s="536" t="s">
        <v>3966</v>
      </c>
      <c r="F562" s="537"/>
      <c r="G562" s="536"/>
      <c r="H562" s="537"/>
      <c r="I562" s="537"/>
      <c r="J562" s="536" t="str">
        <f t="shared" si="9"/>
        <v/>
      </c>
      <c r="K562" s="547"/>
      <c r="L562" s="547"/>
      <c r="M562" s="548"/>
      <c r="N562" s="537"/>
      <c r="O562" s="537"/>
      <c r="P562" s="537"/>
      <c r="Q562" s="537"/>
      <c r="R562" s="537"/>
      <c r="S562" s="536" t="s">
        <v>2189</v>
      </c>
    </row>
    <row r="563" spans="4:19" x14ac:dyDescent="0.2">
      <c r="D563" s="537" t="s">
        <v>3973</v>
      </c>
      <c r="E563" s="536" t="s">
        <v>3966</v>
      </c>
      <c r="F563" s="537"/>
      <c r="G563" s="536"/>
      <c r="H563" s="537"/>
      <c r="I563" s="537"/>
      <c r="J563" s="536" t="str">
        <f t="shared" si="9"/>
        <v/>
      </c>
      <c r="K563" s="547"/>
      <c r="L563" s="547"/>
      <c r="M563" s="548"/>
      <c r="N563" s="537"/>
      <c r="O563" s="537"/>
      <c r="P563" s="537"/>
      <c r="Q563" s="537"/>
      <c r="R563" s="537"/>
      <c r="S563" s="536" t="s">
        <v>2190</v>
      </c>
    </row>
    <row r="564" spans="4:19" x14ac:dyDescent="0.2">
      <c r="D564" s="537" t="s">
        <v>3974</v>
      </c>
      <c r="E564" s="536" t="s">
        <v>3966</v>
      </c>
      <c r="F564" s="537"/>
      <c r="G564" s="536"/>
      <c r="H564" s="537"/>
      <c r="I564" s="537"/>
      <c r="J564" s="536" t="str">
        <f t="shared" si="9"/>
        <v/>
      </c>
      <c r="K564" s="547"/>
      <c r="L564" s="547"/>
      <c r="M564" s="548"/>
      <c r="N564" s="537"/>
      <c r="O564" s="537"/>
      <c r="P564" s="537"/>
      <c r="Q564" s="537"/>
      <c r="R564" s="537"/>
      <c r="S564" s="536" t="s">
        <v>2191</v>
      </c>
    </row>
    <row r="565" spans="4:19" x14ac:dyDescent="0.2">
      <c r="D565" s="537" t="s">
        <v>3975</v>
      </c>
      <c r="E565" s="536" t="s">
        <v>3966</v>
      </c>
      <c r="F565" s="537"/>
      <c r="G565" s="536"/>
      <c r="H565" s="537"/>
      <c r="I565" s="537"/>
      <c r="J565" s="536" t="str">
        <f t="shared" si="9"/>
        <v/>
      </c>
      <c r="K565" s="547"/>
      <c r="L565" s="547"/>
      <c r="M565" s="548"/>
      <c r="N565" s="537"/>
      <c r="O565" s="537"/>
      <c r="P565" s="537"/>
      <c r="Q565" s="537"/>
      <c r="R565" s="537"/>
      <c r="S565" s="536" t="s">
        <v>2192</v>
      </c>
    </row>
    <row r="566" spans="4:19" x14ac:dyDescent="0.2">
      <c r="D566" s="537" t="s">
        <v>3976</v>
      </c>
      <c r="E566" s="536" t="s">
        <v>3977</v>
      </c>
      <c r="F566" s="537"/>
      <c r="G566" s="536"/>
      <c r="H566" s="537"/>
      <c r="I566" s="537"/>
      <c r="J566" s="536" t="str">
        <f t="shared" si="9"/>
        <v/>
      </c>
      <c r="K566" s="547"/>
      <c r="L566" s="547"/>
      <c r="M566" s="548"/>
      <c r="N566" s="537"/>
      <c r="O566" s="537"/>
      <c r="P566" s="537"/>
      <c r="Q566" s="537"/>
      <c r="R566" s="537"/>
      <c r="S566" s="536" t="s">
        <v>2193</v>
      </c>
    </row>
    <row r="567" spans="4:19" x14ac:dyDescent="0.2">
      <c r="D567" s="537" t="s">
        <v>3978</v>
      </c>
      <c r="E567" s="536" t="s">
        <v>3977</v>
      </c>
      <c r="F567" s="537"/>
      <c r="G567" s="536"/>
      <c r="H567" s="537"/>
      <c r="I567" s="537"/>
      <c r="J567" s="536" t="str">
        <f t="shared" si="9"/>
        <v/>
      </c>
      <c r="K567" s="547"/>
      <c r="L567" s="547"/>
      <c r="M567" s="548"/>
      <c r="N567" s="537"/>
      <c r="O567" s="537"/>
      <c r="P567" s="537"/>
      <c r="Q567" s="537"/>
      <c r="R567" s="537"/>
      <c r="S567" s="536" t="s">
        <v>2194</v>
      </c>
    </row>
    <row r="568" spans="4:19" x14ac:dyDescent="0.2">
      <c r="D568" s="537" t="s">
        <v>3979</v>
      </c>
      <c r="E568" s="536" t="s">
        <v>3977</v>
      </c>
      <c r="F568" s="537"/>
      <c r="G568" s="536"/>
      <c r="H568" s="537"/>
      <c r="I568" s="537"/>
      <c r="J568" s="536" t="str">
        <f t="shared" si="9"/>
        <v/>
      </c>
      <c r="K568" s="547"/>
      <c r="L568" s="547"/>
      <c r="M568" s="548"/>
      <c r="N568" s="537"/>
      <c r="O568" s="537"/>
      <c r="P568" s="537"/>
      <c r="Q568" s="537"/>
      <c r="R568" s="537"/>
      <c r="S568" s="536" t="s">
        <v>2195</v>
      </c>
    </row>
    <row r="569" spans="4:19" x14ac:dyDescent="0.2">
      <c r="D569" s="537" t="s">
        <v>3980</v>
      </c>
      <c r="E569" s="536" t="s">
        <v>3977</v>
      </c>
      <c r="F569" s="537"/>
      <c r="G569" s="536"/>
      <c r="H569" s="537"/>
      <c r="I569" s="537"/>
      <c r="J569" s="536" t="str">
        <f t="shared" si="9"/>
        <v/>
      </c>
      <c r="K569" s="547"/>
      <c r="L569" s="547"/>
      <c r="M569" s="548"/>
      <c r="N569" s="537"/>
      <c r="O569" s="537"/>
      <c r="P569" s="537"/>
      <c r="Q569" s="537"/>
      <c r="R569" s="537"/>
      <c r="S569" s="536" t="s">
        <v>2196</v>
      </c>
    </row>
    <row r="570" spans="4:19" x14ac:dyDescent="0.2">
      <c r="D570" s="537" t="s">
        <v>3981</v>
      </c>
      <c r="E570" s="536" t="s">
        <v>3977</v>
      </c>
      <c r="F570" s="537"/>
      <c r="G570" s="536"/>
      <c r="H570" s="537"/>
      <c r="I570" s="537"/>
      <c r="J570" s="536" t="str">
        <f t="shared" si="9"/>
        <v/>
      </c>
      <c r="K570" s="547"/>
      <c r="L570" s="547"/>
      <c r="M570" s="548"/>
      <c r="N570" s="537"/>
      <c r="O570" s="537"/>
      <c r="P570" s="537"/>
      <c r="Q570" s="537"/>
      <c r="R570" s="537"/>
      <c r="S570" s="536" t="s">
        <v>2197</v>
      </c>
    </row>
    <row r="571" spans="4:19" x14ac:dyDescent="0.2">
      <c r="D571" s="537" t="s">
        <v>3982</v>
      </c>
      <c r="E571" s="536" t="s">
        <v>3977</v>
      </c>
      <c r="F571" s="537"/>
      <c r="G571" s="536"/>
      <c r="H571" s="537"/>
      <c r="I571" s="537"/>
      <c r="J571" s="536" t="str">
        <f t="shared" si="9"/>
        <v/>
      </c>
      <c r="K571" s="547"/>
      <c r="L571" s="547"/>
      <c r="M571" s="548"/>
      <c r="N571" s="537"/>
      <c r="O571" s="537"/>
      <c r="P571" s="537"/>
      <c r="Q571" s="537"/>
      <c r="R571" s="537"/>
      <c r="S571" s="536" t="s">
        <v>2198</v>
      </c>
    </row>
    <row r="572" spans="4:19" x14ac:dyDescent="0.2">
      <c r="D572" s="537" t="s">
        <v>3983</v>
      </c>
      <c r="E572" s="536" t="s">
        <v>3977</v>
      </c>
      <c r="F572" s="537"/>
      <c r="G572" s="536"/>
      <c r="H572" s="537"/>
      <c r="I572" s="537"/>
      <c r="J572" s="536" t="str">
        <f t="shared" ref="J572:J615" si="10">F572&amp;H572&amp;I572</f>
        <v/>
      </c>
      <c r="K572" s="547"/>
      <c r="L572" s="547"/>
      <c r="M572" s="548"/>
      <c r="N572" s="537"/>
      <c r="O572" s="537"/>
      <c r="P572" s="537"/>
      <c r="Q572" s="537"/>
      <c r="R572" s="537"/>
      <c r="S572" s="536" t="s">
        <v>2199</v>
      </c>
    </row>
    <row r="573" spans="4:19" x14ac:dyDescent="0.2">
      <c r="D573" s="537" t="s">
        <v>3984</v>
      </c>
      <c r="E573" s="536" t="s">
        <v>3977</v>
      </c>
      <c r="F573" s="537"/>
      <c r="G573" s="536"/>
      <c r="H573" s="537"/>
      <c r="I573" s="537"/>
      <c r="J573" s="536" t="str">
        <f t="shared" si="10"/>
        <v/>
      </c>
      <c r="K573" s="547"/>
      <c r="L573" s="547"/>
      <c r="M573" s="548"/>
      <c r="N573" s="537"/>
      <c r="O573" s="537"/>
      <c r="P573" s="537"/>
      <c r="Q573" s="537"/>
      <c r="R573" s="537"/>
      <c r="S573" s="536" t="s">
        <v>2200</v>
      </c>
    </row>
    <row r="574" spans="4:19" x14ac:dyDescent="0.2">
      <c r="D574" s="537" t="s">
        <v>3985</v>
      </c>
      <c r="E574" s="536" t="s">
        <v>3977</v>
      </c>
      <c r="F574" s="537"/>
      <c r="G574" s="536"/>
      <c r="H574" s="537"/>
      <c r="I574" s="537"/>
      <c r="J574" s="536" t="str">
        <f t="shared" si="10"/>
        <v/>
      </c>
      <c r="K574" s="547"/>
      <c r="L574" s="547"/>
      <c r="M574" s="548"/>
      <c r="N574" s="537"/>
      <c r="O574" s="537"/>
      <c r="P574" s="537"/>
      <c r="Q574" s="537"/>
      <c r="R574" s="537"/>
      <c r="S574" s="536" t="s">
        <v>2201</v>
      </c>
    </row>
    <row r="575" spans="4:19" x14ac:dyDescent="0.2">
      <c r="D575" s="537" t="s">
        <v>3986</v>
      </c>
      <c r="E575" s="536" t="s">
        <v>3977</v>
      </c>
      <c r="F575" s="537"/>
      <c r="G575" s="536"/>
      <c r="H575" s="537"/>
      <c r="I575" s="537"/>
      <c r="J575" s="536" t="str">
        <f t="shared" si="10"/>
        <v/>
      </c>
      <c r="K575" s="547"/>
      <c r="L575" s="547"/>
      <c r="M575" s="548"/>
      <c r="N575" s="537"/>
      <c r="O575" s="537"/>
      <c r="P575" s="537"/>
      <c r="Q575" s="537"/>
      <c r="R575" s="537"/>
      <c r="S575" s="536" t="s">
        <v>2202</v>
      </c>
    </row>
    <row r="576" spans="4:19" x14ac:dyDescent="0.2">
      <c r="D576" s="537" t="s">
        <v>3987</v>
      </c>
      <c r="E576" s="536" t="s">
        <v>3988</v>
      </c>
      <c r="F576" s="537"/>
      <c r="G576" s="536"/>
      <c r="H576" s="537"/>
      <c r="I576" s="537"/>
      <c r="J576" s="536" t="str">
        <f t="shared" si="10"/>
        <v/>
      </c>
      <c r="K576" s="547"/>
      <c r="L576" s="547"/>
      <c r="M576" s="548"/>
      <c r="N576" s="537"/>
      <c r="O576" s="537"/>
      <c r="P576" s="537"/>
      <c r="Q576" s="537"/>
      <c r="R576" s="537"/>
      <c r="S576" s="536" t="s">
        <v>2203</v>
      </c>
    </row>
    <row r="577" spans="4:19" x14ac:dyDescent="0.2">
      <c r="D577" s="537" t="s">
        <v>3989</v>
      </c>
      <c r="E577" s="536" t="s">
        <v>3988</v>
      </c>
      <c r="F577" s="537"/>
      <c r="G577" s="536"/>
      <c r="H577" s="537"/>
      <c r="I577" s="537"/>
      <c r="J577" s="536" t="str">
        <f t="shared" si="10"/>
        <v/>
      </c>
      <c r="K577" s="547"/>
      <c r="L577" s="547"/>
      <c r="M577" s="548"/>
      <c r="N577" s="537"/>
      <c r="O577" s="537"/>
      <c r="P577" s="537"/>
      <c r="Q577" s="537"/>
      <c r="R577" s="537"/>
      <c r="S577" s="536" t="s">
        <v>2204</v>
      </c>
    </row>
    <row r="578" spans="4:19" x14ac:dyDescent="0.2">
      <c r="D578" s="537" t="s">
        <v>3990</v>
      </c>
      <c r="E578" s="536" t="s">
        <v>3988</v>
      </c>
      <c r="F578" s="537"/>
      <c r="G578" s="536"/>
      <c r="H578" s="537"/>
      <c r="I578" s="537"/>
      <c r="J578" s="536" t="str">
        <f t="shared" si="10"/>
        <v/>
      </c>
      <c r="K578" s="547"/>
      <c r="L578" s="547"/>
      <c r="M578" s="548"/>
      <c r="N578" s="537"/>
      <c r="O578" s="537"/>
      <c r="P578" s="537"/>
      <c r="Q578" s="537"/>
      <c r="R578" s="537"/>
      <c r="S578" s="536" t="s">
        <v>2205</v>
      </c>
    </row>
    <row r="579" spans="4:19" x14ac:dyDescent="0.2">
      <c r="D579" s="537" t="s">
        <v>3991</v>
      </c>
      <c r="E579" s="536" t="s">
        <v>3988</v>
      </c>
      <c r="F579" s="537"/>
      <c r="G579" s="536"/>
      <c r="H579" s="537"/>
      <c r="I579" s="537"/>
      <c r="J579" s="536" t="str">
        <f t="shared" si="10"/>
        <v/>
      </c>
      <c r="K579" s="547"/>
      <c r="L579" s="547"/>
      <c r="M579" s="548"/>
      <c r="N579" s="537"/>
      <c r="O579" s="537"/>
      <c r="P579" s="537"/>
      <c r="Q579" s="537"/>
      <c r="R579" s="537"/>
      <c r="S579" s="536" t="s">
        <v>2206</v>
      </c>
    </row>
    <row r="580" spans="4:19" x14ac:dyDescent="0.2">
      <c r="D580" s="537" t="s">
        <v>3992</v>
      </c>
      <c r="E580" s="536" t="s">
        <v>3988</v>
      </c>
      <c r="F580" s="537"/>
      <c r="G580" s="536"/>
      <c r="H580" s="537"/>
      <c r="I580" s="537"/>
      <c r="J580" s="536" t="str">
        <f t="shared" si="10"/>
        <v/>
      </c>
      <c r="K580" s="547"/>
      <c r="L580" s="547"/>
      <c r="M580" s="548"/>
      <c r="N580" s="537"/>
      <c r="O580" s="537"/>
      <c r="P580" s="537"/>
      <c r="Q580" s="537"/>
      <c r="R580" s="537"/>
      <c r="S580" s="536" t="s">
        <v>2207</v>
      </c>
    </row>
    <row r="581" spans="4:19" x14ac:dyDescent="0.2">
      <c r="D581" s="537" t="s">
        <v>3993</v>
      </c>
      <c r="E581" s="536" t="s">
        <v>3988</v>
      </c>
      <c r="F581" s="537"/>
      <c r="G581" s="536"/>
      <c r="H581" s="537"/>
      <c r="I581" s="537"/>
      <c r="J581" s="536" t="str">
        <f t="shared" si="10"/>
        <v/>
      </c>
      <c r="K581" s="547"/>
      <c r="L581" s="547"/>
      <c r="M581" s="548"/>
      <c r="N581" s="537"/>
      <c r="O581" s="537"/>
      <c r="P581" s="537"/>
      <c r="Q581" s="537"/>
      <c r="R581" s="537"/>
      <c r="S581" s="536" t="s">
        <v>2208</v>
      </c>
    </row>
    <row r="582" spans="4:19" x14ac:dyDescent="0.2">
      <c r="D582" s="537" t="s">
        <v>3994</v>
      </c>
      <c r="E582" s="536" t="s">
        <v>3988</v>
      </c>
      <c r="F582" s="537"/>
      <c r="G582" s="536"/>
      <c r="H582" s="537"/>
      <c r="I582" s="537"/>
      <c r="J582" s="536" t="str">
        <f t="shared" si="10"/>
        <v/>
      </c>
      <c r="K582" s="547"/>
      <c r="L582" s="547"/>
      <c r="M582" s="548"/>
      <c r="N582" s="537"/>
      <c r="O582" s="537"/>
      <c r="P582" s="537"/>
      <c r="Q582" s="537"/>
      <c r="R582" s="537"/>
      <c r="S582" s="536" t="s">
        <v>2209</v>
      </c>
    </row>
    <row r="583" spans="4:19" x14ac:dyDescent="0.2">
      <c r="D583" s="537" t="s">
        <v>3995</v>
      </c>
      <c r="E583" s="536" t="s">
        <v>3988</v>
      </c>
      <c r="F583" s="537"/>
      <c r="G583" s="536"/>
      <c r="H583" s="537"/>
      <c r="I583" s="537"/>
      <c r="J583" s="536" t="str">
        <f t="shared" si="10"/>
        <v/>
      </c>
      <c r="K583" s="547"/>
      <c r="L583" s="547"/>
      <c r="M583" s="548"/>
      <c r="N583" s="537"/>
      <c r="O583" s="537"/>
      <c r="P583" s="537"/>
      <c r="Q583" s="537"/>
      <c r="R583" s="537"/>
      <c r="S583" s="536" t="s">
        <v>2210</v>
      </c>
    </row>
    <row r="584" spans="4:19" x14ac:dyDescent="0.2">
      <c r="D584" s="537" t="s">
        <v>3996</v>
      </c>
      <c r="E584" s="536" t="s">
        <v>3988</v>
      </c>
      <c r="F584" s="537"/>
      <c r="G584" s="536"/>
      <c r="H584" s="537"/>
      <c r="I584" s="537"/>
      <c r="J584" s="536" t="str">
        <f t="shared" si="10"/>
        <v/>
      </c>
      <c r="K584" s="547"/>
      <c r="L584" s="547"/>
      <c r="M584" s="548"/>
      <c r="N584" s="537"/>
      <c r="O584" s="537"/>
      <c r="P584" s="537"/>
      <c r="Q584" s="537"/>
      <c r="R584" s="537"/>
      <c r="S584" s="536" t="s">
        <v>2211</v>
      </c>
    </row>
    <row r="585" spans="4:19" x14ac:dyDescent="0.2">
      <c r="D585" s="537" t="s">
        <v>3997</v>
      </c>
      <c r="E585" s="536" t="s">
        <v>3988</v>
      </c>
      <c r="F585" s="537"/>
      <c r="G585" s="536"/>
      <c r="H585" s="537"/>
      <c r="I585" s="537"/>
      <c r="J585" s="536" t="str">
        <f t="shared" si="10"/>
        <v/>
      </c>
      <c r="K585" s="547"/>
      <c r="L585" s="547"/>
      <c r="M585" s="548"/>
      <c r="N585" s="537"/>
      <c r="O585" s="537"/>
      <c r="P585" s="537"/>
      <c r="Q585" s="537"/>
      <c r="R585" s="537"/>
      <c r="S585" s="536" t="s">
        <v>2212</v>
      </c>
    </row>
    <row r="586" spans="4:19" x14ac:dyDescent="0.2">
      <c r="D586" s="537" t="s">
        <v>3998</v>
      </c>
      <c r="E586" s="536" t="s">
        <v>3999</v>
      </c>
      <c r="F586" s="537"/>
      <c r="G586" s="536"/>
      <c r="H586" s="537"/>
      <c r="I586" s="537"/>
      <c r="J586" s="536" t="str">
        <f t="shared" si="10"/>
        <v/>
      </c>
      <c r="K586" s="547"/>
      <c r="L586" s="547"/>
      <c r="M586" s="548"/>
      <c r="N586" s="537"/>
      <c r="O586" s="537"/>
      <c r="P586" s="537"/>
      <c r="Q586" s="537"/>
      <c r="R586" s="537"/>
      <c r="S586" s="536" t="s">
        <v>2213</v>
      </c>
    </row>
    <row r="587" spans="4:19" x14ac:dyDescent="0.2">
      <c r="D587" s="537" t="s">
        <v>4000</v>
      </c>
      <c r="E587" s="536" t="s">
        <v>3999</v>
      </c>
      <c r="F587" s="537"/>
      <c r="G587" s="536"/>
      <c r="H587" s="537"/>
      <c r="I587" s="537"/>
      <c r="J587" s="536" t="str">
        <f t="shared" si="10"/>
        <v/>
      </c>
      <c r="K587" s="547"/>
      <c r="L587" s="547"/>
      <c r="M587" s="548"/>
      <c r="N587" s="537"/>
      <c r="O587" s="537"/>
      <c r="P587" s="537"/>
      <c r="Q587" s="537"/>
      <c r="R587" s="537"/>
      <c r="S587" s="536" t="s">
        <v>2214</v>
      </c>
    </row>
    <row r="588" spans="4:19" x14ac:dyDescent="0.2">
      <c r="D588" s="537" t="s">
        <v>4001</v>
      </c>
      <c r="E588" s="536" t="s">
        <v>3999</v>
      </c>
      <c r="F588" s="537"/>
      <c r="G588" s="536"/>
      <c r="H588" s="537"/>
      <c r="I588" s="537"/>
      <c r="J588" s="536" t="str">
        <f t="shared" si="10"/>
        <v/>
      </c>
      <c r="K588" s="547"/>
      <c r="L588" s="547"/>
      <c r="M588" s="548"/>
      <c r="N588" s="537"/>
      <c r="O588" s="537"/>
      <c r="P588" s="537"/>
      <c r="Q588" s="537"/>
      <c r="R588" s="537"/>
      <c r="S588" s="536" t="s">
        <v>2215</v>
      </c>
    </row>
    <row r="589" spans="4:19" x14ac:dyDescent="0.2">
      <c r="D589" s="537" t="s">
        <v>4002</v>
      </c>
      <c r="E589" s="536" t="s">
        <v>3999</v>
      </c>
      <c r="F589" s="537"/>
      <c r="G589" s="536"/>
      <c r="H589" s="537"/>
      <c r="I589" s="537"/>
      <c r="J589" s="536" t="str">
        <f t="shared" si="10"/>
        <v/>
      </c>
      <c r="K589" s="547"/>
      <c r="L589" s="547"/>
      <c r="M589" s="548"/>
      <c r="N589" s="537"/>
      <c r="O589" s="537"/>
      <c r="P589" s="537"/>
      <c r="Q589" s="537"/>
      <c r="R589" s="537"/>
      <c r="S589" s="536" t="s">
        <v>2216</v>
      </c>
    </row>
    <row r="590" spans="4:19" x14ac:dyDescent="0.2">
      <c r="D590" s="537" t="s">
        <v>4003</v>
      </c>
      <c r="E590" s="536" t="s">
        <v>3999</v>
      </c>
      <c r="F590" s="537"/>
      <c r="G590" s="536"/>
      <c r="H590" s="537"/>
      <c r="I590" s="537"/>
      <c r="J590" s="536" t="str">
        <f t="shared" si="10"/>
        <v/>
      </c>
      <c r="K590" s="547"/>
      <c r="L590" s="547"/>
      <c r="M590" s="548"/>
      <c r="N590" s="537"/>
      <c r="O590" s="537"/>
      <c r="P590" s="537"/>
      <c r="Q590" s="537"/>
      <c r="R590" s="537"/>
      <c r="S590" s="536" t="s">
        <v>2217</v>
      </c>
    </row>
    <row r="591" spans="4:19" x14ac:dyDescent="0.2">
      <c r="D591" s="537" t="s">
        <v>4004</v>
      </c>
      <c r="E591" s="536" t="s">
        <v>3999</v>
      </c>
      <c r="F591" s="537"/>
      <c r="G591" s="536"/>
      <c r="H591" s="537"/>
      <c r="I591" s="537"/>
      <c r="J591" s="536" t="str">
        <f t="shared" si="10"/>
        <v/>
      </c>
      <c r="K591" s="547"/>
      <c r="L591" s="547"/>
      <c r="M591" s="548"/>
      <c r="N591" s="537"/>
      <c r="O591" s="537"/>
      <c r="P591" s="537"/>
      <c r="Q591" s="537"/>
      <c r="R591" s="537"/>
      <c r="S591" s="536" t="s">
        <v>2218</v>
      </c>
    </row>
    <row r="592" spans="4:19" x14ac:dyDescent="0.2">
      <c r="D592" s="537" t="s">
        <v>4005</v>
      </c>
      <c r="E592" s="536" t="s">
        <v>3999</v>
      </c>
      <c r="F592" s="537"/>
      <c r="G592" s="536"/>
      <c r="H592" s="537"/>
      <c r="I592" s="537"/>
      <c r="J592" s="536" t="str">
        <f t="shared" si="10"/>
        <v/>
      </c>
      <c r="K592" s="547"/>
      <c r="L592" s="547"/>
      <c r="M592" s="548"/>
      <c r="N592" s="537"/>
      <c r="O592" s="537"/>
      <c r="P592" s="537"/>
      <c r="Q592" s="537"/>
      <c r="R592" s="537"/>
      <c r="S592" s="536" t="s">
        <v>2219</v>
      </c>
    </row>
    <row r="593" spans="4:19" x14ac:dyDescent="0.2">
      <c r="D593" s="537" t="s">
        <v>4006</v>
      </c>
      <c r="E593" s="536" t="s">
        <v>3999</v>
      </c>
      <c r="F593" s="537"/>
      <c r="G593" s="536"/>
      <c r="H593" s="537"/>
      <c r="I593" s="537"/>
      <c r="J593" s="536" t="str">
        <f t="shared" si="10"/>
        <v/>
      </c>
      <c r="K593" s="547"/>
      <c r="L593" s="547"/>
      <c r="M593" s="548"/>
      <c r="N593" s="537"/>
      <c r="O593" s="537"/>
      <c r="P593" s="537"/>
      <c r="Q593" s="537"/>
      <c r="R593" s="537"/>
      <c r="S593" s="536" t="s">
        <v>2220</v>
      </c>
    </row>
    <row r="594" spans="4:19" x14ac:dyDescent="0.2">
      <c r="D594" s="537" t="s">
        <v>4007</v>
      </c>
      <c r="E594" s="536" t="s">
        <v>3999</v>
      </c>
      <c r="F594" s="537"/>
      <c r="G594" s="536"/>
      <c r="H594" s="537"/>
      <c r="I594" s="537"/>
      <c r="J594" s="536" t="str">
        <f t="shared" si="10"/>
        <v/>
      </c>
      <c r="K594" s="547"/>
      <c r="L594" s="547"/>
      <c r="M594" s="548"/>
      <c r="N594" s="537"/>
      <c r="O594" s="537"/>
      <c r="P594" s="537"/>
      <c r="Q594" s="537"/>
      <c r="R594" s="537"/>
      <c r="S594" s="536" t="s">
        <v>2221</v>
      </c>
    </row>
    <row r="595" spans="4:19" x14ac:dyDescent="0.2">
      <c r="D595" s="537" t="s">
        <v>4008</v>
      </c>
      <c r="E595" s="536" t="s">
        <v>3999</v>
      </c>
      <c r="F595" s="537"/>
      <c r="G595" s="536"/>
      <c r="H595" s="537"/>
      <c r="I595" s="537"/>
      <c r="J595" s="536" t="str">
        <f t="shared" si="10"/>
        <v/>
      </c>
      <c r="K595" s="547"/>
      <c r="L595" s="547"/>
      <c r="M595" s="548"/>
      <c r="N595" s="537"/>
      <c r="O595" s="537"/>
      <c r="P595" s="537"/>
      <c r="Q595" s="537"/>
      <c r="R595" s="537"/>
      <c r="S595" s="536" t="s">
        <v>2222</v>
      </c>
    </row>
    <row r="596" spans="4:19" x14ac:dyDescent="0.2">
      <c r="D596" s="537" t="s">
        <v>4009</v>
      </c>
      <c r="E596" s="536" t="s">
        <v>4010</v>
      </c>
      <c r="F596" s="537"/>
      <c r="G596" s="536"/>
      <c r="H596" s="537"/>
      <c r="I596" s="537"/>
      <c r="J596" s="536" t="str">
        <f t="shared" si="10"/>
        <v/>
      </c>
      <c r="K596" s="547"/>
      <c r="L596" s="547"/>
      <c r="M596" s="548"/>
      <c r="N596" s="537"/>
      <c r="O596" s="537"/>
      <c r="P596" s="537"/>
      <c r="Q596" s="537"/>
      <c r="R596" s="537"/>
      <c r="S596" s="536" t="s">
        <v>2223</v>
      </c>
    </row>
    <row r="597" spans="4:19" x14ac:dyDescent="0.2">
      <c r="D597" s="537" t="s">
        <v>4011</v>
      </c>
      <c r="E597" s="536" t="s">
        <v>4010</v>
      </c>
      <c r="F597" s="537"/>
      <c r="G597" s="536"/>
      <c r="H597" s="537"/>
      <c r="I597" s="537"/>
      <c r="J597" s="536" t="str">
        <f t="shared" si="10"/>
        <v/>
      </c>
      <c r="K597" s="547"/>
      <c r="L597" s="547"/>
      <c r="M597" s="548"/>
      <c r="N597" s="537"/>
      <c r="O597" s="537"/>
      <c r="P597" s="537"/>
      <c r="Q597" s="537"/>
      <c r="R597" s="537"/>
      <c r="S597" s="536" t="s">
        <v>2224</v>
      </c>
    </row>
    <row r="598" spans="4:19" x14ac:dyDescent="0.2">
      <c r="D598" s="537" t="s">
        <v>4012</v>
      </c>
      <c r="E598" s="536" t="s">
        <v>4010</v>
      </c>
      <c r="F598" s="537"/>
      <c r="G598" s="536"/>
      <c r="H598" s="537"/>
      <c r="I598" s="537"/>
      <c r="J598" s="536" t="str">
        <f t="shared" si="10"/>
        <v/>
      </c>
      <c r="K598" s="547"/>
      <c r="L598" s="547"/>
      <c r="M598" s="548"/>
      <c r="N598" s="537"/>
      <c r="O598" s="537"/>
      <c r="P598" s="537"/>
      <c r="Q598" s="537"/>
      <c r="R598" s="537"/>
      <c r="S598" s="536" t="s">
        <v>2225</v>
      </c>
    </row>
    <row r="599" spans="4:19" x14ac:dyDescent="0.2">
      <c r="D599" s="537" t="s">
        <v>4013</v>
      </c>
      <c r="E599" s="536" t="s">
        <v>4010</v>
      </c>
      <c r="F599" s="537"/>
      <c r="G599" s="536"/>
      <c r="H599" s="537"/>
      <c r="I599" s="537"/>
      <c r="J599" s="536" t="str">
        <f t="shared" si="10"/>
        <v/>
      </c>
      <c r="K599" s="547"/>
      <c r="L599" s="547"/>
      <c r="M599" s="548"/>
      <c r="N599" s="537"/>
      <c r="O599" s="537"/>
      <c r="P599" s="537"/>
      <c r="Q599" s="537"/>
      <c r="R599" s="537"/>
      <c r="S599" s="536" t="s">
        <v>2226</v>
      </c>
    </row>
    <row r="600" spans="4:19" x14ac:dyDescent="0.2">
      <c r="D600" s="537" t="s">
        <v>4014</v>
      </c>
      <c r="E600" s="536" t="s">
        <v>4010</v>
      </c>
      <c r="F600" s="537"/>
      <c r="G600" s="536"/>
      <c r="H600" s="537"/>
      <c r="I600" s="537"/>
      <c r="J600" s="536" t="str">
        <f t="shared" si="10"/>
        <v/>
      </c>
      <c r="K600" s="547"/>
      <c r="L600" s="547"/>
      <c r="M600" s="548"/>
      <c r="N600" s="537"/>
      <c r="O600" s="537"/>
      <c r="P600" s="537"/>
      <c r="Q600" s="537"/>
      <c r="R600" s="537"/>
      <c r="S600" s="536" t="s">
        <v>2227</v>
      </c>
    </row>
    <row r="601" spans="4:19" x14ac:dyDescent="0.2">
      <c r="D601" s="537" t="s">
        <v>4015</v>
      </c>
      <c r="E601" s="536" t="s">
        <v>4010</v>
      </c>
      <c r="F601" s="537"/>
      <c r="G601" s="536"/>
      <c r="H601" s="537"/>
      <c r="I601" s="537"/>
      <c r="J601" s="536" t="str">
        <f t="shared" si="10"/>
        <v/>
      </c>
      <c r="K601" s="547"/>
      <c r="L601" s="547"/>
      <c r="M601" s="548"/>
      <c r="N601" s="537"/>
      <c r="O601" s="537"/>
      <c r="P601" s="537"/>
      <c r="Q601" s="537"/>
      <c r="R601" s="537"/>
      <c r="S601" s="536" t="s">
        <v>2228</v>
      </c>
    </row>
    <row r="602" spans="4:19" x14ac:dyDescent="0.2">
      <c r="D602" s="537" t="s">
        <v>4016</v>
      </c>
      <c r="E602" s="536" t="s">
        <v>4010</v>
      </c>
      <c r="F602" s="537"/>
      <c r="G602" s="536"/>
      <c r="H602" s="537"/>
      <c r="I602" s="537"/>
      <c r="J602" s="536" t="str">
        <f t="shared" si="10"/>
        <v/>
      </c>
      <c r="K602" s="547"/>
      <c r="L602" s="547"/>
      <c r="M602" s="548"/>
      <c r="N602" s="537"/>
      <c r="O602" s="537"/>
      <c r="P602" s="537"/>
      <c r="Q602" s="537"/>
      <c r="R602" s="537"/>
      <c r="S602" s="536" t="s">
        <v>2229</v>
      </c>
    </row>
    <row r="603" spans="4:19" x14ac:dyDescent="0.2">
      <c r="D603" s="537" t="s">
        <v>4017</v>
      </c>
      <c r="E603" s="536" t="s">
        <v>4010</v>
      </c>
      <c r="F603" s="537"/>
      <c r="G603" s="536"/>
      <c r="H603" s="537"/>
      <c r="I603" s="537"/>
      <c r="J603" s="536" t="str">
        <f t="shared" si="10"/>
        <v/>
      </c>
      <c r="K603" s="547"/>
      <c r="L603" s="547"/>
      <c r="M603" s="548"/>
      <c r="N603" s="537"/>
      <c r="O603" s="537"/>
      <c r="P603" s="537"/>
      <c r="Q603" s="537"/>
      <c r="R603" s="537"/>
      <c r="S603" s="536" t="s">
        <v>2230</v>
      </c>
    </row>
    <row r="604" spans="4:19" x14ac:dyDescent="0.2">
      <c r="D604" s="537" t="s">
        <v>4018</v>
      </c>
      <c r="E604" s="536" t="s">
        <v>4010</v>
      </c>
      <c r="F604" s="537"/>
      <c r="G604" s="536"/>
      <c r="H604" s="537"/>
      <c r="I604" s="537"/>
      <c r="J604" s="536" t="str">
        <f t="shared" si="10"/>
        <v/>
      </c>
      <c r="K604" s="547"/>
      <c r="L604" s="547"/>
      <c r="M604" s="548"/>
      <c r="N604" s="537"/>
      <c r="O604" s="537"/>
      <c r="P604" s="537"/>
      <c r="Q604" s="537"/>
      <c r="R604" s="537"/>
      <c r="S604" s="536" t="s">
        <v>2231</v>
      </c>
    </row>
    <row r="605" spans="4:19" x14ac:dyDescent="0.2">
      <c r="D605" s="537" t="s">
        <v>4019</v>
      </c>
      <c r="E605" s="536" t="s">
        <v>4010</v>
      </c>
      <c r="F605" s="537"/>
      <c r="G605" s="536"/>
      <c r="H605" s="537"/>
      <c r="I605" s="537"/>
      <c r="J605" s="536" t="str">
        <f t="shared" si="10"/>
        <v/>
      </c>
      <c r="K605" s="547"/>
      <c r="L605" s="547"/>
      <c r="M605" s="548"/>
      <c r="N605" s="537"/>
      <c r="O605" s="537"/>
      <c r="P605" s="537"/>
      <c r="Q605" s="537"/>
      <c r="R605" s="537"/>
      <c r="S605" s="536" t="s">
        <v>2232</v>
      </c>
    </row>
    <row r="606" spans="4:19" x14ac:dyDescent="0.2">
      <c r="D606" s="537" t="s">
        <v>4020</v>
      </c>
      <c r="E606" s="536" t="s">
        <v>4021</v>
      </c>
      <c r="F606" s="537"/>
      <c r="G606" s="536"/>
      <c r="H606" s="537"/>
      <c r="I606" s="537"/>
      <c r="J606" s="536" t="str">
        <f t="shared" si="10"/>
        <v/>
      </c>
      <c r="K606" s="547"/>
      <c r="L606" s="547"/>
      <c r="M606" s="548"/>
      <c r="N606" s="537"/>
      <c r="O606" s="537"/>
      <c r="P606" s="537"/>
      <c r="Q606" s="537"/>
      <c r="R606" s="537"/>
      <c r="S606" s="536" t="s">
        <v>2233</v>
      </c>
    </row>
    <row r="607" spans="4:19" x14ac:dyDescent="0.2">
      <c r="D607" s="537" t="s">
        <v>4022</v>
      </c>
      <c r="E607" s="536" t="s">
        <v>4021</v>
      </c>
      <c r="F607" s="537"/>
      <c r="G607" s="536"/>
      <c r="H607" s="537"/>
      <c r="I607" s="537"/>
      <c r="J607" s="536" t="str">
        <f t="shared" si="10"/>
        <v/>
      </c>
      <c r="K607" s="547"/>
      <c r="L607" s="547"/>
      <c r="M607" s="548"/>
      <c r="N607" s="537"/>
      <c r="O607" s="537"/>
      <c r="P607" s="537"/>
      <c r="Q607" s="537"/>
      <c r="R607" s="537"/>
      <c r="S607" s="536" t="s">
        <v>2234</v>
      </c>
    </row>
    <row r="608" spans="4:19" x14ac:dyDescent="0.2">
      <c r="D608" s="537" t="s">
        <v>4023</v>
      </c>
      <c r="E608" s="536" t="s">
        <v>4021</v>
      </c>
      <c r="F608" s="537"/>
      <c r="G608" s="536"/>
      <c r="H608" s="537"/>
      <c r="I608" s="537"/>
      <c r="J608" s="536" t="str">
        <f t="shared" si="10"/>
        <v/>
      </c>
      <c r="K608" s="547"/>
      <c r="L608" s="547"/>
      <c r="M608" s="548"/>
      <c r="N608" s="537"/>
      <c r="O608" s="537"/>
      <c r="P608" s="537"/>
      <c r="Q608" s="537"/>
      <c r="R608" s="537"/>
      <c r="S608" s="536" t="s">
        <v>2235</v>
      </c>
    </row>
    <row r="609" spans="4:19" x14ac:dyDescent="0.2">
      <c r="D609" s="537" t="s">
        <v>4024</v>
      </c>
      <c r="E609" s="536" t="s">
        <v>4021</v>
      </c>
      <c r="F609" s="537"/>
      <c r="G609" s="536"/>
      <c r="H609" s="537"/>
      <c r="I609" s="537"/>
      <c r="J609" s="536" t="str">
        <f t="shared" si="10"/>
        <v/>
      </c>
      <c r="K609" s="547"/>
      <c r="L609" s="547"/>
      <c r="M609" s="548"/>
      <c r="N609" s="537"/>
      <c r="O609" s="537"/>
      <c r="P609" s="537"/>
      <c r="Q609" s="537"/>
      <c r="R609" s="537"/>
      <c r="S609" s="536" t="s">
        <v>2236</v>
      </c>
    </row>
    <row r="610" spans="4:19" x14ac:dyDescent="0.2">
      <c r="D610" s="537" t="s">
        <v>4025</v>
      </c>
      <c r="E610" s="536" t="s">
        <v>4021</v>
      </c>
      <c r="F610" s="537"/>
      <c r="G610" s="536"/>
      <c r="H610" s="537"/>
      <c r="I610" s="537"/>
      <c r="J610" s="536" t="str">
        <f t="shared" si="10"/>
        <v/>
      </c>
      <c r="K610" s="547"/>
      <c r="L610" s="547"/>
      <c r="M610" s="548"/>
      <c r="N610" s="537"/>
      <c r="O610" s="537"/>
      <c r="P610" s="537"/>
      <c r="Q610" s="537"/>
      <c r="R610" s="537"/>
      <c r="S610" s="536" t="s">
        <v>2237</v>
      </c>
    </row>
    <row r="611" spans="4:19" x14ac:dyDescent="0.2">
      <c r="D611" s="537" t="s">
        <v>4026</v>
      </c>
      <c r="E611" s="536" t="s">
        <v>4021</v>
      </c>
      <c r="F611" s="537"/>
      <c r="G611" s="536"/>
      <c r="H611" s="537"/>
      <c r="I611" s="537"/>
      <c r="J611" s="536" t="str">
        <f t="shared" si="10"/>
        <v/>
      </c>
      <c r="K611" s="547"/>
      <c r="L611" s="547"/>
      <c r="M611" s="548"/>
      <c r="N611" s="537"/>
      <c r="O611" s="537"/>
      <c r="P611" s="537"/>
      <c r="Q611" s="537"/>
      <c r="R611" s="537"/>
      <c r="S611" s="536" t="s">
        <v>2238</v>
      </c>
    </row>
    <row r="612" spans="4:19" x14ac:dyDescent="0.2">
      <c r="D612" s="537" t="s">
        <v>4027</v>
      </c>
      <c r="E612" s="536" t="s">
        <v>4021</v>
      </c>
      <c r="F612" s="537"/>
      <c r="G612" s="536"/>
      <c r="H612" s="537"/>
      <c r="I612" s="537"/>
      <c r="J612" s="536" t="str">
        <f t="shared" si="10"/>
        <v/>
      </c>
      <c r="K612" s="547"/>
      <c r="L612" s="547"/>
      <c r="M612" s="548"/>
      <c r="N612" s="537"/>
      <c r="O612" s="537"/>
      <c r="P612" s="537"/>
      <c r="Q612" s="537"/>
      <c r="R612" s="537"/>
      <c r="S612" s="536" t="s">
        <v>2239</v>
      </c>
    </row>
    <row r="613" spans="4:19" x14ac:dyDescent="0.2">
      <c r="D613" s="537" t="s">
        <v>4028</v>
      </c>
      <c r="E613" s="536" t="s">
        <v>4021</v>
      </c>
      <c r="F613" s="537"/>
      <c r="G613" s="536"/>
      <c r="H613" s="537"/>
      <c r="I613" s="537"/>
      <c r="J613" s="536" t="str">
        <f t="shared" si="10"/>
        <v/>
      </c>
      <c r="K613" s="547"/>
      <c r="L613" s="547"/>
      <c r="M613" s="548"/>
      <c r="N613" s="537"/>
      <c r="O613" s="537"/>
      <c r="P613" s="537"/>
      <c r="Q613" s="537"/>
      <c r="R613" s="537"/>
      <c r="S613" s="536" t="s">
        <v>2240</v>
      </c>
    </row>
    <row r="614" spans="4:19" x14ac:dyDescent="0.2">
      <c r="D614" s="537" t="s">
        <v>4029</v>
      </c>
      <c r="E614" s="536" t="s">
        <v>4021</v>
      </c>
      <c r="F614" s="537"/>
      <c r="G614" s="536"/>
      <c r="H614" s="537"/>
      <c r="I614" s="537"/>
      <c r="J614" s="536" t="str">
        <f t="shared" si="10"/>
        <v/>
      </c>
      <c r="K614" s="547"/>
      <c r="L614" s="547"/>
      <c r="M614" s="548"/>
      <c r="N614" s="537"/>
      <c r="O614" s="537"/>
      <c r="P614" s="537"/>
      <c r="Q614" s="537"/>
      <c r="R614" s="537"/>
      <c r="S614" s="536" t="s">
        <v>2241</v>
      </c>
    </row>
    <row r="615" spans="4:19" x14ac:dyDescent="0.2">
      <c r="D615" s="537" t="s">
        <v>4030</v>
      </c>
      <c r="E615" s="536" t="s">
        <v>4021</v>
      </c>
      <c r="F615" s="537"/>
      <c r="G615" s="536"/>
      <c r="H615" s="537"/>
      <c r="I615" s="537"/>
      <c r="J615" s="536" t="str">
        <f t="shared" si="10"/>
        <v/>
      </c>
      <c r="K615" s="547"/>
      <c r="L615" s="547"/>
      <c r="M615" s="548"/>
      <c r="N615" s="537"/>
      <c r="O615" s="537"/>
      <c r="P615" s="537"/>
      <c r="Q615" s="537"/>
      <c r="R615" s="537"/>
      <c r="S615" s="536" t="s">
        <v>2242</v>
      </c>
    </row>
  </sheetData>
  <dataValidations count="7">
    <dataValidation type="list" allowBlank="1" showInputMessage="1" showErrorMessage="1" errorTitle="X-Author for Excel" error="Please select a value from the drop-down." promptTitle="X-Author for Excel" sqref="L3:L153">
      <formula1>IF(IFERROR(ROWS(INDIRECT(SUBSTITUTE("AIM_Impact_Disaggregation__c.AIM_Baseline_Year__c"," ","_"))),-1) &lt; 0, XAuthorInvalidPicklistData,INDIRECT(SUBSTITUTE("AIM_Impact_Disaggregation__c.AIM_Baseline_Year__c"," ","_")))</formula1>
    </dataValidation>
    <dataValidation type="custom" allowBlank="1" showInputMessage="1" showErrorMessage="1" errorTitle="X-Author for Excel" error="Id and Lookup fields are not editable." promptTitle="X-Author for Excel" sqref="Q3:Q153 Q159:Q309 S315:S615">
      <formula1>""</formula1>
    </dataValidation>
    <dataValidation type="list" allowBlank="1" showInputMessage="1" showErrorMessage="1" errorTitle="X-Author for Excel" error="Please select a value from the drop-down." promptTitle="X-Author for Excel" sqref="L159:L309">
      <formula1>IF(IFERROR(ROWS(INDIRECT(SUBSTITUTE("AIM_Outcome_Disaggregation__c.AIM_Baseline_Year__c"," ","_"))),-1) &lt; 0, XAuthorInvalidPicklistData,INDIRECT(SUBSTITUTE("AIM_Outcome_Disaggregation__c.AIM_Baseline_Year__c"," ","_")))</formula1>
    </dataValidation>
    <dataValidation type="decimal" allowBlank="1" showInputMessage="1" showErrorMessage="1" errorTitle="X-Author for Excel" error="Please enter a valid numeric value. Valid range for Baseline N# is -10000000000 to 10000000000." promptTitle="X-Author for Excel" sqref="K315:K615">
      <formula1>-10000000000</formula1>
      <formula2>10000000000</formula2>
    </dataValidation>
    <dataValidation type="decimal" allowBlank="1" showInputMessage="1" showErrorMessage="1" errorTitle="X-Author for Excel" error="Please enter a valid numeric value. Valid range for Baseline D# is -10000000000 to 10000000000." promptTitle="X-Author for Excel" sqref="L315:L615">
      <formula1>-10000000000</formula1>
      <formula2>10000000000</formula2>
    </dataValidation>
    <dataValidation type="decimal" allowBlank="1" showInputMessage="1" showErrorMessage="1" errorTitle="X-Author for Excel" error="Please enter a valid numeric value. Valid range for Baseline % is -99999.99 to 99999.99." promptTitle="X-Author for Excel" sqref="M315:M615">
      <formula1>-99999.99</formula1>
      <formula2>99999.99</formula2>
    </dataValidation>
    <dataValidation type="list" allowBlank="1" showInputMessage="1" showErrorMessage="1" errorTitle="X-Author for Excel" error="Please select a value from the drop-down." promptTitle="X-Author for Excel" sqref="N315:N615">
      <formula1>IF(IFERROR(ROWS(INDIRECT(SUBSTITUTE("AIM_Coverage_Disaggregation__c.AIM_Year__c"," ","_"))),-1) &lt; 0, XAuthorInvalidPicklistData,INDIRECT(SUBSTITUTE("AIM_Coverage_Disaggregation__c.AIM_Year__c"," ","_")))</formula1>
    </dataValidation>
  </dataValidations>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W500"/>
  <sheetViews>
    <sheetView showGridLines="0" zoomScale="70" zoomScaleNormal="70" workbookViewId="0">
      <selection activeCell="Q18" sqref="Q18"/>
    </sheetView>
  </sheetViews>
  <sheetFormatPr defaultColWidth="8.875" defaultRowHeight="15.75" x14ac:dyDescent="0.25"/>
  <cols>
    <col min="1" max="1" width="12" style="6" customWidth="1"/>
    <col min="2" max="2" width="30.625" style="6" customWidth="1"/>
    <col min="3" max="3" width="25.625" style="6" customWidth="1"/>
    <col min="4" max="4" width="32.625" style="6" customWidth="1"/>
    <col min="5" max="5" width="31.625" style="6" customWidth="1"/>
    <col min="6" max="6" width="24.125" style="6" hidden="1" customWidth="1"/>
    <col min="7" max="7" width="21.375" style="6" hidden="1" customWidth="1"/>
    <col min="8" max="8" width="35.375" style="6" hidden="1" customWidth="1"/>
    <col min="9" max="9" width="31.625" style="6" hidden="1" customWidth="1"/>
    <col min="10" max="10" width="26.875" style="6" hidden="1" customWidth="1"/>
    <col min="11" max="11" width="27.625" style="6" hidden="1" customWidth="1"/>
    <col min="12" max="12" width="0.125" style="6" customWidth="1"/>
    <col min="13" max="13" width="32.125" style="6" customWidth="1"/>
    <col min="14" max="14" width="39.875" style="6" customWidth="1"/>
    <col min="15" max="15" width="0.375" style="6" customWidth="1"/>
    <col min="16" max="16" width="21.875" style="6" customWidth="1"/>
    <col min="17" max="17" width="41.625" style="6" customWidth="1"/>
    <col min="18" max="19" width="14.125" style="6" hidden="1" customWidth="1"/>
    <col min="20" max="21" width="22.375" style="6" hidden="1" customWidth="1"/>
    <col min="22" max="22" width="25.875" style="6" hidden="1" customWidth="1"/>
    <col min="23" max="26" width="26.625" style="6" hidden="1" customWidth="1"/>
    <col min="27" max="27" width="26.625" style="6" customWidth="1"/>
    <col min="28" max="28" width="0.125" style="6" customWidth="1"/>
    <col min="29" max="29" width="0.375" style="6" customWidth="1"/>
    <col min="30" max="38" width="8.875" style="6" customWidth="1"/>
    <col min="39" max="39" width="8.875" style="9" customWidth="1"/>
    <col min="40" max="40" width="17.625" style="9" customWidth="1"/>
    <col min="41" max="41" width="13.125" style="9" customWidth="1"/>
    <col min="42" max="42" width="18" style="9" customWidth="1"/>
    <col min="43" max="43" width="13.375" style="9" customWidth="1"/>
    <col min="44" max="44" width="8.875" style="9"/>
    <col min="45" max="49" width="8.875" style="4"/>
    <col min="50" max="16384" width="8.875" style="6"/>
  </cols>
  <sheetData>
    <row r="1" spans="1:29" ht="21.6" customHeight="1" x14ac:dyDescent="0.25">
      <c r="A1" s="599" t="s">
        <v>303</v>
      </c>
      <c r="B1" s="600"/>
      <c r="C1" s="600"/>
      <c r="D1" s="600"/>
      <c r="E1" s="600"/>
      <c r="F1" s="600"/>
      <c r="G1" s="600"/>
      <c r="H1" s="600"/>
      <c r="I1" s="600"/>
      <c r="J1" s="600"/>
      <c r="K1" s="600"/>
      <c r="L1" s="600"/>
      <c r="M1" s="600"/>
      <c r="N1" s="600"/>
      <c r="O1" s="601"/>
    </row>
    <row r="2" spans="1:29" ht="20.100000000000001" customHeight="1" thickBot="1" x14ac:dyDescent="0.3">
      <c r="A2" s="602"/>
      <c r="B2" s="603"/>
      <c r="C2" s="603"/>
      <c r="D2" s="603"/>
      <c r="E2" s="603"/>
      <c r="F2" s="603"/>
      <c r="G2" s="603"/>
      <c r="H2" s="603"/>
      <c r="I2" s="603"/>
      <c r="J2" s="603"/>
      <c r="K2" s="603"/>
      <c r="L2" s="603"/>
      <c r="M2" s="603"/>
      <c r="N2" s="603"/>
      <c r="O2" s="604"/>
    </row>
    <row r="3" spans="1:29" ht="16.5" thickBot="1" x14ac:dyDescent="0.3"/>
    <row r="4" spans="1:29" ht="65.849999999999994" customHeight="1" thickBot="1" x14ac:dyDescent="0.3">
      <c r="A4" s="43" t="s">
        <v>11</v>
      </c>
      <c r="B4" s="356" t="s">
        <v>304</v>
      </c>
      <c r="C4" s="30" t="s">
        <v>116</v>
      </c>
    </row>
    <row r="5" spans="1:29" ht="16.5" thickBot="1" x14ac:dyDescent="0.3"/>
    <row r="6" spans="1:29" ht="45.75" customHeight="1" thickBot="1" x14ac:dyDescent="0.3">
      <c r="A6" s="576" t="s">
        <v>304</v>
      </c>
      <c r="B6" s="577"/>
      <c r="C6" s="577"/>
      <c r="D6" s="577"/>
      <c r="E6" s="577"/>
      <c r="F6" s="577"/>
      <c r="G6" s="577"/>
      <c r="H6" s="577"/>
      <c r="I6" s="577"/>
      <c r="J6" s="577"/>
      <c r="K6" s="577"/>
      <c r="L6" s="577"/>
      <c r="M6" s="577"/>
      <c r="N6" s="577"/>
      <c r="O6" s="577"/>
      <c r="P6" s="330"/>
      <c r="Q6" s="330"/>
      <c r="R6" s="330"/>
      <c r="S6" s="330"/>
      <c r="T6" s="330"/>
      <c r="U6" s="330"/>
      <c r="V6" s="330"/>
      <c r="W6" s="330"/>
      <c r="X6" s="330"/>
      <c r="Y6" s="330"/>
      <c r="Z6" s="330"/>
      <c r="AA6" s="330"/>
      <c r="AB6" s="330"/>
      <c r="AC6" s="332"/>
    </row>
    <row r="7" spans="1:29" ht="45.75" customHeight="1" x14ac:dyDescent="0.25">
      <c r="A7" s="422" t="s">
        <v>305</v>
      </c>
      <c r="B7" s="423" t="s">
        <v>1</v>
      </c>
      <c r="C7" s="423" t="s">
        <v>54</v>
      </c>
      <c r="D7" s="404" t="s">
        <v>306</v>
      </c>
      <c r="E7" s="404" t="s">
        <v>269</v>
      </c>
      <c r="F7" s="403" t="s">
        <v>190</v>
      </c>
      <c r="G7" s="488"/>
      <c r="H7" s="488"/>
      <c r="I7" s="488"/>
      <c r="J7" s="488"/>
      <c r="K7" s="488"/>
      <c r="L7" s="488"/>
      <c r="M7" s="488" t="s">
        <v>295</v>
      </c>
      <c r="N7" s="422" t="s">
        <v>5</v>
      </c>
      <c r="O7" s="422"/>
      <c r="P7" s="422" t="s">
        <v>230</v>
      </c>
      <c r="Q7" s="422" t="s">
        <v>219</v>
      </c>
      <c r="R7" s="503" t="s">
        <v>188</v>
      </c>
      <c r="S7" s="503" t="s">
        <v>28</v>
      </c>
      <c r="T7" s="503" t="s">
        <v>30</v>
      </c>
      <c r="U7" s="503" t="s">
        <v>63</v>
      </c>
      <c r="V7" s="504" t="s">
        <v>123</v>
      </c>
      <c r="W7" s="504" t="s">
        <v>132</v>
      </c>
      <c r="X7" s="504" t="s">
        <v>143</v>
      </c>
      <c r="Y7" s="504" t="s">
        <v>16</v>
      </c>
      <c r="Z7" s="504" t="s">
        <v>189</v>
      </c>
      <c r="AA7" s="422" t="s">
        <v>325</v>
      </c>
      <c r="AB7" s="383"/>
      <c r="AC7" s="384"/>
    </row>
    <row r="8" spans="1:29" ht="47.1" hidden="1" customHeight="1" x14ac:dyDescent="0.25">
      <c r="A8" s="409" t="s">
        <v>58</v>
      </c>
      <c r="B8" s="505" t="str">
        <f>IFERROR(IF(D8="","",VLOOKUP(W8,'Reference records(soft deleted)'!$B$84:$D$127,3,FALSE)),"")</f>
        <v/>
      </c>
      <c r="C8" s="505" t="str">
        <f>IFERROR(IF(D8="","",VLOOKUP(X8,'Reference records(soft deleted)'!$B$235:$D$426,2,FALSE)),"")</f>
        <v/>
      </c>
      <c r="D8" s="506" t="s">
        <v>229</v>
      </c>
      <c r="E8" s="507" t="str">
        <f>IF('Overview - Section A'!$AN$5="Funding Request",IF(F8="Funding Request Place Holder","",F8),"")</f>
        <v/>
      </c>
      <c r="F8" s="508" t="str">
        <f>IFERROR(IF(Z8="","",VLOOKUP(Z8,'Overview - Section A'!$P$31:$Q$32,2,FALSE)),"")</f>
        <v>[Account (Name)]</v>
      </c>
      <c r="G8" s="509"/>
      <c r="H8" s="509"/>
      <c r="I8" s="509"/>
      <c r="J8" s="509"/>
      <c r="K8" s="509"/>
      <c r="L8" s="509"/>
      <c r="M8" s="507" t="str">
        <f>IFERROR(IF(Y8="","",Y8),"")</f>
        <v>[Country (Name)]</v>
      </c>
      <c r="N8" s="510" t="s">
        <v>227</v>
      </c>
      <c r="O8" s="511"/>
      <c r="P8" s="512" t="s">
        <v>55</v>
      </c>
      <c r="Q8" s="510" t="s">
        <v>56</v>
      </c>
      <c r="R8" s="513" t="str">
        <f>IFERROR(IF('Overview - Section A'!$AN$5="Funding Request",VLOOKUP(E8,'Overview - Section A'!$M$31:$P$32,4,FALSE),IF(Z8="","",Z8)),"")</f>
        <v>[Record ID]</v>
      </c>
      <c r="S8" s="513" t="b">
        <f>IFERROR(IF(D8&lt;&gt;"",TRUE,FALSE),FALSE)</f>
        <v>1</v>
      </c>
      <c r="T8" s="513" t="s">
        <v>29</v>
      </c>
      <c r="U8" s="513" t="str">
        <f t="array" ref="U8">IFERROR(IF(OR(INDEX('Overview - Section A'!$AB$132:$AB$227,MATCH(LEFT(C8,255),LEFT('Overview - Section A'!$W$132:$W$227,255),0))=0,INDEX('Overview - Section A'!$AB$132:$AB$227,MATCH(LEFT(C8,255),LEFT('Overview - Section A'!$W$132:$W$227,255),0))="[Record ID]"),"",INDEX('Overview - Section A'!$AB$132:$AB$227,MATCH(LEFT(C8,255),LEFT('Overview - Section A'!$W$132:$W$227,255),0))),"")</f>
        <v/>
      </c>
      <c r="V8" s="514" t="str">
        <f>IFERROR(IF('Overview - Section A'!$AN$5="Funding Request",IF('Reference Records'!$B$343&lt;&gt;"",VLOOKUP(M8,'Reference Records'!$B$343:$C$344,2,FALSE),VLOOKUP(M8,'Reference Records'!$A$356:$C$694,3,FALSE)),VLOOKUP(M8,'Reference Records'!$A$697:$C$699,3,FALSE)),"")</f>
        <v/>
      </c>
      <c r="W8" s="515" t="s">
        <v>131</v>
      </c>
      <c r="X8" s="515" t="s">
        <v>133</v>
      </c>
      <c r="Y8" s="514" t="s">
        <v>136</v>
      </c>
      <c r="Z8" s="514" t="s">
        <v>29</v>
      </c>
      <c r="AA8" s="512" t="s">
        <v>324</v>
      </c>
      <c r="AB8" s="385"/>
      <c r="AC8" s="384"/>
    </row>
    <row r="9" spans="1:29" ht="47.1" customHeight="1" x14ac:dyDescent="0.25">
      <c r="A9" s="409">
        <v>1</v>
      </c>
      <c r="B9" s="505" t="str">
        <f>IFERROR(IF(D9="","",VLOOKUP(W9,'Reference records(soft deleted)'!$B$84:$D$127,3,FALSE)),"")</f>
        <v/>
      </c>
      <c r="C9" s="505" t="str">
        <f>IFERROR(IF(D9="","",VLOOKUP(X9,'Reference records(soft deleted)'!$B$235:$D$426,2,FALSE)),"")</f>
        <v/>
      </c>
      <c r="D9" s="506"/>
      <c r="E9" s="507" t="str">
        <f>IF('Overview - Section A'!$AN$5="Funding Request",IF(F9="Funding Request Place Holder","",F9),"")</f>
        <v/>
      </c>
      <c r="F9" s="508" t="str">
        <f>IFERROR(IF(Z9="","",VLOOKUP(Z9,'Overview - Section A'!$P$31:$Q$32,2,FALSE)),"")</f>
        <v/>
      </c>
      <c r="G9" s="509"/>
      <c r="H9" s="509"/>
      <c r="I9" s="509"/>
      <c r="J9" s="509"/>
      <c r="K9" s="509"/>
      <c r="L9" s="509"/>
      <c r="M9" s="507" t="str">
        <f t="shared" ref="M9:M72" si="0">IFERROR(IF(Y9="","",Y9),"")</f>
        <v/>
      </c>
      <c r="N9" s="510"/>
      <c r="O9" s="511"/>
      <c r="P9" s="512"/>
      <c r="Q9" s="510"/>
      <c r="R9" s="513" t="str">
        <f>IFERROR(IF('Overview - Section A'!$AN$5="Funding Request",VLOOKUP(E9,'Overview - Section A'!$M$31:$P$32,4,FALSE),IF(Z9="","",Z9)),"")</f>
        <v>a1236000008JWxJAAW</v>
      </c>
      <c r="S9" s="513" t="b">
        <f t="shared" ref="S9:S72" si="1">IFERROR(IF(D9&lt;&gt;"",TRUE,FALSE),FALSE)</f>
        <v>0</v>
      </c>
      <c r="T9" s="513" t="s">
        <v>1151</v>
      </c>
      <c r="U9" s="513" t="str">
        <f t="array" ref="U9">IFERROR(IF(OR(INDEX('Overview - Section A'!$AB$132:$AB$227,MATCH(LEFT(C9,255),LEFT('Overview - Section A'!$W$132:$W$227,255),0))=0,INDEX('Overview - Section A'!$AB$132:$AB$227,MATCH(LEFT(C9,255),LEFT('Overview - Section A'!$W$132:$W$227,255),0))="[Record ID]"),"",INDEX('Overview - Section A'!$AB$132:$AB$227,MATCH(LEFT(C9,255),LEFT('Overview - Section A'!$W$132:$W$227,255),0))),"")</f>
        <v/>
      </c>
      <c r="V9" s="514" t="str">
        <f>IFERROR(IF('Overview - Section A'!$AN$5="Funding Request",IF('Reference Records'!$B$343&lt;&gt;"",VLOOKUP(M9,'Reference Records'!$B$343:$C$344,2,FALSE),VLOOKUP(M9,'Reference Records'!$A$356:$C$694,3,FALSE)),VLOOKUP(M9,'Reference Records'!$A$697:$C$699,3,FALSE)),"")</f>
        <v/>
      </c>
      <c r="W9" s="515"/>
      <c r="X9" s="515"/>
      <c r="Y9" s="514"/>
      <c r="Z9" s="514" t="s">
        <v>453</v>
      </c>
      <c r="AA9" s="512"/>
      <c r="AB9" s="385"/>
      <c r="AC9" s="384"/>
    </row>
    <row r="10" spans="1:29" ht="47.1" customHeight="1" x14ac:dyDescent="0.25">
      <c r="A10" s="409">
        <v>2</v>
      </c>
      <c r="B10" s="505" t="str">
        <f>IFERROR(IF(D10="","",VLOOKUP(W10,'Reference records(soft deleted)'!$B$84:$D$127,3,FALSE)),"")</f>
        <v/>
      </c>
      <c r="C10" s="505" t="str">
        <f>IFERROR(IF(D10="","",VLOOKUP(X10,'Reference records(soft deleted)'!$B$235:$D$426,2,FALSE)),"")</f>
        <v/>
      </c>
      <c r="D10" s="506"/>
      <c r="E10" s="507" t="str">
        <f>IF('Overview - Section A'!$AN$5="Funding Request",IF(F10="Funding Request Place Holder","",F10),"")</f>
        <v/>
      </c>
      <c r="F10" s="508" t="str">
        <f>IFERROR(IF(Z10="","",VLOOKUP(Z10,'Overview - Section A'!$P$31:$Q$32,2,FALSE)),"")</f>
        <v/>
      </c>
      <c r="G10" s="509"/>
      <c r="H10" s="509"/>
      <c r="I10" s="509"/>
      <c r="J10" s="509"/>
      <c r="K10" s="509"/>
      <c r="L10" s="509"/>
      <c r="M10" s="507" t="str">
        <f t="shared" si="0"/>
        <v/>
      </c>
      <c r="N10" s="510"/>
      <c r="O10" s="511"/>
      <c r="P10" s="512"/>
      <c r="Q10" s="510"/>
      <c r="R10" s="513" t="str">
        <f>IFERROR(IF('Overview - Section A'!$AN$5="Funding Request",VLOOKUP(E10,'Overview - Section A'!$M$31:$P$32,4,FALSE),IF(Z10="","",Z10)),"")</f>
        <v>a1236000008JWxJAAW</v>
      </c>
      <c r="S10" s="513" t="b">
        <f t="shared" si="1"/>
        <v>0</v>
      </c>
      <c r="T10" s="513" t="s">
        <v>1152</v>
      </c>
      <c r="U10" s="513" t="str">
        <f t="array" ref="U10">IFERROR(IF(OR(INDEX('Overview - Section A'!$AB$132:$AB$227,MATCH(LEFT(C10,255),LEFT('Overview - Section A'!$W$132:$W$227,255),0))=0,INDEX('Overview - Section A'!$AB$132:$AB$227,MATCH(LEFT(C10,255),LEFT('Overview - Section A'!$W$132:$W$227,255),0))="[Record ID]"),"",INDEX('Overview - Section A'!$AB$132:$AB$227,MATCH(LEFT(C10,255),LEFT('Overview - Section A'!$W$132:$W$227,255),0))),"")</f>
        <v/>
      </c>
      <c r="V10" s="514" t="str">
        <f>IFERROR(IF('Overview - Section A'!$AN$5="Funding Request",IF('Reference Records'!$B$343&lt;&gt;"",VLOOKUP(M10,'Reference Records'!$B$343:$C$344,2,FALSE),VLOOKUP(M10,'Reference Records'!$A$356:$C$694,3,FALSE)),VLOOKUP(M10,'Reference Records'!$A$697:$C$699,3,FALSE)),"")</f>
        <v/>
      </c>
      <c r="W10" s="515"/>
      <c r="X10" s="515"/>
      <c r="Y10" s="514"/>
      <c r="Z10" s="514" t="s">
        <v>453</v>
      </c>
      <c r="AA10" s="512"/>
      <c r="AB10" s="385"/>
      <c r="AC10" s="384"/>
    </row>
    <row r="11" spans="1:29" ht="47.1" customHeight="1" x14ac:dyDescent="0.25">
      <c r="A11" s="409">
        <v>3</v>
      </c>
      <c r="B11" s="505" t="str">
        <f>IFERROR(IF(D11="","",VLOOKUP(W11,'Reference records(soft deleted)'!$B$84:$D$127,3,FALSE)),"")</f>
        <v/>
      </c>
      <c r="C11" s="505" t="str">
        <f>IFERROR(IF(D11="","",VLOOKUP(X11,'Reference records(soft deleted)'!$B$235:$D$426,2,FALSE)),"")</f>
        <v/>
      </c>
      <c r="D11" s="506"/>
      <c r="E11" s="507" t="str">
        <f>IF('Overview - Section A'!$AN$5="Funding Request",IF(F11="Funding Request Place Holder","",F11),"")</f>
        <v/>
      </c>
      <c r="F11" s="508" t="str">
        <f>IFERROR(IF(Z11="","",VLOOKUP(Z11,'Overview - Section A'!$P$31:$Q$32,2,FALSE)),"")</f>
        <v/>
      </c>
      <c r="G11" s="509"/>
      <c r="H11" s="509"/>
      <c r="I11" s="509"/>
      <c r="J11" s="509"/>
      <c r="K11" s="509"/>
      <c r="L11" s="509"/>
      <c r="M11" s="507" t="str">
        <f t="shared" si="0"/>
        <v/>
      </c>
      <c r="N11" s="510"/>
      <c r="O11" s="511"/>
      <c r="P11" s="512"/>
      <c r="Q11" s="510"/>
      <c r="R11" s="513" t="str">
        <f>IFERROR(IF('Overview - Section A'!$AN$5="Funding Request",VLOOKUP(E11,'Overview - Section A'!$M$31:$P$32,4,FALSE),IF(Z11="","",Z11)),"")</f>
        <v>a1236000008JWxJAAW</v>
      </c>
      <c r="S11" s="513" t="b">
        <f t="shared" si="1"/>
        <v>0</v>
      </c>
      <c r="T11" s="513" t="s">
        <v>1153</v>
      </c>
      <c r="U11" s="513" t="str">
        <f t="array" ref="U11">IFERROR(IF(OR(INDEX('Overview - Section A'!$AB$132:$AB$227,MATCH(LEFT(C11,255),LEFT('Overview - Section A'!$W$132:$W$227,255),0))=0,INDEX('Overview - Section A'!$AB$132:$AB$227,MATCH(LEFT(C11,255),LEFT('Overview - Section A'!$W$132:$W$227,255),0))="[Record ID]"),"",INDEX('Overview - Section A'!$AB$132:$AB$227,MATCH(LEFT(C11,255),LEFT('Overview - Section A'!$W$132:$W$227,255),0))),"")</f>
        <v/>
      </c>
      <c r="V11" s="514" t="str">
        <f>IFERROR(IF('Overview - Section A'!$AN$5="Funding Request",IF('Reference Records'!$B$343&lt;&gt;"",VLOOKUP(M11,'Reference Records'!$B$343:$C$344,2,FALSE),VLOOKUP(M11,'Reference Records'!$A$356:$C$694,3,FALSE)),VLOOKUP(M11,'Reference Records'!$A$697:$C$699,3,FALSE)),"")</f>
        <v/>
      </c>
      <c r="W11" s="515"/>
      <c r="X11" s="515"/>
      <c r="Y11" s="514"/>
      <c r="Z11" s="514" t="s">
        <v>453</v>
      </c>
      <c r="AA11" s="512"/>
      <c r="AB11" s="385"/>
      <c r="AC11" s="384"/>
    </row>
    <row r="12" spans="1:29" ht="47.1" customHeight="1" x14ac:dyDescent="0.25">
      <c r="A12" s="409">
        <v>4</v>
      </c>
      <c r="B12" s="505" t="str">
        <f>IFERROR(IF(D12="","",VLOOKUP(W12,'Reference records(soft deleted)'!$B$84:$D$127,3,FALSE)),"")</f>
        <v/>
      </c>
      <c r="C12" s="505" t="str">
        <f>IFERROR(IF(D12="","",VLOOKUP(X12,'Reference records(soft deleted)'!$B$235:$D$426,2,FALSE)),"")</f>
        <v/>
      </c>
      <c r="D12" s="506"/>
      <c r="E12" s="507" t="str">
        <f>IF('Overview - Section A'!$AN$5="Funding Request",IF(F12="Funding Request Place Holder","",F12),"")</f>
        <v/>
      </c>
      <c r="F12" s="508" t="str">
        <f>IFERROR(IF(Z12="","",VLOOKUP(Z12,'Overview - Section A'!$P$31:$Q$32,2,FALSE)),"")</f>
        <v/>
      </c>
      <c r="G12" s="509"/>
      <c r="H12" s="509"/>
      <c r="I12" s="509"/>
      <c r="J12" s="509"/>
      <c r="K12" s="509"/>
      <c r="L12" s="509"/>
      <c r="M12" s="507" t="str">
        <f t="shared" si="0"/>
        <v/>
      </c>
      <c r="N12" s="510"/>
      <c r="O12" s="511"/>
      <c r="P12" s="512"/>
      <c r="Q12" s="510"/>
      <c r="R12" s="513" t="str">
        <f>IFERROR(IF('Overview - Section A'!$AN$5="Funding Request",VLOOKUP(E12,'Overview - Section A'!$M$31:$P$32,4,FALSE),IF(Z12="","",Z12)),"")</f>
        <v>a1236000008JWxJAAW</v>
      </c>
      <c r="S12" s="513" t="b">
        <f t="shared" si="1"/>
        <v>0</v>
      </c>
      <c r="T12" s="513" t="s">
        <v>1154</v>
      </c>
      <c r="U12" s="513" t="str">
        <f t="array" ref="U12">IFERROR(IF(OR(INDEX('Overview - Section A'!$AB$132:$AB$227,MATCH(LEFT(C12,255),LEFT('Overview - Section A'!$W$132:$W$227,255),0))=0,INDEX('Overview - Section A'!$AB$132:$AB$227,MATCH(LEFT(C12,255),LEFT('Overview - Section A'!$W$132:$W$227,255),0))="[Record ID]"),"",INDEX('Overview - Section A'!$AB$132:$AB$227,MATCH(LEFT(C12,255),LEFT('Overview - Section A'!$W$132:$W$227,255),0))),"")</f>
        <v/>
      </c>
      <c r="V12" s="514" t="str">
        <f>IFERROR(IF('Overview - Section A'!$AN$5="Funding Request",IF('Reference Records'!$B$343&lt;&gt;"",VLOOKUP(M12,'Reference Records'!$B$343:$C$344,2,FALSE),VLOOKUP(M12,'Reference Records'!$A$356:$C$694,3,FALSE)),VLOOKUP(M12,'Reference Records'!$A$697:$C$699,3,FALSE)),"")</f>
        <v/>
      </c>
      <c r="W12" s="515"/>
      <c r="X12" s="515"/>
      <c r="Y12" s="514"/>
      <c r="Z12" s="514" t="s">
        <v>453</v>
      </c>
      <c r="AA12" s="512"/>
      <c r="AB12" s="385"/>
      <c r="AC12" s="384"/>
    </row>
    <row r="13" spans="1:29" ht="47.1" customHeight="1" x14ac:dyDescent="0.25">
      <c r="A13" s="409">
        <v>5</v>
      </c>
      <c r="B13" s="505" t="str">
        <f>IFERROR(IF(D13="","",VLOOKUP(W13,'Reference records(soft deleted)'!$B$84:$D$127,3,FALSE)),"")</f>
        <v/>
      </c>
      <c r="C13" s="505" t="str">
        <f>IFERROR(IF(D13="","",VLOOKUP(X13,'Reference records(soft deleted)'!$B$235:$D$426,2,FALSE)),"")</f>
        <v/>
      </c>
      <c r="D13" s="506"/>
      <c r="E13" s="507" t="str">
        <f>IF('Overview - Section A'!$AN$5="Funding Request",IF(F13="Funding Request Place Holder","",F13),"")</f>
        <v/>
      </c>
      <c r="F13" s="508" t="str">
        <f>IFERROR(IF(Z13="","",VLOOKUP(Z13,'Overview - Section A'!$P$31:$Q$32,2,FALSE)),"")</f>
        <v/>
      </c>
      <c r="G13" s="509"/>
      <c r="H13" s="509"/>
      <c r="I13" s="509"/>
      <c r="J13" s="509"/>
      <c r="K13" s="509"/>
      <c r="L13" s="509"/>
      <c r="M13" s="507" t="str">
        <f t="shared" si="0"/>
        <v/>
      </c>
      <c r="N13" s="510"/>
      <c r="O13" s="511"/>
      <c r="P13" s="512"/>
      <c r="Q13" s="510"/>
      <c r="R13" s="513" t="str">
        <f>IFERROR(IF('Overview - Section A'!$AN$5="Funding Request",VLOOKUP(E13,'Overview - Section A'!$M$31:$P$32,4,FALSE),IF(Z13="","",Z13)),"")</f>
        <v>a1236000008JWxJAAW</v>
      </c>
      <c r="S13" s="513" t="b">
        <f t="shared" si="1"/>
        <v>0</v>
      </c>
      <c r="T13" s="513" t="s">
        <v>1155</v>
      </c>
      <c r="U13" s="513" t="str">
        <f t="array" ref="U13">IFERROR(IF(OR(INDEX('Overview - Section A'!$AB$132:$AB$227,MATCH(LEFT(C13,255),LEFT('Overview - Section A'!$W$132:$W$227,255),0))=0,INDEX('Overview - Section A'!$AB$132:$AB$227,MATCH(LEFT(C13,255),LEFT('Overview - Section A'!$W$132:$W$227,255),0))="[Record ID]"),"",INDEX('Overview - Section A'!$AB$132:$AB$227,MATCH(LEFT(C13,255),LEFT('Overview - Section A'!$W$132:$W$227,255),0))),"")</f>
        <v/>
      </c>
      <c r="V13" s="514" t="str">
        <f>IFERROR(IF('Overview - Section A'!$AN$5="Funding Request",IF('Reference Records'!$B$343&lt;&gt;"",VLOOKUP(M13,'Reference Records'!$B$343:$C$344,2,FALSE),VLOOKUP(M13,'Reference Records'!$A$356:$C$694,3,FALSE)),VLOOKUP(M13,'Reference Records'!$A$697:$C$699,3,FALSE)),"")</f>
        <v/>
      </c>
      <c r="W13" s="515"/>
      <c r="X13" s="515"/>
      <c r="Y13" s="514"/>
      <c r="Z13" s="514" t="s">
        <v>453</v>
      </c>
      <c r="AA13" s="512"/>
      <c r="AB13" s="385"/>
      <c r="AC13" s="384"/>
    </row>
    <row r="14" spans="1:29" ht="47.1" customHeight="1" x14ac:dyDescent="0.25">
      <c r="A14" s="409">
        <v>6</v>
      </c>
      <c r="B14" s="505" t="str">
        <f>IFERROR(IF(D14="","",VLOOKUP(W14,'Reference records(soft deleted)'!$B$84:$D$127,3,FALSE)),"")</f>
        <v/>
      </c>
      <c r="C14" s="505" t="str">
        <f>IFERROR(IF(D14="","",VLOOKUP(X14,'Reference records(soft deleted)'!$B$235:$D$426,2,FALSE)),"")</f>
        <v/>
      </c>
      <c r="D14" s="506"/>
      <c r="E14" s="507" t="str">
        <f>IF('Overview - Section A'!$AN$5="Funding Request",IF(F14="Funding Request Place Holder","",F14),"")</f>
        <v/>
      </c>
      <c r="F14" s="508" t="str">
        <f>IFERROR(IF(Z14="","",VLOOKUP(Z14,'Overview - Section A'!$P$31:$Q$32,2,FALSE)),"")</f>
        <v/>
      </c>
      <c r="G14" s="509"/>
      <c r="H14" s="509"/>
      <c r="I14" s="509"/>
      <c r="J14" s="509"/>
      <c r="K14" s="509"/>
      <c r="L14" s="509"/>
      <c r="M14" s="507" t="str">
        <f t="shared" si="0"/>
        <v/>
      </c>
      <c r="N14" s="510"/>
      <c r="O14" s="511"/>
      <c r="P14" s="512"/>
      <c r="Q14" s="510"/>
      <c r="R14" s="513" t="str">
        <f>IFERROR(IF('Overview - Section A'!$AN$5="Funding Request",VLOOKUP(E14,'Overview - Section A'!$M$31:$P$32,4,FALSE),IF(Z14="","",Z14)),"")</f>
        <v>a1236000008JWxJAAW</v>
      </c>
      <c r="S14" s="513" t="b">
        <f t="shared" si="1"/>
        <v>0</v>
      </c>
      <c r="T14" s="513" t="s">
        <v>1156</v>
      </c>
      <c r="U14" s="513" t="str">
        <f t="array" ref="U14">IFERROR(IF(OR(INDEX('Overview - Section A'!$AB$132:$AB$227,MATCH(LEFT(C14,255),LEFT('Overview - Section A'!$W$132:$W$227,255),0))=0,INDEX('Overview - Section A'!$AB$132:$AB$227,MATCH(LEFT(C14,255),LEFT('Overview - Section A'!$W$132:$W$227,255),0))="[Record ID]"),"",INDEX('Overview - Section A'!$AB$132:$AB$227,MATCH(LEFT(C14,255),LEFT('Overview - Section A'!$W$132:$W$227,255),0))),"")</f>
        <v/>
      </c>
      <c r="V14" s="514" t="str">
        <f>IFERROR(IF('Overview - Section A'!$AN$5="Funding Request",IF('Reference Records'!$B$343&lt;&gt;"",VLOOKUP(M14,'Reference Records'!$B$343:$C$344,2,FALSE),VLOOKUP(M14,'Reference Records'!$A$356:$C$694,3,FALSE)),VLOOKUP(M14,'Reference Records'!$A$697:$C$699,3,FALSE)),"")</f>
        <v/>
      </c>
      <c r="W14" s="515"/>
      <c r="X14" s="515"/>
      <c r="Y14" s="514"/>
      <c r="Z14" s="514" t="s">
        <v>453</v>
      </c>
      <c r="AA14" s="512"/>
      <c r="AB14" s="385"/>
      <c r="AC14" s="384"/>
    </row>
    <row r="15" spans="1:29" ht="47.1" customHeight="1" x14ac:dyDescent="0.25">
      <c r="A15" s="409">
        <v>7</v>
      </c>
      <c r="B15" s="505" t="str">
        <f>IFERROR(IF(D15="","",VLOOKUP(W15,'Reference records(soft deleted)'!$B$84:$D$127,3,FALSE)),"")</f>
        <v/>
      </c>
      <c r="C15" s="505" t="str">
        <f>IFERROR(IF(D15="","",VLOOKUP(X15,'Reference records(soft deleted)'!$B$235:$D$426,2,FALSE)),"")</f>
        <v/>
      </c>
      <c r="D15" s="506"/>
      <c r="E15" s="507" t="str">
        <f>IF('Overview - Section A'!$AN$5="Funding Request",IF(F15="Funding Request Place Holder","",F15),"")</f>
        <v/>
      </c>
      <c r="F15" s="508" t="str">
        <f>IFERROR(IF(Z15="","",VLOOKUP(Z15,'Overview - Section A'!$P$31:$Q$32,2,FALSE)),"")</f>
        <v/>
      </c>
      <c r="G15" s="509"/>
      <c r="H15" s="509"/>
      <c r="I15" s="509"/>
      <c r="J15" s="509"/>
      <c r="K15" s="509"/>
      <c r="L15" s="509"/>
      <c r="M15" s="507" t="str">
        <f t="shared" si="0"/>
        <v/>
      </c>
      <c r="N15" s="510"/>
      <c r="O15" s="511"/>
      <c r="P15" s="512"/>
      <c r="Q15" s="510"/>
      <c r="R15" s="513" t="str">
        <f>IFERROR(IF('Overview - Section A'!$AN$5="Funding Request",VLOOKUP(E15,'Overview - Section A'!$M$31:$P$32,4,FALSE),IF(Z15="","",Z15)),"")</f>
        <v>a1236000008JWxJAAW</v>
      </c>
      <c r="S15" s="513" t="b">
        <f t="shared" si="1"/>
        <v>0</v>
      </c>
      <c r="T15" s="513" t="s">
        <v>1157</v>
      </c>
      <c r="U15" s="513" t="str">
        <f t="array" ref="U15">IFERROR(IF(OR(INDEX('Overview - Section A'!$AB$132:$AB$227,MATCH(LEFT(C15,255),LEFT('Overview - Section A'!$W$132:$W$227,255),0))=0,INDEX('Overview - Section A'!$AB$132:$AB$227,MATCH(LEFT(C15,255),LEFT('Overview - Section A'!$W$132:$W$227,255),0))="[Record ID]"),"",INDEX('Overview - Section A'!$AB$132:$AB$227,MATCH(LEFT(C15,255),LEFT('Overview - Section A'!$W$132:$W$227,255),0))),"")</f>
        <v/>
      </c>
      <c r="V15" s="514" t="str">
        <f>IFERROR(IF('Overview - Section A'!$AN$5="Funding Request",IF('Reference Records'!$B$343&lt;&gt;"",VLOOKUP(M15,'Reference Records'!$B$343:$C$344,2,FALSE),VLOOKUP(M15,'Reference Records'!$A$356:$C$694,3,FALSE)),VLOOKUP(M15,'Reference Records'!$A$697:$C$699,3,FALSE)),"")</f>
        <v/>
      </c>
      <c r="W15" s="515"/>
      <c r="X15" s="515"/>
      <c r="Y15" s="514"/>
      <c r="Z15" s="514" t="s">
        <v>453</v>
      </c>
      <c r="AA15" s="512"/>
      <c r="AB15" s="385"/>
      <c r="AC15" s="384"/>
    </row>
    <row r="16" spans="1:29" ht="47.1" customHeight="1" x14ac:dyDescent="0.25">
      <c r="A16" s="409">
        <v>8</v>
      </c>
      <c r="B16" s="505" t="str">
        <f>IFERROR(IF(D16="","",VLOOKUP(W16,'Reference records(soft deleted)'!$B$84:$D$127,3,FALSE)),"")</f>
        <v/>
      </c>
      <c r="C16" s="505" t="str">
        <f>IFERROR(IF(D16="","",VLOOKUP(X16,'Reference records(soft deleted)'!$B$235:$D$426,2,FALSE)),"")</f>
        <v/>
      </c>
      <c r="D16" s="506"/>
      <c r="E16" s="507" t="str">
        <f>IF('Overview - Section A'!$AN$5="Funding Request",IF(F16="Funding Request Place Holder","",F16),"")</f>
        <v/>
      </c>
      <c r="F16" s="508" t="str">
        <f>IFERROR(IF(Z16="","",VLOOKUP(Z16,'Overview - Section A'!$P$31:$Q$32,2,FALSE)),"")</f>
        <v/>
      </c>
      <c r="G16" s="509"/>
      <c r="H16" s="509"/>
      <c r="I16" s="509"/>
      <c r="J16" s="509"/>
      <c r="K16" s="509"/>
      <c r="L16" s="509"/>
      <c r="M16" s="507" t="str">
        <f t="shared" si="0"/>
        <v/>
      </c>
      <c r="N16" s="510"/>
      <c r="O16" s="511"/>
      <c r="P16" s="512"/>
      <c r="Q16" s="510"/>
      <c r="R16" s="513" t="str">
        <f>IFERROR(IF('Overview - Section A'!$AN$5="Funding Request",VLOOKUP(E16,'Overview - Section A'!$M$31:$P$32,4,FALSE),IF(Z16="","",Z16)),"")</f>
        <v>a1236000008JWxJAAW</v>
      </c>
      <c r="S16" s="513" t="b">
        <f t="shared" si="1"/>
        <v>0</v>
      </c>
      <c r="T16" s="513" t="s">
        <v>1158</v>
      </c>
      <c r="U16" s="513" t="str">
        <f t="array" ref="U16">IFERROR(IF(OR(INDEX('Overview - Section A'!$AB$132:$AB$227,MATCH(LEFT(C16,255),LEFT('Overview - Section A'!$W$132:$W$227,255),0))=0,INDEX('Overview - Section A'!$AB$132:$AB$227,MATCH(LEFT(C16,255),LEFT('Overview - Section A'!$W$132:$W$227,255),0))="[Record ID]"),"",INDEX('Overview - Section A'!$AB$132:$AB$227,MATCH(LEFT(C16,255),LEFT('Overview - Section A'!$W$132:$W$227,255),0))),"")</f>
        <v/>
      </c>
      <c r="V16" s="514" t="str">
        <f>IFERROR(IF('Overview - Section A'!$AN$5="Funding Request",IF('Reference Records'!$B$343&lt;&gt;"",VLOOKUP(M16,'Reference Records'!$B$343:$C$344,2,FALSE),VLOOKUP(M16,'Reference Records'!$A$356:$C$694,3,FALSE)),VLOOKUP(M16,'Reference Records'!$A$697:$C$699,3,FALSE)),"")</f>
        <v/>
      </c>
      <c r="W16" s="515"/>
      <c r="X16" s="515"/>
      <c r="Y16" s="514"/>
      <c r="Z16" s="514" t="s">
        <v>453</v>
      </c>
      <c r="AA16" s="512"/>
      <c r="AB16" s="385"/>
      <c r="AC16" s="384"/>
    </row>
    <row r="17" spans="1:29" ht="47.1" customHeight="1" x14ac:dyDescent="0.25">
      <c r="A17" s="409">
        <v>9</v>
      </c>
      <c r="B17" s="505" t="str">
        <f>IFERROR(IF(D17="","",VLOOKUP(W17,'Reference records(soft deleted)'!$B$84:$D$127,3,FALSE)),"")</f>
        <v/>
      </c>
      <c r="C17" s="505" t="str">
        <f>IFERROR(IF(D17="","",VLOOKUP(X17,'Reference records(soft deleted)'!$B$235:$D$426,2,FALSE)),"")</f>
        <v/>
      </c>
      <c r="D17" s="506"/>
      <c r="E17" s="507" t="str">
        <f>IF('Overview - Section A'!$AN$5="Funding Request",IF(F17="Funding Request Place Holder","",F17),"")</f>
        <v/>
      </c>
      <c r="F17" s="508" t="str">
        <f>IFERROR(IF(Z17="","",VLOOKUP(Z17,'Overview - Section A'!$P$31:$Q$32,2,FALSE)),"")</f>
        <v/>
      </c>
      <c r="G17" s="509"/>
      <c r="H17" s="509"/>
      <c r="I17" s="509"/>
      <c r="J17" s="509"/>
      <c r="K17" s="509"/>
      <c r="L17" s="509"/>
      <c r="M17" s="507" t="str">
        <f t="shared" si="0"/>
        <v/>
      </c>
      <c r="N17" s="510"/>
      <c r="O17" s="511"/>
      <c r="P17" s="512"/>
      <c r="Q17" s="510"/>
      <c r="R17" s="513" t="str">
        <f>IFERROR(IF('Overview - Section A'!$AN$5="Funding Request",VLOOKUP(E17,'Overview - Section A'!$M$31:$P$32,4,FALSE),IF(Z17="","",Z17)),"")</f>
        <v>a1236000008JWxJAAW</v>
      </c>
      <c r="S17" s="513" t="b">
        <f t="shared" si="1"/>
        <v>0</v>
      </c>
      <c r="T17" s="513" t="s">
        <v>1159</v>
      </c>
      <c r="U17" s="513" t="str">
        <f t="array" ref="U17">IFERROR(IF(OR(INDEX('Overview - Section A'!$AB$132:$AB$227,MATCH(LEFT(C17,255),LEFT('Overview - Section A'!$W$132:$W$227,255),0))=0,INDEX('Overview - Section A'!$AB$132:$AB$227,MATCH(LEFT(C17,255),LEFT('Overview - Section A'!$W$132:$W$227,255),0))="[Record ID]"),"",INDEX('Overview - Section A'!$AB$132:$AB$227,MATCH(LEFT(C17,255),LEFT('Overview - Section A'!$W$132:$W$227,255),0))),"")</f>
        <v/>
      </c>
      <c r="V17" s="514" t="str">
        <f>IFERROR(IF('Overview - Section A'!$AN$5="Funding Request",IF('Reference Records'!$B$343&lt;&gt;"",VLOOKUP(M17,'Reference Records'!$B$343:$C$344,2,FALSE),VLOOKUP(M17,'Reference Records'!$A$356:$C$694,3,FALSE)),VLOOKUP(M17,'Reference Records'!$A$697:$C$699,3,FALSE)),"")</f>
        <v/>
      </c>
      <c r="W17" s="515"/>
      <c r="X17" s="515"/>
      <c r="Y17" s="514"/>
      <c r="Z17" s="514" t="s">
        <v>453</v>
      </c>
      <c r="AA17" s="512"/>
      <c r="AB17" s="385"/>
      <c r="AC17" s="384"/>
    </row>
    <row r="18" spans="1:29" ht="47.1" customHeight="1" x14ac:dyDescent="0.25">
      <c r="A18" s="409">
        <v>10</v>
      </c>
      <c r="B18" s="505" t="str">
        <f>IFERROR(IF(D18="","",VLOOKUP(W18,'Reference records(soft deleted)'!$B$84:$D$127,3,FALSE)),"")</f>
        <v/>
      </c>
      <c r="C18" s="505" t="str">
        <f>IFERROR(IF(D18="","",VLOOKUP(X18,'Reference records(soft deleted)'!$B$235:$D$426,2,FALSE)),"")</f>
        <v/>
      </c>
      <c r="D18" s="506"/>
      <c r="E18" s="507" t="str">
        <f>IF('Overview - Section A'!$AN$5="Funding Request",IF(F18="Funding Request Place Holder","",F18),"")</f>
        <v/>
      </c>
      <c r="F18" s="508" t="str">
        <f>IFERROR(IF(Z18="","",VLOOKUP(Z18,'Overview - Section A'!$P$31:$Q$32,2,FALSE)),"")</f>
        <v/>
      </c>
      <c r="G18" s="509"/>
      <c r="H18" s="509"/>
      <c r="I18" s="509"/>
      <c r="J18" s="509"/>
      <c r="K18" s="509"/>
      <c r="L18" s="509"/>
      <c r="M18" s="507" t="str">
        <f t="shared" si="0"/>
        <v/>
      </c>
      <c r="N18" s="510"/>
      <c r="O18" s="511"/>
      <c r="P18" s="512"/>
      <c r="Q18" s="510"/>
      <c r="R18" s="513" t="str">
        <f>IFERROR(IF('Overview - Section A'!$AN$5="Funding Request",VLOOKUP(E18,'Overview - Section A'!$M$31:$P$32,4,FALSE),IF(Z18="","",Z18)),"")</f>
        <v>a1236000008JWxJAAW</v>
      </c>
      <c r="S18" s="513" t="b">
        <f t="shared" si="1"/>
        <v>0</v>
      </c>
      <c r="T18" s="513" t="s">
        <v>1160</v>
      </c>
      <c r="U18" s="513" t="str">
        <f t="array" ref="U18">IFERROR(IF(OR(INDEX('Overview - Section A'!$AB$132:$AB$227,MATCH(LEFT(C18,255),LEFT('Overview - Section A'!$W$132:$W$227,255),0))=0,INDEX('Overview - Section A'!$AB$132:$AB$227,MATCH(LEFT(C18,255),LEFT('Overview - Section A'!$W$132:$W$227,255),0))="[Record ID]"),"",INDEX('Overview - Section A'!$AB$132:$AB$227,MATCH(LEFT(C18,255),LEFT('Overview - Section A'!$W$132:$W$227,255),0))),"")</f>
        <v/>
      </c>
      <c r="V18" s="514" t="str">
        <f>IFERROR(IF('Overview - Section A'!$AN$5="Funding Request",IF('Reference Records'!$B$343&lt;&gt;"",VLOOKUP(M18,'Reference Records'!$B$343:$C$344,2,FALSE),VLOOKUP(M18,'Reference Records'!$A$356:$C$694,3,FALSE)),VLOOKUP(M18,'Reference Records'!$A$697:$C$699,3,FALSE)),"")</f>
        <v/>
      </c>
      <c r="W18" s="515"/>
      <c r="X18" s="515"/>
      <c r="Y18" s="514"/>
      <c r="Z18" s="514" t="s">
        <v>453</v>
      </c>
      <c r="AA18" s="512"/>
      <c r="AB18" s="385"/>
      <c r="AC18" s="384"/>
    </row>
    <row r="19" spans="1:29" ht="47.1" customHeight="1" x14ac:dyDescent="0.25">
      <c r="A19" s="409">
        <v>11</v>
      </c>
      <c r="B19" s="505" t="str">
        <f>IFERROR(IF(D19="","",VLOOKUP(W19,'Reference records(soft deleted)'!$B$84:$D$127,3,FALSE)),"")</f>
        <v/>
      </c>
      <c r="C19" s="505" t="str">
        <f>IFERROR(IF(D19="","",VLOOKUP(X19,'Reference records(soft deleted)'!$B$235:$D$426,2,FALSE)),"")</f>
        <v/>
      </c>
      <c r="D19" s="506"/>
      <c r="E19" s="507" t="str">
        <f>IF('Overview - Section A'!$AN$5="Funding Request",IF(F19="Funding Request Place Holder","",F19),"")</f>
        <v/>
      </c>
      <c r="F19" s="508" t="str">
        <f>IFERROR(IF(Z19="","",VLOOKUP(Z19,'Overview - Section A'!$P$31:$Q$32,2,FALSE)),"")</f>
        <v/>
      </c>
      <c r="G19" s="509"/>
      <c r="H19" s="509"/>
      <c r="I19" s="509"/>
      <c r="J19" s="509"/>
      <c r="K19" s="509"/>
      <c r="L19" s="509"/>
      <c r="M19" s="507" t="str">
        <f t="shared" si="0"/>
        <v/>
      </c>
      <c r="N19" s="510"/>
      <c r="O19" s="511"/>
      <c r="P19" s="512"/>
      <c r="Q19" s="510"/>
      <c r="R19" s="513" t="str">
        <f>IFERROR(IF('Overview - Section A'!$AN$5="Funding Request",VLOOKUP(E19,'Overview - Section A'!$M$31:$P$32,4,FALSE),IF(Z19="","",Z19)),"")</f>
        <v>a1236000008JWxJAAW</v>
      </c>
      <c r="S19" s="513" t="b">
        <f t="shared" si="1"/>
        <v>0</v>
      </c>
      <c r="T19" s="513" t="s">
        <v>1161</v>
      </c>
      <c r="U19" s="513" t="str">
        <f t="array" ref="U19">IFERROR(IF(OR(INDEX('Overview - Section A'!$AB$132:$AB$227,MATCH(LEFT(C19,255),LEFT('Overview - Section A'!$W$132:$W$227,255),0))=0,INDEX('Overview - Section A'!$AB$132:$AB$227,MATCH(LEFT(C19,255),LEFT('Overview - Section A'!$W$132:$W$227,255),0))="[Record ID]"),"",INDEX('Overview - Section A'!$AB$132:$AB$227,MATCH(LEFT(C19,255),LEFT('Overview - Section A'!$W$132:$W$227,255),0))),"")</f>
        <v/>
      </c>
      <c r="V19" s="514" t="str">
        <f>IFERROR(IF('Overview - Section A'!$AN$5="Funding Request",IF('Reference Records'!$B$343&lt;&gt;"",VLOOKUP(M19,'Reference Records'!$B$343:$C$344,2,FALSE),VLOOKUP(M19,'Reference Records'!$A$356:$C$694,3,FALSE)),VLOOKUP(M19,'Reference Records'!$A$697:$C$699,3,FALSE)),"")</f>
        <v/>
      </c>
      <c r="W19" s="515"/>
      <c r="X19" s="515"/>
      <c r="Y19" s="514"/>
      <c r="Z19" s="514" t="s">
        <v>453</v>
      </c>
      <c r="AA19" s="512"/>
      <c r="AB19" s="385"/>
      <c r="AC19" s="384"/>
    </row>
    <row r="20" spans="1:29" ht="47.1" customHeight="1" x14ac:dyDescent="0.25">
      <c r="A20" s="409">
        <v>12</v>
      </c>
      <c r="B20" s="505" t="str">
        <f>IFERROR(IF(D20="","",VLOOKUP(W20,'Reference records(soft deleted)'!$B$84:$D$127,3,FALSE)),"")</f>
        <v/>
      </c>
      <c r="C20" s="505" t="str">
        <f>IFERROR(IF(D20="","",VLOOKUP(X20,'Reference records(soft deleted)'!$B$235:$D$426,2,FALSE)),"")</f>
        <v/>
      </c>
      <c r="D20" s="506"/>
      <c r="E20" s="507" t="str">
        <f>IF('Overview - Section A'!$AN$5="Funding Request",IF(F20="Funding Request Place Holder","",F20),"")</f>
        <v/>
      </c>
      <c r="F20" s="508" t="str">
        <f>IFERROR(IF(Z20="","",VLOOKUP(Z20,'Overview - Section A'!$P$31:$Q$32,2,FALSE)),"")</f>
        <v/>
      </c>
      <c r="G20" s="509"/>
      <c r="H20" s="509"/>
      <c r="I20" s="509"/>
      <c r="J20" s="509"/>
      <c r="K20" s="509"/>
      <c r="L20" s="509"/>
      <c r="M20" s="507" t="str">
        <f t="shared" si="0"/>
        <v/>
      </c>
      <c r="N20" s="510"/>
      <c r="O20" s="511"/>
      <c r="P20" s="512"/>
      <c r="Q20" s="510"/>
      <c r="R20" s="513" t="str">
        <f>IFERROR(IF('Overview - Section A'!$AN$5="Funding Request",VLOOKUP(E20,'Overview - Section A'!$M$31:$P$32,4,FALSE),IF(Z20="","",Z20)),"")</f>
        <v>a1236000008JWxJAAW</v>
      </c>
      <c r="S20" s="513" t="b">
        <f t="shared" si="1"/>
        <v>0</v>
      </c>
      <c r="T20" s="513" t="s">
        <v>1162</v>
      </c>
      <c r="U20" s="513" t="str">
        <f t="array" ref="U20">IFERROR(IF(OR(INDEX('Overview - Section A'!$AB$132:$AB$227,MATCH(LEFT(C20,255),LEFT('Overview - Section A'!$W$132:$W$227,255),0))=0,INDEX('Overview - Section A'!$AB$132:$AB$227,MATCH(LEFT(C20,255),LEFT('Overview - Section A'!$W$132:$W$227,255),0))="[Record ID]"),"",INDEX('Overview - Section A'!$AB$132:$AB$227,MATCH(LEFT(C20,255),LEFT('Overview - Section A'!$W$132:$W$227,255),0))),"")</f>
        <v/>
      </c>
      <c r="V20" s="514" t="str">
        <f>IFERROR(IF('Overview - Section A'!$AN$5="Funding Request",IF('Reference Records'!$B$343&lt;&gt;"",VLOOKUP(M20,'Reference Records'!$B$343:$C$344,2,FALSE),VLOOKUP(M20,'Reference Records'!$A$356:$C$694,3,FALSE)),VLOOKUP(M20,'Reference Records'!$A$697:$C$699,3,FALSE)),"")</f>
        <v/>
      </c>
      <c r="W20" s="515"/>
      <c r="X20" s="515"/>
      <c r="Y20" s="514"/>
      <c r="Z20" s="514" t="s">
        <v>453</v>
      </c>
      <c r="AA20" s="512"/>
      <c r="AB20" s="385"/>
      <c r="AC20" s="384"/>
    </row>
    <row r="21" spans="1:29" ht="47.1" customHeight="1" x14ac:dyDescent="0.25">
      <c r="A21" s="409">
        <v>13</v>
      </c>
      <c r="B21" s="505" t="str">
        <f>IFERROR(IF(D21="","",VLOOKUP(W21,'Reference records(soft deleted)'!$B$84:$D$127,3,FALSE)),"")</f>
        <v/>
      </c>
      <c r="C21" s="505" t="str">
        <f>IFERROR(IF(D21="","",VLOOKUP(X21,'Reference records(soft deleted)'!$B$235:$D$426,2,FALSE)),"")</f>
        <v/>
      </c>
      <c r="D21" s="506"/>
      <c r="E21" s="507" t="str">
        <f>IF('Overview - Section A'!$AN$5="Funding Request",IF(F21="Funding Request Place Holder","",F21),"")</f>
        <v/>
      </c>
      <c r="F21" s="508" t="str">
        <f>IFERROR(IF(Z21="","",VLOOKUP(Z21,'Overview - Section A'!$P$31:$Q$32,2,FALSE)),"")</f>
        <v/>
      </c>
      <c r="G21" s="509"/>
      <c r="H21" s="509"/>
      <c r="I21" s="509"/>
      <c r="J21" s="509"/>
      <c r="K21" s="509"/>
      <c r="L21" s="509"/>
      <c r="M21" s="507" t="str">
        <f t="shared" si="0"/>
        <v/>
      </c>
      <c r="N21" s="510"/>
      <c r="O21" s="511"/>
      <c r="P21" s="512"/>
      <c r="Q21" s="510"/>
      <c r="R21" s="513" t="str">
        <f>IFERROR(IF('Overview - Section A'!$AN$5="Funding Request",VLOOKUP(E21,'Overview - Section A'!$M$31:$P$32,4,FALSE),IF(Z21="","",Z21)),"")</f>
        <v>a1236000008JWxJAAW</v>
      </c>
      <c r="S21" s="513" t="b">
        <f t="shared" si="1"/>
        <v>0</v>
      </c>
      <c r="T21" s="513" t="s">
        <v>1163</v>
      </c>
      <c r="U21" s="513" t="str">
        <f t="array" ref="U21">IFERROR(IF(OR(INDEX('Overview - Section A'!$AB$132:$AB$227,MATCH(LEFT(C21,255),LEFT('Overview - Section A'!$W$132:$W$227,255),0))=0,INDEX('Overview - Section A'!$AB$132:$AB$227,MATCH(LEFT(C21,255),LEFT('Overview - Section A'!$W$132:$W$227,255),0))="[Record ID]"),"",INDEX('Overview - Section A'!$AB$132:$AB$227,MATCH(LEFT(C21,255),LEFT('Overview - Section A'!$W$132:$W$227,255),0))),"")</f>
        <v/>
      </c>
      <c r="V21" s="514" t="str">
        <f>IFERROR(IF('Overview - Section A'!$AN$5="Funding Request",IF('Reference Records'!$B$343&lt;&gt;"",VLOOKUP(M21,'Reference Records'!$B$343:$C$344,2,FALSE),VLOOKUP(M21,'Reference Records'!$A$356:$C$694,3,FALSE)),VLOOKUP(M21,'Reference Records'!$A$697:$C$699,3,FALSE)),"")</f>
        <v/>
      </c>
      <c r="W21" s="515"/>
      <c r="X21" s="515"/>
      <c r="Y21" s="514"/>
      <c r="Z21" s="514" t="s">
        <v>453</v>
      </c>
      <c r="AA21" s="512"/>
      <c r="AB21" s="385"/>
      <c r="AC21" s="384"/>
    </row>
    <row r="22" spans="1:29" ht="47.1" customHeight="1" x14ac:dyDescent="0.25">
      <c r="A22" s="409">
        <v>14</v>
      </c>
      <c r="B22" s="505" t="str">
        <f>IFERROR(IF(D22="","",VLOOKUP(W22,'Reference records(soft deleted)'!$B$84:$D$127,3,FALSE)),"")</f>
        <v/>
      </c>
      <c r="C22" s="505" t="str">
        <f>IFERROR(IF(D22="","",VLOOKUP(X22,'Reference records(soft deleted)'!$B$235:$D$426,2,FALSE)),"")</f>
        <v/>
      </c>
      <c r="D22" s="506"/>
      <c r="E22" s="507" t="str">
        <f>IF('Overview - Section A'!$AN$5="Funding Request",IF(F22="Funding Request Place Holder","",F22),"")</f>
        <v/>
      </c>
      <c r="F22" s="508" t="str">
        <f>IFERROR(IF(Z22="","",VLOOKUP(Z22,'Overview - Section A'!$P$31:$Q$32,2,FALSE)),"")</f>
        <v/>
      </c>
      <c r="G22" s="509"/>
      <c r="H22" s="509"/>
      <c r="I22" s="509"/>
      <c r="J22" s="509"/>
      <c r="K22" s="509"/>
      <c r="L22" s="509"/>
      <c r="M22" s="507" t="str">
        <f t="shared" si="0"/>
        <v/>
      </c>
      <c r="N22" s="510"/>
      <c r="O22" s="511"/>
      <c r="P22" s="512"/>
      <c r="Q22" s="510"/>
      <c r="R22" s="513" t="str">
        <f>IFERROR(IF('Overview - Section A'!$AN$5="Funding Request",VLOOKUP(E22,'Overview - Section A'!$M$31:$P$32,4,FALSE),IF(Z22="","",Z22)),"")</f>
        <v>a1236000008JWxJAAW</v>
      </c>
      <c r="S22" s="513" t="b">
        <f t="shared" si="1"/>
        <v>0</v>
      </c>
      <c r="T22" s="513" t="s">
        <v>1164</v>
      </c>
      <c r="U22" s="513" t="str">
        <f t="array" ref="U22">IFERROR(IF(OR(INDEX('Overview - Section A'!$AB$132:$AB$227,MATCH(LEFT(C22,255),LEFT('Overview - Section A'!$W$132:$W$227,255),0))=0,INDEX('Overview - Section A'!$AB$132:$AB$227,MATCH(LEFT(C22,255),LEFT('Overview - Section A'!$W$132:$W$227,255),0))="[Record ID]"),"",INDEX('Overview - Section A'!$AB$132:$AB$227,MATCH(LEFT(C22,255),LEFT('Overview - Section A'!$W$132:$W$227,255),0))),"")</f>
        <v/>
      </c>
      <c r="V22" s="514" t="str">
        <f>IFERROR(IF('Overview - Section A'!$AN$5="Funding Request",IF('Reference Records'!$B$343&lt;&gt;"",VLOOKUP(M22,'Reference Records'!$B$343:$C$344,2,FALSE),VLOOKUP(M22,'Reference Records'!$A$356:$C$694,3,FALSE)),VLOOKUP(M22,'Reference Records'!$A$697:$C$699,3,FALSE)),"")</f>
        <v/>
      </c>
      <c r="W22" s="515"/>
      <c r="X22" s="515"/>
      <c r="Y22" s="514"/>
      <c r="Z22" s="514" t="s">
        <v>453</v>
      </c>
      <c r="AA22" s="512"/>
      <c r="AB22" s="385"/>
      <c r="AC22" s="384"/>
    </row>
    <row r="23" spans="1:29" ht="47.1" customHeight="1" x14ac:dyDescent="0.25">
      <c r="A23" s="409">
        <v>15</v>
      </c>
      <c r="B23" s="505" t="str">
        <f>IFERROR(IF(D23="","",VLOOKUP(W23,'Reference records(soft deleted)'!$B$84:$D$127,3,FALSE)),"")</f>
        <v/>
      </c>
      <c r="C23" s="505" t="str">
        <f>IFERROR(IF(D23="","",VLOOKUP(X23,'Reference records(soft deleted)'!$B$235:$D$426,2,FALSE)),"")</f>
        <v/>
      </c>
      <c r="D23" s="506"/>
      <c r="E23" s="507" t="str">
        <f>IF('Overview - Section A'!$AN$5="Funding Request",IF(F23="Funding Request Place Holder","",F23),"")</f>
        <v/>
      </c>
      <c r="F23" s="508" t="str">
        <f>IFERROR(IF(Z23="","",VLOOKUP(Z23,'Overview - Section A'!$P$31:$Q$32,2,FALSE)),"")</f>
        <v/>
      </c>
      <c r="G23" s="509"/>
      <c r="H23" s="509"/>
      <c r="I23" s="509"/>
      <c r="J23" s="509"/>
      <c r="K23" s="509"/>
      <c r="L23" s="509"/>
      <c r="M23" s="507" t="str">
        <f t="shared" si="0"/>
        <v/>
      </c>
      <c r="N23" s="510"/>
      <c r="O23" s="511"/>
      <c r="P23" s="512"/>
      <c r="Q23" s="510"/>
      <c r="R23" s="513" t="str">
        <f>IFERROR(IF('Overview - Section A'!$AN$5="Funding Request",VLOOKUP(E23,'Overview - Section A'!$M$31:$P$32,4,FALSE),IF(Z23="","",Z23)),"")</f>
        <v>a1236000008JWxJAAW</v>
      </c>
      <c r="S23" s="513" t="b">
        <f t="shared" si="1"/>
        <v>0</v>
      </c>
      <c r="T23" s="513" t="s">
        <v>1165</v>
      </c>
      <c r="U23" s="513" t="str">
        <f t="array" ref="U23">IFERROR(IF(OR(INDEX('Overview - Section A'!$AB$132:$AB$227,MATCH(LEFT(C23,255),LEFT('Overview - Section A'!$W$132:$W$227,255),0))=0,INDEX('Overview - Section A'!$AB$132:$AB$227,MATCH(LEFT(C23,255),LEFT('Overview - Section A'!$W$132:$W$227,255),0))="[Record ID]"),"",INDEX('Overview - Section A'!$AB$132:$AB$227,MATCH(LEFT(C23,255),LEFT('Overview - Section A'!$W$132:$W$227,255),0))),"")</f>
        <v/>
      </c>
      <c r="V23" s="514" t="str">
        <f>IFERROR(IF('Overview - Section A'!$AN$5="Funding Request",IF('Reference Records'!$B$343&lt;&gt;"",VLOOKUP(M23,'Reference Records'!$B$343:$C$344,2,FALSE),VLOOKUP(M23,'Reference Records'!$A$356:$C$694,3,FALSE)),VLOOKUP(M23,'Reference Records'!$A$697:$C$699,3,FALSE)),"")</f>
        <v/>
      </c>
      <c r="W23" s="515"/>
      <c r="X23" s="515"/>
      <c r="Y23" s="514"/>
      <c r="Z23" s="514" t="s">
        <v>453</v>
      </c>
      <c r="AA23" s="512"/>
      <c r="AB23" s="385"/>
      <c r="AC23" s="384"/>
    </row>
    <row r="24" spans="1:29" ht="47.1" customHeight="1" x14ac:dyDescent="0.25">
      <c r="A24" s="409">
        <v>16</v>
      </c>
      <c r="B24" s="505" t="str">
        <f>IFERROR(IF(D24="","",VLOOKUP(W24,'Reference records(soft deleted)'!$B$84:$D$127,3,FALSE)),"")</f>
        <v/>
      </c>
      <c r="C24" s="505" t="str">
        <f>IFERROR(IF(D24="","",VLOOKUP(X24,'Reference records(soft deleted)'!$B$235:$D$426,2,FALSE)),"")</f>
        <v/>
      </c>
      <c r="D24" s="506"/>
      <c r="E24" s="507" t="str">
        <f>IF('Overview - Section A'!$AN$5="Funding Request",IF(F24="Funding Request Place Holder","",F24),"")</f>
        <v/>
      </c>
      <c r="F24" s="508" t="str">
        <f>IFERROR(IF(Z24="","",VLOOKUP(Z24,'Overview - Section A'!$P$31:$Q$32,2,FALSE)),"")</f>
        <v/>
      </c>
      <c r="G24" s="509"/>
      <c r="H24" s="509"/>
      <c r="I24" s="509"/>
      <c r="J24" s="509"/>
      <c r="K24" s="509"/>
      <c r="L24" s="509"/>
      <c r="M24" s="507" t="str">
        <f t="shared" si="0"/>
        <v/>
      </c>
      <c r="N24" s="510"/>
      <c r="O24" s="511"/>
      <c r="P24" s="512"/>
      <c r="Q24" s="510"/>
      <c r="R24" s="513" t="str">
        <f>IFERROR(IF('Overview - Section A'!$AN$5="Funding Request",VLOOKUP(E24,'Overview - Section A'!$M$31:$P$32,4,FALSE),IF(Z24="","",Z24)),"")</f>
        <v>a1236000008JWxJAAW</v>
      </c>
      <c r="S24" s="513" t="b">
        <f t="shared" si="1"/>
        <v>0</v>
      </c>
      <c r="T24" s="513" t="s">
        <v>1166</v>
      </c>
      <c r="U24" s="513" t="str">
        <f t="array" ref="U24">IFERROR(IF(OR(INDEX('Overview - Section A'!$AB$132:$AB$227,MATCH(LEFT(C24,255),LEFT('Overview - Section A'!$W$132:$W$227,255),0))=0,INDEX('Overview - Section A'!$AB$132:$AB$227,MATCH(LEFT(C24,255),LEFT('Overview - Section A'!$W$132:$W$227,255),0))="[Record ID]"),"",INDEX('Overview - Section A'!$AB$132:$AB$227,MATCH(LEFT(C24,255),LEFT('Overview - Section A'!$W$132:$W$227,255),0))),"")</f>
        <v/>
      </c>
      <c r="V24" s="514" t="str">
        <f>IFERROR(IF('Overview - Section A'!$AN$5="Funding Request",IF('Reference Records'!$B$343&lt;&gt;"",VLOOKUP(M24,'Reference Records'!$B$343:$C$344,2,FALSE),VLOOKUP(M24,'Reference Records'!$A$356:$C$694,3,FALSE)),VLOOKUP(M24,'Reference Records'!$A$697:$C$699,3,FALSE)),"")</f>
        <v/>
      </c>
      <c r="W24" s="515"/>
      <c r="X24" s="515"/>
      <c r="Y24" s="514"/>
      <c r="Z24" s="514" t="s">
        <v>453</v>
      </c>
      <c r="AA24" s="512"/>
      <c r="AB24" s="385"/>
      <c r="AC24" s="384"/>
    </row>
    <row r="25" spans="1:29" ht="47.1" customHeight="1" x14ac:dyDescent="0.25">
      <c r="A25" s="409">
        <v>17</v>
      </c>
      <c r="B25" s="505" t="str">
        <f>IFERROR(IF(D25="","",VLOOKUP(W25,'Reference records(soft deleted)'!$B$84:$D$127,3,FALSE)),"")</f>
        <v/>
      </c>
      <c r="C25" s="505" t="str">
        <f>IFERROR(IF(D25="","",VLOOKUP(X25,'Reference records(soft deleted)'!$B$235:$D$426,2,FALSE)),"")</f>
        <v/>
      </c>
      <c r="D25" s="506"/>
      <c r="E25" s="507" t="str">
        <f>IF('Overview - Section A'!$AN$5="Funding Request",IF(F25="Funding Request Place Holder","",F25),"")</f>
        <v/>
      </c>
      <c r="F25" s="508" t="str">
        <f>IFERROR(IF(Z25="","",VLOOKUP(Z25,'Overview - Section A'!$P$31:$Q$32,2,FALSE)),"")</f>
        <v/>
      </c>
      <c r="G25" s="509"/>
      <c r="H25" s="509"/>
      <c r="I25" s="509"/>
      <c r="J25" s="509"/>
      <c r="K25" s="509"/>
      <c r="L25" s="509"/>
      <c r="M25" s="507" t="str">
        <f t="shared" si="0"/>
        <v/>
      </c>
      <c r="N25" s="510"/>
      <c r="O25" s="511"/>
      <c r="P25" s="512"/>
      <c r="Q25" s="510"/>
      <c r="R25" s="513" t="str">
        <f>IFERROR(IF('Overview - Section A'!$AN$5="Funding Request",VLOOKUP(E25,'Overview - Section A'!$M$31:$P$32,4,FALSE),IF(Z25="","",Z25)),"")</f>
        <v>a1236000008JWxJAAW</v>
      </c>
      <c r="S25" s="513" t="b">
        <f t="shared" si="1"/>
        <v>0</v>
      </c>
      <c r="T25" s="513" t="s">
        <v>1167</v>
      </c>
      <c r="U25" s="513" t="str">
        <f t="array" ref="U25">IFERROR(IF(OR(INDEX('Overview - Section A'!$AB$132:$AB$227,MATCH(LEFT(C25,255),LEFT('Overview - Section A'!$W$132:$W$227,255),0))=0,INDEX('Overview - Section A'!$AB$132:$AB$227,MATCH(LEFT(C25,255),LEFT('Overview - Section A'!$W$132:$W$227,255),0))="[Record ID]"),"",INDEX('Overview - Section A'!$AB$132:$AB$227,MATCH(LEFT(C25,255),LEFT('Overview - Section A'!$W$132:$W$227,255),0))),"")</f>
        <v/>
      </c>
      <c r="V25" s="514" t="str">
        <f>IFERROR(IF('Overview - Section A'!$AN$5="Funding Request",IF('Reference Records'!$B$343&lt;&gt;"",VLOOKUP(M25,'Reference Records'!$B$343:$C$344,2,FALSE),VLOOKUP(M25,'Reference Records'!$A$356:$C$694,3,FALSE)),VLOOKUP(M25,'Reference Records'!$A$697:$C$699,3,FALSE)),"")</f>
        <v/>
      </c>
      <c r="W25" s="515"/>
      <c r="X25" s="515"/>
      <c r="Y25" s="514"/>
      <c r="Z25" s="514" t="s">
        <v>453</v>
      </c>
      <c r="AA25" s="512"/>
      <c r="AB25" s="385"/>
      <c r="AC25" s="384"/>
    </row>
    <row r="26" spans="1:29" ht="47.1" customHeight="1" x14ac:dyDescent="0.25">
      <c r="A26" s="409">
        <v>18</v>
      </c>
      <c r="B26" s="505" t="str">
        <f>IFERROR(IF(D26="","",VLOOKUP(W26,'Reference records(soft deleted)'!$B$84:$D$127,3,FALSE)),"")</f>
        <v/>
      </c>
      <c r="C26" s="505" t="str">
        <f>IFERROR(IF(D26="","",VLOOKUP(X26,'Reference records(soft deleted)'!$B$235:$D$426,2,FALSE)),"")</f>
        <v/>
      </c>
      <c r="D26" s="506"/>
      <c r="E26" s="507" t="str">
        <f>IF('Overview - Section A'!$AN$5="Funding Request",IF(F26="Funding Request Place Holder","",F26),"")</f>
        <v/>
      </c>
      <c r="F26" s="508" t="str">
        <f>IFERROR(IF(Z26="","",VLOOKUP(Z26,'Overview - Section A'!$P$31:$Q$32,2,FALSE)),"")</f>
        <v/>
      </c>
      <c r="G26" s="509"/>
      <c r="H26" s="509"/>
      <c r="I26" s="509"/>
      <c r="J26" s="509"/>
      <c r="K26" s="509"/>
      <c r="L26" s="509"/>
      <c r="M26" s="507" t="str">
        <f t="shared" si="0"/>
        <v/>
      </c>
      <c r="N26" s="510"/>
      <c r="O26" s="511"/>
      <c r="P26" s="512"/>
      <c r="Q26" s="510"/>
      <c r="R26" s="513" t="str">
        <f>IFERROR(IF('Overview - Section A'!$AN$5="Funding Request",VLOOKUP(E26,'Overview - Section A'!$M$31:$P$32,4,FALSE),IF(Z26="","",Z26)),"")</f>
        <v>a1236000008JWxJAAW</v>
      </c>
      <c r="S26" s="513" t="b">
        <f t="shared" si="1"/>
        <v>0</v>
      </c>
      <c r="T26" s="513" t="s">
        <v>1168</v>
      </c>
      <c r="U26" s="513" t="str">
        <f t="array" ref="U26">IFERROR(IF(OR(INDEX('Overview - Section A'!$AB$132:$AB$227,MATCH(LEFT(C26,255),LEFT('Overview - Section A'!$W$132:$W$227,255),0))=0,INDEX('Overview - Section A'!$AB$132:$AB$227,MATCH(LEFT(C26,255),LEFT('Overview - Section A'!$W$132:$W$227,255),0))="[Record ID]"),"",INDEX('Overview - Section A'!$AB$132:$AB$227,MATCH(LEFT(C26,255),LEFT('Overview - Section A'!$W$132:$W$227,255),0))),"")</f>
        <v/>
      </c>
      <c r="V26" s="514" t="str">
        <f>IFERROR(IF('Overview - Section A'!$AN$5="Funding Request",IF('Reference Records'!$B$343&lt;&gt;"",VLOOKUP(M26,'Reference Records'!$B$343:$C$344,2,FALSE),VLOOKUP(M26,'Reference Records'!$A$356:$C$694,3,FALSE)),VLOOKUP(M26,'Reference Records'!$A$697:$C$699,3,FALSE)),"")</f>
        <v/>
      </c>
      <c r="W26" s="515"/>
      <c r="X26" s="515"/>
      <c r="Y26" s="514"/>
      <c r="Z26" s="514" t="s">
        <v>453</v>
      </c>
      <c r="AA26" s="512"/>
      <c r="AB26" s="385"/>
      <c r="AC26" s="384"/>
    </row>
    <row r="27" spans="1:29" ht="47.1" customHeight="1" x14ac:dyDescent="0.25">
      <c r="A27" s="409">
        <v>19</v>
      </c>
      <c r="B27" s="505" t="str">
        <f>IFERROR(IF(D27="","",VLOOKUP(W27,'Reference records(soft deleted)'!$B$84:$D$127,3,FALSE)),"")</f>
        <v/>
      </c>
      <c r="C27" s="505" t="str">
        <f>IFERROR(IF(D27="","",VLOOKUP(X27,'Reference records(soft deleted)'!$B$235:$D$426,2,FALSE)),"")</f>
        <v/>
      </c>
      <c r="D27" s="506"/>
      <c r="E27" s="507" t="str">
        <f>IF('Overview - Section A'!$AN$5="Funding Request",IF(F27="Funding Request Place Holder","",F27),"")</f>
        <v/>
      </c>
      <c r="F27" s="508" t="str">
        <f>IFERROR(IF(Z27="","",VLOOKUP(Z27,'Overview - Section A'!$P$31:$Q$32,2,FALSE)),"")</f>
        <v/>
      </c>
      <c r="G27" s="509"/>
      <c r="H27" s="509"/>
      <c r="I27" s="509"/>
      <c r="J27" s="509"/>
      <c r="K27" s="509"/>
      <c r="L27" s="509"/>
      <c r="M27" s="507" t="str">
        <f t="shared" si="0"/>
        <v/>
      </c>
      <c r="N27" s="510"/>
      <c r="O27" s="511"/>
      <c r="P27" s="512"/>
      <c r="Q27" s="510"/>
      <c r="R27" s="513" t="str">
        <f>IFERROR(IF('Overview - Section A'!$AN$5="Funding Request",VLOOKUP(E27,'Overview - Section A'!$M$31:$P$32,4,FALSE),IF(Z27="","",Z27)),"")</f>
        <v>a1236000008JWxJAAW</v>
      </c>
      <c r="S27" s="513" t="b">
        <f t="shared" si="1"/>
        <v>0</v>
      </c>
      <c r="T27" s="513" t="s">
        <v>1169</v>
      </c>
      <c r="U27" s="513" t="str">
        <f t="array" ref="U27">IFERROR(IF(OR(INDEX('Overview - Section A'!$AB$132:$AB$227,MATCH(LEFT(C27,255),LEFT('Overview - Section A'!$W$132:$W$227,255),0))=0,INDEX('Overview - Section A'!$AB$132:$AB$227,MATCH(LEFT(C27,255),LEFT('Overview - Section A'!$W$132:$W$227,255),0))="[Record ID]"),"",INDEX('Overview - Section A'!$AB$132:$AB$227,MATCH(LEFT(C27,255),LEFT('Overview - Section A'!$W$132:$W$227,255),0))),"")</f>
        <v/>
      </c>
      <c r="V27" s="514" t="str">
        <f>IFERROR(IF('Overview - Section A'!$AN$5="Funding Request",IF('Reference Records'!$B$343&lt;&gt;"",VLOOKUP(M27,'Reference Records'!$B$343:$C$344,2,FALSE),VLOOKUP(M27,'Reference Records'!$A$356:$C$694,3,FALSE)),VLOOKUP(M27,'Reference Records'!$A$697:$C$699,3,FALSE)),"")</f>
        <v/>
      </c>
      <c r="W27" s="515"/>
      <c r="X27" s="515"/>
      <c r="Y27" s="514"/>
      <c r="Z27" s="514" t="s">
        <v>453</v>
      </c>
      <c r="AA27" s="512"/>
      <c r="AB27" s="385"/>
      <c r="AC27" s="384"/>
    </row>
    <row r="28" spans="1:29" ht="47.1" customHeight="1" x14ac:dyDescent="0.25">
      <c r="A28" s="409">
        <v>20</v>
      </c>
      <c r="B28" s="505" t="str">
        <f>IFERROR(IF(D28="","",VLOOKUP(W28,'Reference records(soft deleted)'!$B$84:$D$127,3,FALSE)),"")</f>
        <v/>
      </c>
      <c r="C28" s="505" t="str">
        <f>IFERROR(IF(D28="","",VLOOKUP(X28,'Reference records(soft deleted)'!$B$235:$D$426,2,FALSE)),"")</f>
        <v/>
      </c>
      <c r="D28" s="506"/>
      <c r="E28" s="507" t="str">
        <f>IF('Overview - Section A'!$AN$5="Funding Request",IF(F28="Funding Request Place Holder","",F28),"")</f>
        <v/>
      </c>
      <c r="F28" s="508" t="str">
        <f>IFERROR(IF(Z28="","",VLOOKUP(Z28,'Overview - Section A'!$P$31:$Q$32,2,FALSE)),"")</f>
        <v/>
      </c>
      <c r="G28" s="509"/>
      <c r="H28" s="509"/>
      <c r="I28" s="509"/>
      <c r="J28" s="509"/>
      <c r="K28" s="509"/>
      <c r="L28" s="509"/>
      <c r="M28" s="507" t="str">
        <f t="shared" si="0"/>
        <v/>
      </c>
      <c r="N28" s="510"/>
      <c r="O28" s="511"/>
      <c r="P28" s="512"/>
      <c r="Q28" s="510"/>
      <c r="R28" s="513" t="str">
        <f>IFERROR(IF('Overview - Section A'!$AN$5="Funding Request",VLOOKUP(E28,'Overview - Section A'!$M$31:$P$32,4,FALSE),IF(Z28="","",Z28)),"")</f>
        <v>a1236000008JWxJAAW</v>
      </c>
      <c r="S28" s="513" t="b">
        <f t="shared" si="1"/>
        <v>0</v>
      </c>
      <c r="T28" s="513" t="s">
        <v>1170</v>
      </c>
      <c r="U28" s="513" t="str">
        <f t="array" ref="U28">IFERROR(IF(OR(INDEX('Overview - Section A'!$AB$132:$AB$227,MATCH(LEFT(C28,255),LEFT('Overview - Section A'!$W$132:$W$227,255),0))=0,INDEX('Overview - Section A'!$AB$132:$AB$227,MATCH(LEFT(C28,255),LEFT('Overview - Section A'!$W$132:$W$227,255),0))="[Record ID]"),"",INDEX('Overview - Section A'!$AB$132:$AB$227,MATCH(LEFT(C28,255),LEFT('Overview - Section A'!$W$132:$W$227,255),0))),"")</f>
        <v/>
      </c>
      <c r="V28" s="514" t="str">
        <f>IFERROR(IF('Overview - Section A'!$AN$5="Funding Request",IF('Reference Records'!$B$343&lt;&gt;"",VLOOKUP(M28,'Reference Records'!$B$343:$C$344,2,FALSE),VLOOKUP(M28,'Reference Records'!$A$356:$C$694,3,FALSE)),VLOOKUP(M28,'Reference Records'!$A$697:$C$699,3,FALSE)),"")</f>
        <v/>
      </c>
      <c r="W28" s="515"/>
      <c r="X28" s="515"/>
      <c r="Y28" s="514"/>
      <c r="Z28" s="514" t="s">
        <v>453</v>
      </c>
      <c r="AA28" s="512"/>
      <c r="AB28" s="385"/>
      <c r="AC28" s="384"/>
    </row>
    <row r="29" spans="1:29" ht="47.1" customHeight="1" x14ac:dyDescent="0.25">
      <c r="A29" s="409">
        <v>21</v>
      </c>
      <c r="B29" s="505" t="str">
        <f>IFERROR(IF(D29="","",VLOOKUP(W29,'Reference records(soft deleted)'!$B$84:$D$127,3,FALSE)),"")</f>
        <v/>
      </c>
      <c r="C29" s="505" t="str">
        <f>IFERROR(IF(D29="","",VLOOKUP(X29,'Reference records(soft deleted)'!$B$235:$D$426,2,FALSE)),"")</f>
        <v/>
      </c>
      <c r="D29" s="506"/>
      <c r="E29" s="507" t="str">
        <f>IF('Overview - Section A'!$AN$5="Funding Request",IF(F29="Funding Request Place Holder","",F29),"")</f>
        <v/>
      </c>
      <c r="F29" s="508" t="str">
        <f>IFERROR(IF(Z29="","",VLOOKUP(Z29,'Overview - Section A'!$P$31:$Q$32,2,FALSE)),"")</f>
        <v/>
      </c>
      <c r="G29" s="509"/>
      <c r="H29" s="509"/>
      <c r="I29" s="509"/>
      <c r="J29" s="509"/>
      <c r="K29" s="509"/>
      <c r="L29" s="509"/>
      <c r="M29" s="507" t="str">
        <f t="shared" si="0"/>
        <v/>
      </c>
      <c r="N29" s="510"/>
      <c r="O29" s="511"/>
      <c r="P29" s="512"/>
      <c r="Q29" s="510"/>
      <c r="R29" s="513" t="str">
        <f>IFERROR(IF('Overview - Section A'!$AN$5="Funding Request",VLOOKUP(E29,'Overview - Section A'!$M$31:$P$32,4,FALSE),IF(Z29="","",Z29)),"")</f>
        <v>a1236000008JWxJAAW</v>
      </c>
      <c r="S29" s="513" t="b">
        <f t="shared" si="1"/>
        <v>0</v>
      </c>
      <c r="T29" s="513" t="s">
        <v>1171</v>
      </c>
      <c r="U29" s="513" t="str">
        <f t="array" ref="U29">IFERROR(IF(OR(INDEX('Overview - Section A'!$AB$132:$AB$227,MATCH(LEFT(C29,255),LEFT('Overview - Section A'!$W$132:$W$227,255),0))=0,INDEX('Overview - Section A'!$AB$132:$AB$227,MATCH(LEFT(C29,255),LEFT('Overview - Section A'!$W$132:$W$227,255),0))="[Record ID]"),"",INDEX('Overview - Section A'!$AB$132:$AB$227,MATCH(LEFT(C29,255),LEFT('Overview - Section A'!$W$132:$W$227,255),0))),"")</f>
        <v/>
      </c>
      <c r="V29" s="514" t="str">
        <f>IFERROR(IF('Overview - Section A'!$AN$5="Funding Request",IF('Reference Records'!$B$343&lt;&gt;"",VLOOKUP(M29,'Reference Records'!$B$343:$C$344,2,FALSE),VLOOKUP(M29,'Reference Records'!$A$356:$C$694,3,FALSE)),VLOOKUP(M29,'Reference Records'!$A$697:$C$699,3,FALSE)),"")</f>
        <v/>
      </c>
      <c r="W29" s="515"/>
      <c r="X29" s="515"/>
      <c r="Y29" s="514"/>
      <c r="Z29" s="514" t="s">
        <v>453</v>
      </c>
      <c r="AA29" s="512"/>
      <c r="AB29" s="385"/>
      <c r="AC29" s="384"/>
    </row>
    <row r="30" spans="1:29" ht="47.1" customHeight="1" x14ac:dyDescent="0.25">
      <c r="A30" s="409">
        <v>22</v>
      </c>
      <c r="B30" s="505" t="str">
        <f>IFERROR(IF(D30="","",VLOOKUP(W30,'Reference records(soft deleted)'!$B$84:$D$127,3,FALSE)),"")</f>
        <v/>
      </c>
      <c r="C30" s="505" t="str">
        <f>IFERROR(IF(D30="","",VLOOKUP(X30,'Reference records(soft deleted)'!$B$235:$D$426,2,FALSE)),"")</f>
        <v/>
      </c>
      <c r="D30" s="506"/>
      <c r="E30" s="507" t="str">
        <f>IF('Overview - Section A'!$AN$5="Funding Request",IF(F30="Funding Request Place Holder","",F30),"")</f>
        <v/>
      </c>
      <c r="F30" s="508" t="str">
        <f>IFERROR(IF(Z30="","",VLOOKUP(Z30,'Overview - Section A'!$P$31:$Q$32,2,FALSE)),"")</f>
        <v/>
      </c>
      <c r="G30" s="509"/>
      <c r="H30" s="509"/>
      <c r="I30" s="509"/>
      <c r="J30" s="509"/>
      <c r="K30" s="509"/>
      <c r="L30" s="509"/>
      <c r="M30" s="507" t="str">
        <f t="shared" si="0"/>
        <v/>
      </c>
      <c r="N30" s="510"/>
      <c r="O30" s="511"/>
      <c r="P30" s="512"/>
      <c r="Q30" s="510"/>
      <c r="R30" s="513" t="str">
        <f>IFERROR(IF('Overview - Section A'!$AN$5="Funding Request",VLOOKUP(E30,'Overview - Section A'!$M$31:$P$32,4,FALSE),IF(Z30="","",Z30)),"")</f>
        <v>a1236000008JWxJAAW</v>
      </c>
      <c r="S30" s="513" t="b">
        <f t="shared" si="1"/>
        <v>0</v>
      </c>
      <c r="T30" s="513" t="s">
        <v>1172</v>
      </c>
      <c r="U30" s="513" t="str">
        <f t="array" ref="U30">IFERROR(IF(OR(INDEX('Overview - Section A'!$AB$132:$AB$227,MATCH(LEFT(C30,255),LEFT('Overview - Section A'!$W$132:$W$227,255),0))=0,INDEX('Overview - Section A'!$AB$132:$AB$227,MATCH(LEFT(C30,255),LEFT('Overview - Section A'!$W$132:$W$227,255),0))="[Record ID]"),"",INDEX('Overview - Section A'!$AB$132:$AB$227,MATCH(LEFT(C30,255),LEFT('Overview - Section A'!$W$132:$W$227,255),0))),"")</f>
        <v/>
      </c>
      <c r="V30" s="514" t="str">
        <f>IFERROR(IF('Overview - Section A'!$AN$5="Funding Request",IF('Reference Records'!$B$343&lt;&gt;"",VLOOKUP(M30,'Reference Records'!$B$343:$C$344,2,FALSE),VLOOKUP(M30,'Reference Records'!$A$356:$C$694,3,FALSE)),VLOOKUP(M30,'Reference Records'!$A$697:$C$699,3,FALSE)),"")</f>
        <v/>
      </c>
      <c r="W30" s="515"/>
      <c r="X30" s="515"/>
      <c r="Y30" s="514"/>
      <c r="Z30" s="514" t="s">
        <v>453</v>
      </c>
      <c r="AA30" s="512"/>
      <c r="AB30" s="385"/>
      <c r="AC30" s="384"/>
    </row>
    <row r="31" spans="1:29" ht="47.1" customHeight="1" x14ac:dyDescent="0.25">
      <c r="A31" s="409">
        <v>23</v>
      </c>
      <c r="B31" s="505" t="str">
        <f>IFERROR(IF(D31="","",VLOOKUP(W31,'Reference records(soft deleted)'!$B$84:$D$127,3,FALSE)),"")</f>
        <v/>
      </c>
      <c r="C31" s="505" t="str">
        <f>IFERROR(IF(D31="","",VLOOKUP(X31,'Reference records(soft deleted)'!$B$235:$D$426,2,FALSE)),"")</f>
        <v/>
      </c>
      <c r="D31" s="506"/>
      <c r="E31" s="507" t="str">
        <f>IF('Overview - Section A'!$AN$5="Funding Request",IF(F31="Funding Request Place Holder","",F31),"")</f>
        <v/>
      </c>
      <c r="F31" s="508" t="str">
        <f>IFERROR(IF(Z31="","",VLOOKUP(Z31,'Overview - Section A'!$P$31:$Q$32,2,FALSE)),"")</f>
        <v/>
      </c>
      <c r="G31" s="509"/>
      <c r="H31" s="509"/>
      <c r="I31" s="509"/>
      <c r="J31" s="509"/>
      <c r="K31" s="509"/>
      <c r="L31" s="509"/>
      <c r="M31" s="507" t="str">
        <f t="shared" si="0"/>
        <v/>
      </c>
      <c r="N31" s="510"/>
      <c r="O31" s="511"/>
      <c r="P31" s="512"/>
      <c r="Q31" s="510"/>
      <c r="R31" s="513" t="str">
        <f>IFERROR(IF('Overview - Section A'!$AN$5="Funding Request",VLOOKUP(E31,'Overview - Section A'!$M$31:$P$32,4,FALSE),IF(Z31="","",Z31)),"")</f>
        <v>a1236000008JWxJAAW</v>
      </c>
      <c r="S31" s="513" t="b">
        <f t="shared" si="1"/>
        <v>0</v>
      </c>
      <c r="T31" s="513" t="s">
        <v>1173</v>
      </c>
      <c r="U31" s="513" t="str">
        <f t="array" ref="U31">IFERROR(IF(OR(INDEX('Overview - Section A'!$AB$132:$AB$227,MATCH(LEFT(C31,255),LEFT('Overview - Section A'!$W$132:$W$227,255),0))=0,INDEX('Overview - Section A'!$AB$132:$AB$227,MATCH(LEFT(C31,255),LEFT('Overview - Section A'!$W$132:$W$227,255),0))="[Record ID]"),"",INDEX('Overview - Section A'!$AB$132:$AB$227,MATCH(LEFT(C31,255),LEFT('Overview - Section A'!$W$132:$W$227,255),0))),"")</f>
        <v/>
      </c>
      <c r="V31" s="514" t="str">
        <f>IFERROR(IF('Overview - Section A'!$AN$5="Funding Request",IF('Reference Records'!$B$343&lt;&gt;"",VLOOKUP(M31,'Reference Records'!$B$343:$C$344,2,FALSE),VLOOKUP(M31,'Reference Records'!$A$356:$C$694,3,FALSE)),VLOOKUP(M31,'Reference Records'!$A$697:$C$699,3,FALSE)),"")</f>
        <v/>
      </c>
      <c r="W31" s="515"/>
      <c r="X31" s="515"/>
      <c r="Y31" s="514"/>
      <c r="Z31" s="514" t="s">
        <v>453</v>
      </c>
      <c r="AA31" s="512"/>
      <c r="AB31" s="385"/>
      <c r="AC31" s="384"/>
    </row>
    <row r="32" spans="1:29" ht="47.1" customHeight="1" x14ac:dyDescent="0.25">
      <c r="A32" s="409">
        <v>24</v>
      </c>
      <c r="B32" s="505" t="str">
        <f>IFERROR(IF(D32="","",VLOOKUP(W32,'Reference records(soft deleted)'!$B$84:$D$127,3,FALSE)),"")</f>
        <v/>
      </c>
      <c r="C32" s="505" t="str">
        <f>IFERROR(IF(D32="","",VLOOKUP(X32,'Reference records(soft deleted)'!$B$235:$D$426,2,FALSE)),"")</f>
        <v/>
      </c>
      <c r="D32" s="506"/>
      <c r="E32" s="507" t="str">
        <f>IF('Overview - Section A'!$AN$5="Funding Request",IF(F32="Funding Request Place Holder","",F32),"")</f>
        <v/>
      </c>
      <c r="F32" s="508" t="str">
        <f>IFERROR(IF(Z32="","",VLOOKUP(Z32,'Overview - Section A'!$P$31:$Q$32,2,FALSE)),"")</f>
        <v/>
      </c>
      <c r="G32" s="509"/>
      <c r="H32" s="509"/>
      <c r="I32" s="509"/>
      <c r="J32" s="509"/>
      <c r="K32" s="509"/>
      <c r="L32" s="509"/>
      <c r="M32" s="507" t="str">
        <f t="shared" si="0"/>
        <v/>
      </c>
      <c r="N32" s="510"/>
      <c r="O32" s="511"/>
      <c r="P32" s="512"/>
      <c r="Q32" s="510"/>
      <c r="R32" s="513" t="str">
        <f>IFERROR(IF('Overview - Section A'!$AN$5="Funding Request",VLOOKUP(E32,'Overview - Section A'!$M$31:$P$32,4,FALSE),IF(Z32="","",Z32)),"")</f>
        <v>a1236000008JWxJAAW</v>
      </c>
      <c r="S32" s="513" t="b">
        <f t="shared" si="1"/>
        <v>0</v>
      </c>
      <c r="T32" s="513" t="s">
        <v>1174</v>
      </c>
      <c r="U32" s="513" t="str">
        <f t="array" ref="U32">IFERROR(IF(OR(INDEX('Overview - Section A'!$AB$132:$AB$227,MATCH(LEFT(C32,255),LEFT('Overview - Section A'!$W$132:$W$227,255),0))=0,INDEX('Overview - Section A'!$AB$132:$AB$227,MATCH(LEFT(C32,255),LEFT('Overview - Section A'!$W$132:$W$227,255),0))="[Record ID]"),"",INDEX('Overview - Section A'!$AB$132:$AB$227,MATCH(LEFT(C32,255),LEFT('Overview - Section A'!$W$132:$W$227,255),0))),"")</f>
        <v/>
      </c>
      <c r="V32" s="514" t="str">
        <f>IFERROR(IF('Overview - Section A'!$AN$5="Funding Request",IF('Reference Records'!$B$343&lt;&gt;"",VLOOKUP(M32,'Reference Records'!$B$343:$C$344,2,FALSE),VLOOKUP(M32,'Reference Records'!$A$356:$C$694,3,FALSE)),VLOOKUP(M32,'Reference Records'!$A$697:$C$699,3,FALSE)),"")</f>
        <v/>
      </c>
      <c r="W32" s="515"/>
      <c r="X32" s="515"/>
      <c r="Y32" s="514"/>
      <c r="Z32" s="514" t="s">
        <v>453</v>
      </c>
      <c r="AA32" s="512"/>
      <c r="AB32" s="385"/>
      <c r="AC32" s="384"/>
    </row>
    <row r="33" spans="1:29" ht="47.1" customHeight="1" x14ac:dyDescent="0.25">
      <c r="A33" s="409">
        <v>25</v>
      </c>
      <c r="B33" s="505" t="str">
        <f>IFERROR(IF(D33="","",VLOOKUP(W33,'Reference records(soft deleted)'!$B$84:$D$127,3,FALSE)),"")</f>
        <v/>
      </c>
      <c r="C33" s="505" t="str">
        <f>IFERROR(IF(D33="","",VLOOKUP(X33,'Reference records(soft deleted)'!$B$235:$D$426,2,FALSE)),"")</f>
        <v/>
      </c>
      <c r="D33" s="506"/>
      <c r="E33" s="507" t="str">
        <f>IF('Overview - Section A'!$AN$5="Funding Request",IF(F33="Funding Request Place Holder","",F33),"")</f>
        <v/>
      </c>
      <c r="F33" s="508" t="str">
        <f>IFERROR(IF(Z33="","",VLOOKUP(Z33,'Overview - Section A'!$P$31:$Q$32,2,FALSE)),"")</f>
        <v/>
      </c>
      <c r="G33" s="509"/>
      <c r="H33" s="509"/>
      <c r="I33" s="509"/>
      <c r="J33" s="509"/>
      <c r="K33" s="509"/>
      <c r="L33" s="509"/>
      <c r="M33" s="507" t="str">
        <f t="shared" si="0"/>
        <v/>
      </c>
      <c r="N33" s="510"/>
      <c r="O33" s="511"/>
      <c r="P33" s="512"/>
      <c r="Q33" s="510"/>
      <c r="R33" s="513" t="str">
        <f>IFERROR(IF('Overview - Section A'!$AN$5="Funding Request",VLOOKUP(E33,'Overview - Section A'!$M$31:$P$32,4,FALSE),IF(Z33="","",Z33)),"")</f>
        <v>a1236000008JWxJAAW</v>
      </c>
      <c r="S33" s="513" t="b">
        <f t="shared" si="1"/>
        <v>0</v>
      </c>
      <c r="T33" s="513" t="s">
        <v>1175</v>
      </c>
      <c r="U33" s="513" t="str">
        <f t="array" ref="U33">IFERROR(IF(OR(INDEX('Overview - Section A'!$AB$132:$AB$227,MATCH(LEFT(C33,255),LEFT('Overview - Section A'!$W$132:$W$227,255),0))=0,INDEX('Overview - Section A'!$AB$132:$AB$227,MATCH(LEFT(C33,255),LEFT('Overview - Section A'!$W$132:$W$227,255),0))="[Record ID]"),"",INDEX('Overview - Section A'!$AB$132:$AB$227,MATCH(LEFT(C33,255),LEFT('Overview - Section A'!$W$132:$W$227,255),0))),"")</f>
        <v/>
      </c>
      <c r="V33" s="514" t="str">
        <f>IFERROR(IF('Overview - Section A'!$AN$5="Funding Request",IF('Reference Records'!$B$343&lt;&gt;"",VLOOKUP(M33,'Reference Records'!$B$343:$C$344,2,FALSE),VLOOKUP(M33,'Reference Records'!$A$356:$C$694,3,FALSE)),VLOOKUP(M33,'Reference Records'!$A$697:$C$699,3,FALSE)),"")</f>
        <v/>
      </c>
      <c r="W33" s="515"/>
      <c r="X33" s="515"/>
      <c r="Y33" s="514"/>
      <c r="Z33" s="514" t="s">
        <v>453</v>
      </c>
      <c r="AA33" s="512"/>
      <c r="AB33" s="385"/>
      <c r="AC33" s="384"/>
    </row>
    <row r="34" spans="1:29" ht="47.1" customHeight="1" x14ac:dyDescent="0.25">
      <c r="A34" s="409">
        <v>26</v>
      </c>
      <c r="B34" s="505" t="str">
        <f>IFERROR(IF(D34="","",VLOOKUP(W34,'Reference records(soft deleted)'!$B$84:$D$127,3,FALSE)),"")</f>
        <v/>
      </c>
      <c r="C34" s="505" t="str">
        <f>IFERROR(IF(D34="","",VLOOKUP(X34,'Reference records(soft deleted)'!$B$235:$D$426,2,FALSE)),"")</f>
        <v/>
      </c>
      <c r="D34" s="506"/>
      <c r="E34" s="507" t="str">
        <f>IF('Overview - Section A'!$AN$5="Funding Request",IF(F34="Funding Request Place Holder","",F34),"")</f>
        <v/>
      </c>
      <c r="F34" s="508" t="str">
        <f>IFERROR(IF(Z34="","",VLOOKUP(Z34,'Overview - Section A'!$P$31:$Q$32,2,FALSE)),"")</f>
        <v/>
      </c>
      <c r="G34" s="509"/>
      <c r="H34" s="509"/>
      <c r="I34" s="509"/>
      <c r="J34" s="509"/>
      <c r="K34" s="509"/>
      <c r="L34" s="509"/>
      <c r="M34" s="507" t="str">
        <f t="shared" si="0"/>
        <v/>
      </c>
      <c r="N34" s="510"/>
      <c r="O34" s="511"/>
      <c r="P34" s="512"/>
      <c r="Q34" s="510"/>
      <c r="R34" s="513" t="str">
        <f>IFERROR(IF('Overview - Section A'!$AN$5="Funding Request",VLOOKUP(E34,'Overview - Section A'!$M$31:$P$32,4,FALSE),IF(Z34="","",Z34)),"")</f>
        <v>a1236000008JWxJAAW</v>
      </c>
      <c r="S34" s="513" t="b">
        <f t="shared" si="1"/>
        <v>0</v>
      </c>
      <c r="T34" s="513" t="s">
        <v>1176</v>
      </c>
      <c r="U34" s="513" t="str">
        <f t="array" ref="U34">IFERROR(IF(OR(INDEX('Overview - Section A'!$AB$132:$AB$227,MATCH(LEFT(C34,255),LEFT('Overview - Section A'!$W$132:$W$227,255),0))=0,INDEX('Overview - Section A'!$AB$132:$AB$227,MATCH(LEFT(C34,255),LEFT('Overview - Section A'!$W$132:$W$227,255),0))="[Record ID]"),"",INDEX('Overview - Section A'!$AB$132:$AB$227,MATCH(LEFT(C34,255),LEFT('Overview - Section A'!$W$132:$W$227,255),0))),"")</f>
        <v/>
      </c>
      <c r="V34" s="514" t="str">
        <f>IFERROR(IF('Overview - Section A'!$AN$5="Funding Request",IF('Reference Records'!$B$343&lt;&gt;"",VLOOKUP(M34,'Reference Records'!$B$343:$C$344,2,FALSE),VLOOKUP(M34,'Reference Records'!$A$356:$C$694,3,FALSE)),VLOOKUP(M34,'Reference Records'!$A$697:$C$699,3,FALSE)),"")</f>
        <v/>
      </c>
      <c r="W34" s="515"/>
      <c r="X34" s="515"/>
      <c r="Y34" s="514"/>
      <c r="Z34" s="514" t="s">
        <v>453</v>
      </c>
      <c r="AA34" s="512"/>
      <c r="AB34" s="385"/>
      <c r="AC34" s="384"/>
    </row>
    <row r="35" spans="1:29" ht="47.1" customHeight="1" x14ac:dyDescent="0.25">
      <c r="A35" s="409">
        <v>27</v>
      </c>
      <c r="B35" s="505" t="str">
        <f>IFERROR(IF(D35="","",VLOOKUP(W35,'Reference records(soft deleted)'!$B$84:$D$127,3,FALSE)),"")</f>
        <v/>
      </c>
      <c r="C35" s="505" t="str">
        <f>IFERROR(IF(D35="","",VLOOKUP(X35,'Reference records(soft deleted)'!$B$235:$D$426,2,FALSE)),"")</f>
        <v/>
      </c>
      <c r="D35" s="506"/>
      <c r="E35" s="507" t="str">
        <f>IF('Overview - Section A'!$AN$5="Funding Request",IF(F35="Funding Request Place Holder","",F35),"")</f>
        <v/>
      </c>
      <c r="F35" s="508" t="str">
        <f>IFERROR(IF(Z35="","",VLOOKUP(Z35,'Overview - Section A'!$P$31:$Q$32,2,FALSE)),"")</f>
        <v/>
      </c>
      <c r="G35" s="509"/>
      <c r="H35" s="509"/>
      <c r="I35" s="509"/>
      <c r="J35" s="509"/>
      <c r="K35" s="509"/>
      <c r="L35" s="509"/>
      <c r="M35" s="507" t="str">
        <f t="shared" si="0"/>
        <v/>
      </c>
      <c r="N35" s="510"/>
      <c r="O35" s="511"/>
      <c r="P35" s="512"/>
      <c r="Q35" s="510"/>
      <c r="R35" s="513" t="str">
        <f>IFERROR(IF('Overview - Section A'!$AN$5="Funding Request",VLOOKUP(E35,'Overview - Section A'!$M$31:$P$32,4,FALSE),IF(Z35="","",Z35)),"")</f>
        <v>a1236000008JWxJAAW</v>
      </c>
      <c r="S35" s="513" t="b">
        <f t="shared" si="1"/>
        <v>0</v>
      </c>
      <c r="T35" s="513" t="s">
        <v>1177</v>
      </c>
      <c r="U35" s="513" t="str">
        <f t="array" ref="U35">IFERROR(IF(OR(INDEX('Overview - Section A'!$AB$132:$AB$227,MATCH(LEFT(C35,255),LEFT('Overview - Section A'!$W$132:$W$227,255),0))=0,INDEX('Overview - Section A'!$AB$132:$AB$227,MATCH(LEFT(C35,255),LEFT('Overview - Section A'!$W$132:$W$227,255),0))="[Record ID]"),"",INDEX('Overview - Section A'!$AB$132:$AB$227,MATCH(LEFT(C35,255),LEFT('Overview - Section A'!$W$132:$W$227,255),0))),"")</f>
        <v/>
      </c>
      <c r="V35" s="514" t="str">
        <f>IFERROR(IF('Overview - Section A'!$AN$5="Funding Request",IF('Reference Records'!$B$343&lt;&gt;"",VLOOKUP(M35,'Reference Records'!$B$343:$C$344,2,FALSE),VLOOKUP(M35,'Reference Records'!$A$356:$C$694,3,FALSE)),VLOOKUP(M35,'Reference Records'!$A$697:$C$699,3,FALSE)),"")</f>
        <v/>
      </c>
      <c r="W35" s="515"/>
      <c r="X35" s="515"/>
      <c r="Y35" s="514"/>
      <c r="Z35" s="514" t="s">
        <v>453</v>
      </c>
      <c r="AA35" s="512"/>
      <c r="AB35" s="385"/>
      <c r="AC35" s="384"/>
    </row>
    <row r="36" spans="1:29" ht="47.1" customHeight="1" x14ac:dyDescent="0.25">
      <c r="A36" s="409">
        <v>28</v>
      </c>
      <c r="B36" s="505" t="str">
        <f>IFERROR(IF(D36="","",VLOOKUP(W36,'Reference records(soft deleted)'!$B$84:$D$127,3,FALSE)),"")</f>
        <v/>
      </c>
      <c r="C36" s="505" t="str">
        <f>IFERROR(IF(D36="","",VLOOKUP(X36,'Reference records(soft deleted)'!$B$235:$D$426,2,FALSE)),"")</f>
        <v/>
      </c>
      <c r="D36" s="506"/>
      <c r="E36" s="507" t="str">
        <f>IF('Overview - Section A'!$AN$5="Funding Request",IF(F36="Funding Request Place Holder","",F36),"")</f>
        <v/>
      </c>
      <c r="F36" s="508" t="str">
        <f>IFERROR(IF(Z36="","",VLOOKUP(Z36,'Overview - Section A'!$P$31:$Q$32,2,FALSE)),"")</f>
        <v/>
      </c>
      <c r="G36" s="509"/>
      <c r="H36" s="509"/>
      <c r="I36" s="509"/>
      <c r="J36" s="509"/>
      <c r="K36" s="509"/>
      <c r="L36" s="509"/>
      <c r="M36" s="507" t="str">
        <f t="shared" si="0"/>
        <v/>
      </c>
      <c r="N36" s="510"/>
      <c r="O36" s="511"/>
      <c r="P36" s="512"/>
      <c r="Q36" s="510"/>
      <c r="R36" s="513" t="str">
        <f>IFERROR(IF('Overview - Section A'!$AN$5="Funding Request",VLOOKUP(E36,'Overview - Section A'!$M$31:$P$32,4,FALSE),IF(Z36="","",Z36)),"")</f>
        <v>a1236000008JWxJAAW</v>
      </c>
      <c r="S36" s="513" t="b">
        <f t="shared" si="1"/>
        <v>0</v>
      </c>
      <c r="T36" s="513" t="s">
        <v>1178</v>
      </c>
      <c r="U36" s="513" t="str">
        <f t="array" ref="U36">IFERROR(IF(OR(INDEX('Overview - Section A'!$AB$132:$AB$227,MATCH(LEFT(C36,255),LEFT('Overview - Section A'!$W$132:$W$227,255),0))=0,INDEX('Overview - Section A'!$AB$132:$AB$227,MATCH(LEFT(C36,255),LEFT('Overview - Section A'!$W$132:$W$227,255),0))="[Record ID]"),"",INDEX('Overview - Section A'!$AB$132:$AB$227,MATCH(LEFT(C36,255),LEFT('Overview - Section A'!$W$132:$W$227,255),0))),"")</f>
        <v/>
      </c>
      <c r="V36" s="514" t="str">
        <f>IFERROR(IF('Overview - Section A'!$AN$5="Funding Request",IF('Reference Records'!$B$343&lt;&gt;"",VLOOKUP(M36,'Reference Records'!$B$343:$C$344,2,FALSE),VLOOKUP(M36,'Reference Records'!$A$356:$C$694,3,FALSE)),VLOOKUP(M36,'Reference Records'!$A$697:$C$699,3,FALSE)),"")</f>
        <v/>
      </c>
      <c r="W36" s="515"/>
      <c r="X36" s="515"/>
      <c r="Y36" s="514"/>
      <c r="Z36" s="514" t="s">
        <v>453</v>
      </c>
      <c r="AA36" s="512"/>
      <c r="AB36" s="385"/>
      <c r="AC36" s="384"/>
    </row>
    <row r="37" spans="1:29" ht="47.1" customHeight="1" x14ac:dyDescent="0.25">
      <c r="A37" s="409">
        <v>29</v>
      </c>
      <c r="B37" s="505" t="str">
        <f>IFERROR(IF(D37="","",VLOOKUP(W37,'Reference records(soft deleted)'!$B$84:$D$127,3,FALSE)),"")</f>
        <v/>
      </c>
      <c r="C37" s="505" t="str">
        <f>IFERROR(IF(D37="","",VLOOKUP(X37,'Reference records(soft deleted)'!$B$235:$D$426,2,FALSE)),"")</f>
        <v/>
      </c>
      <c r="D37" s="506"/>
      <c r="E37" s="507" t="str">
        <f>IF('Overview - Section A'!$AN$5="Funding Request",IF(F37="Funding Request Place Holder","",F37),"")</f>
        <v/>
      </c>
      <c r="F37" s="508" t="str">
        <f>IFERROR(IF(Z37="","",VLOOKUP(Z37,'Overview - Section A'!$P$31:$Q$32,2,FALSE)),"")</f>
        <v/>
      </c>
      <c r="G37" s="509"/>
      <c r="H37" s="509"/>
      <c r="I37" s="509"/>
      <c r="J37" s="509"/>
      <c r="K37" s="509"/>
      <c r="L37" s="509"/>
      <c r="M37" s="507" t="str">
        <f t="shared" si="0"/>
        <v/>
      </c>
      <c r="N37" s="510"/>
      <c r="O37" s="511"/>
      <c r="P37" s="512"/>
      <c r="Q37" s="510"/>
      <c r="R37" s="513" t="str">
        <f>IFERROR(IF('Overview - Section A'!$AN$5="Funding Request",VLOOKUP(E37,'Overview - Section A'!$M$31:$P$32,4,FALSE),IF(Z37="","",Z37)),"")</f>
        <v>a1236000008JWxJAAW</v>
      </c>
      <c r="S37" s="513" t="b">
        <f t="shared" si="1"/>
        <v>0</v>
      </c>
      <c r="T37" s="513" t="s">
        <v>1179</v>
      </c>
      <c r="U37" s="513" t="str">
        <f t="array" ref="U37">IFERROR(IF(OR(INDEX('Overview - Section A'!$AB$132:$AB$227,MATCH(LEFT(C37,255),LEFT('Overview - Section A'!$W$132:$W$227,255),0))=0,INDEX('Overview - Section A'!$AB$132:$AB$227,MATCH(LEFT(C37,255),LEFT('Overview - Section A'!$W$132:$W$227,255),0))="[Record ID]"),"",INDEX('Overview - Section A'!$AB$132:$AB$227,MATCH(LEFT(C37,255),LEFT('Overview - Section A'!$W$132:$W$227,255),0))),"")</f>
        <v/>
      </c>
      <c r="V37" s="514" t="str">
        <f>IFERROR(IF('Overview - Section A'!$AN$5="Funding Request",IF('Reference Records'!$B$343&lt;&gt;"",VLOOKUP(M37,'Reference Records'!$B$343:$C$344,2,FALSE),VLOOKUP(M37,'Reference Records'!$A$356:$C$694,3,FALSE)),VLOOKUP(M37,'Reference Records'!$A$697:$C$699,3,FALSE)),"")</f>
        <v/>
      </c>
      <c r="W37" s="515"/>
      <c r="X37" s="515"/>
      <c r="Y37" s="514"/>
      <c r="Z37" s="514" t="s">
        <v>453</v>
      </c>
      <c r="AA37" s="512"/>
      <c r="AB37" s="385"/>
      <c r="AC37" s="384"/>
    </row>
    <row r="38" spans="1:29" ht="47.1" customHeight="1" x14ac:dyDescent="0.25">
      <c r="A38" s="409">
        <v>30</v>
      </c>
      <c r="B38" s="505" t="str">
        <f>IFERROR(IF(D38="","",VLOOKUP(W38,'Reference records(soft deleted)'!$B$84:$D$127,3,FALSE)),"")</f>
        <v/>
      </c>
      <c r="C38" s="505" t="str">
        <f>IFERROR(IF(D38="","",VLOOKUP(X38,'Reference records(soft deleted)'!$B$235:$D$426,2,FALSE)),"")</f>
        <v/>
      </c>
      <c r="D38" s="506"/>
      <c r="E38" s="507" t="str">
        <f>IF('Overview - Section A'!$AN$5="Funding Request",IF(F38="Funding Request Place Holder","",F38),"")</f>
        <v/>
      </c>
      <c r="F38" s="508" t="str">
        <f>IFERROR(IF(Z38="","",VLOOKUP(Z38,'Overview - Section A'!$P$31:$Q$32,2,FALSE)),"")</f>
        <v/>
      </c>
      <c r="G38" s="509"/>
      <c r="H38" s="509"/>
      <c r="I38" s="509"/>
      <c r="J38" s="509"/>
      <c r="K38" s="509"/>
      <c r="L38" s="509"/>
      <c r="M38" s="507" t="str">
        <f t="shared" si="0"/>
        <v/>
      </c>
      <c r="N38" s="510"/>
      <c r="O38" s="511"/>
      <c r="P38" s="512"/>
      <c r="Q38" s="510"/>
      <c r="R38" s="513" t="str">
        <f>IFERROR(IF('Overview - Section A'!$AN$5="Funding Request",VLOOKUP(E38,'Overview - Section A'!$M$31:$P$32,4,FALSE),IF(Z38="","",Z38)),"")</f>
        <v>a1236000008JWxJAAW</v>
      </c>
      <c r="S38" s="513" t="b">
        <f t="shared" si="1"/>
        <v>0</v>
      </c>
      <c r="T38" s="513" t="s">
        <v>1180</v>
      </c>
      <c r="U38" s="513" t="str">
        <f t="array" ref="U38">IFERROR(IF(OR(INDEX('Overview - Section A'!$AB$132:$AB$227,MATCH(LEFT(C38,255),LEFT('Overview - Section A'!$W$132:$W$227,255),0))=0,INDEX('Overview - Section A'!$AB$132:$AB$227,MATCH(LEFT(C38,255),LEFT('Overview - Section A'!$W$132:$W$227,255),0))="[Record ID]"),"",INDEX('Overview - Section A'!$AB$132:$AB$227,MATCH(LEFT(C38,255),LEFT('Overview - Section A'!$W$132:$W$227,255),0))),"")</f>
        <v/>
      </c>
      <c r="V38" s="514" t="str">
        <f>IFERROR(IF('Overview - Section A'!$AN$5="Funding Request",IF('Reference Records'!$B$343&lt;&gt;"",VLOOKUP(M38,'Reference Records'!$B$343:$C$344,2,FALSE),VLOOKUP(M38,'Reference Records'!$A$356:$C$694,3,FALSE)),VLOOKUP(M38,'Reference Records'!$A$697:$C$699,3,FALSE)),"")</f>
        <v/>
      </c>
      <c r="W38" s="515"/>
      <c r="X38" s="515"/>
      <c r="Y38" s="514"/>
      <c r="Z38" s="514" t="s">
        <v>453</v>
      </c>
      <c r="AA38" s="512"/>
      <c r="AB38" s="385"/>
      <c r="AC38" s="384"/>
    </row>
    <row r="39" spans="1:29" ht="47.1" customHeight="1" x14ac:dyDescent="0.25">
      <c r="A39" s="409">
        <v>31</v>
      </c>
      <c r="B39" s="505" t="str">
        <f>IFERROR(IF(D39="","",VLOOKUP(W39,'Reference records(soft deleted)'!$B$84:$D$127,3,FALSE)),"")</f>
        <v/>
      </c>
      <c r="C39" s="505" t="str">
        <f>IFERROR(IF(D39="","",VLOOKUP(X39,'Reference records(soft deleted)'!$B$235:$D$426,2,FALSE)),"")</f>
        <v/>
      </c>
      <c r="D39" s="506"/>
      <c r="E39" s="507" t="str">
        <f>IF('Overview - Section A'!$AN$5="Funding Request",IF(F39="Funding Request Place Holder","",F39),"")</f>
        <v/>
      </c>
      <c r="F39" s="508" t="str">
        <f>IFERROR(IF(Z39="","",VLOOKUP(Z39,'Overview - Section A'!$P$31:$Q$32,2,FALSE)),"")</f>
        <v/>
      </c>
      <c r="G39" s="509"/>
      <c r="H39" s="509"/>
      <c r="I39" s="509"/>
      <c r="J39" s="509"/>
      <c r="K39" s="509"/>
      <c r="L39" s="509"/>
      <c r="M39" s="507" t="str">
        <f t="shared" si="0"/>
        <v/>
      </c>
      <c r="N39" s="510"/>
      <c r="O39" s="511"/>
      <c r="P39" s="512"/>
      <c r="Q39" s="510"/>
      <c r="R39" s="513" t="str">
        <f>IFERROR(IF('Overview - Section A'!$AN$5="Funding Request",VLOOKUP(E39,'Overview - Section A'!$M$31:$P$32,4,FALSE),IF(Z39="","",Z39)),"")</f>
        <v>a1236000008JWxJAAW</v>
      </c>
      <c r="S39" s="513" t="b">
        <f t="shared" si="1"/>
        <v>0</v>
      </c>
      <c r="T39" s="513" t="s">
        <v>1181</v>
      </c>
      <c r="U39" s="513" t="str">
        <f t="array" ref="U39">IFERROR(IF(OR(INDEX('Overview - Section A'!$AB$132:$AB$227,MATCH(LEFT(C39,255),LEFT('Overview - Section A'!$W$132:$W$227,255),0))=0,INDEX('Overview - Section A'!$AB$132:$AB$227,MATCH(LEFT(C39,255),LEFT('Overview - Section A'!$W$132:$W$227,255),0))="[Record ID]"),"",INDEX('Overview - Section A'!$AB$132:$AB$227,MATCH(LEFT(C39,255),LEFT('Overview - Section A'!$W$132:$W$227,255),0))),"")</f>
        <v/>
      </c>
      <c r="V39" s="514" t="str">
        <f>IFERROR(IF('Overview - Section A'!$AN$5="Funding Request",IF('Reference Records'!$B$343&lt;&gt;"",VLOOKUP(M39,'Reference Records'!$B$343:$C$344,2,FALSE),VLOOKUP(M39,'Reference Records'!$A$356:$C$694,3,FALSE)),VLOOKUP(M39,'Reference Records'!$A$697:$C$699,3,FALSE)),"")</f>
        <v/>
      </c>
      <c r="W39" s="515"/>
      <c r="X39" s="515"/>
      <c r="Y39" s="514"/>
      <c r="Z39" s="514" t="s">
        <v>453</v>
      </c>
      <c r="AA39" s="512"/>
      <c r="AB39" s="385"/>
      <c r="AC39" s="384"/>
    </row>
    <row r="40" spans="1:29" ht="47.1" customHeight="1" x14ac:dyDescent="0.25">
      <c r="A40" s="409">
        <v>32</v>
      </c>
      <c r="B40" s="505" t="str">
        <f>IFERROR(IF(D40="","",VLOOKUP(W40,'Reference records(soft deleted)'!$B$84:$D$127,3,FALSE)),"")</f>
        <v/>
      </c>
      <c r="C40" s="505" t="str">
        <f>IFERROR(IF(D40="","",VLOOKUP(X40,'Reference records(soft deleted)'!$B$235:$D$426,2,FALSE)),"")</f>
        <v/>
      </c>
      <c r="D40" s="506"/>
      <c r="E40" s="507" t="str">
        <f>IF('Overview - Section A'!$AN$5="Funding Request",IF(F40="Funding Request Place Holder","",F40),"")</f>
        <v/>
      </c>
      <c r="F40" s="508" t="str">
        <f>IFERROR(IF(Z40="","",VLOOKUP(Z40,'Overview - Section A'!$P$31:$Q$32,2,FALSE)),"")</f>
        <v/>
      </c>
      <c r="G40" s="509"/>
      <c r="H40" s="509"/>
      <c r="I40" s="509"/>
      <c r="J40" s="509"/>
      <c r="K40" s="509"/>
      <c r="L40" s="509"/>
      <c r="M40" s="507" t="str">
        <f t="shared" si="0"/>
        <v/>
      </c>
      <c r="N40" s="510"/>
      <c r="O40" s="511"/>
      <c r="P40" s="512"/>
      <c r="Q40" s="510"/>
      <c r="R40" s="513" t="str">
        <f>IFERROR(IF('Overview - Section A'!$AN$5="Funding Request",VLOOKUP(E40,'Overview - Section A'!$M$31:$P$32,4,FALSE),IF(Z40="","",Z40)),"")</f>
        <v>a1236000008JWxJAAW</v>
      </c>
      <c r="S40" s="513" t="b">
        <f t="shared" si="1"/>
        <v>0</v>
      </c>
      <c r="T40" s="513" t="s">
        <v>1182</v>
      </c>
      <c r="U40" s="513" t="str">
        <f t="array" ref="U40">IFERROR(IF(OR(INDEX('Overview - Section A'!$AB$132:$AB$227,MATCH(LEFT(C40,255),LEFT('Overview - Section A'!$W$132:$W$227,255),0))=0,INDEX('Overview - Section A'!$AB$132:$AB$227,MATCH(LEFT(C40,255),LEFT('Overview - Section A'!$W$132:$W$227,255),0))="[Record ID]"),"",INDEX('Overview - Section A'!$AB$132:$AB$227,MATCH(LEFT(C40,255),LEFT('Overview - Section A'!$W$132:$W$227,255),0))),"")</f>
        <v/>
      </c>
      <c r="V40" s="514" t="str">
        <f>IFERROR(IF('Overview - Section A'!$AN$5="Funding Request",IF('Reference Records'!$B$343&lt;&gt;"",VLOOKUP(M40,'Reference Records'!$B$343:$C$344,2,FALSE),VLOOKUP(M40,'Reference Records'!$A$356:$C$694,3,FALSE)),VLOOKUP(M40,'Reference Records'!$A$697:$C$699,3,FALSE)),"")</f>
        <v/>
      </c>
      <c r="W40" s="515"/>
      <c r="X40" s="515"/>
      <c r="Y40" s="514"/>
      <c r="Z40" s="514" t="s">
        <v>453</v>
      </c>
      <c r="AA40" s="512"/>
      <c r="AB40" s="385"/>
      <c r="AC40" s="384"/>
    </row>
    <row r="41" spans="1:29" ht="47.1" customHeight="1" x14ac:dyDescent="0.25">
      <c r="A41" s="409">
        <v>33</v>
      </c>
      <c r="B41" s="505" t="str">
        <f>IFERROR(IF(D41="","",VLOOKUP(W41,'Reference records(soft deleted)'!$B$84:$D$127,3,FALSE)),"")</f>
        <v/>
      </c>
      <c r="C41" s="505" t="str">
        <f>IFERROR(IF(D41="","",VLOOKUP(X41,'Reference records(soft deleted)'!$B$235:$D$426,2,FALSE)),"")</f>
        <v/>
      </c>
      <c r="D41" s="506"/>
      <c r="E41" s="507" t="str">
        <f>IF('Overview - Section A'!$AN$5="Funding Request",IF(F41="Funding Request Place Holder","",F41),"")</f>
        <v/>
      </c>
      <c r="F41" s="508" t="str">
        <f>IFERROR(IF(Z41="","",VLOOKUP(Z41,'Overview - Section A'!$P$31:$Q$32,2,FALSE)),"")</f>
        <v/>
      </c>
      <c r="G41" s="509"/>
      <c r="H41" s="509"/>
      <c r="I41" s="509"/>
      <c r="J41" s="509"/>
      <c r="K41" s="509"/>
      <c r="L41" s="509"/>
      <c r="M41" s="507" t="str">
        <f t="shared" si="0"/>
        <v/>
      </c>
      <c r="N41" s="510"/>
      <c r="O41" s="511"/>
      <c r="P41" s="512"/>
      <c r="Q41" s="510"/>
      <c r="R41" s="513" t="str">
        <f>IFERROR(IF('Overview - Section A'!$AN$5="Funding Request",VLOOKUP(E41,'Overview - Section A'!$M$31:$P$32,4,FALSE),IF(Z41="","",Z41)),"")</f>
        <v>a1236000008JWxJAAW</v>
      </c>
      <c r="S41" s="513" t="b">
        <f t="shared" si="1"/>
        <v>0</v>
      </c>
      <c r="T41" s="513" t="s">
        <v>1183</v>
      </c>
      <c r="U41" s="513" t="str">
        <f t="array" ref="U41">IFERROR(IF(OR(INDEX('Overview - Section A'!$AB$132:$AB$227,MATCH(LEFT(C41,255),LEFT('Overview - Section A'!$W$132:$W$227,255),0))=0,INDEX('Overview - Section A'!$AB$132:$AB$227,MATCH(LEFT(C41,255),LEFT('Overview - Section A'!$W$132:$W$227,255),0))="[Record ID]"),"",INDEX('Overview - Section A'!$AB$132:$AB$227,MATCH(LEFT(C41,255),LEFT('Overview - Section A'!$W$132:$W$227,255),0))),"")</f>
        <v/>
      </c>
      <c r="V41" s="514" t="str">
        <f>IFERROR(IF('Overview - Section A'!$AN$5="Funding Request",IF('Reference Records'!$B$343&lt;&gt;"",VLOOKUP(M41,'Reference Records'!$B$343:$C$344,2,FALSE),VLOOKUP(M41,'Reference Records'!$A$356:$C$694,3,FALSE)),VLOOKUP(M41,'Reference Records'!$A$697:$C$699,3,FALSE)),"")</f>
        <v/>
      </c>
      <c r="W41" s="515"/>
      <c r="X41" s="515"/>
      <c r="Y41" s="514"/>
      <c r="Z41" s="514" t="s">
        <v>453</v>
      </c>
      <c r="AA41" s="512"/>
      <c r="AB41" s="385"/>
      <c r="AC41" s="384"/>
    </row>
    <row r="42" spans="1:29" ht="47.1" customHeight="1" x14ac:dyDescent="0.25">
      <c r="A42" s="409">
        <v>34</v>
      </c>
      <c r="B42" s="505" t="str">
        <f>IFERROR(IF(D42="","",VLOOKUP(W42,'Reference records(soft deleted)'!$B$84:$D$127,3,FALSE)),"")</f>
        <v/>
      </c>
      <c r="C42" s="505" t="str">
        <f>IFERROR(IF(D42="","",VLOOKUP(X42,'Reference records(soft deleted)'!$B$235:$D$426,2,FALSE)),"")</f>
        <v/>
      </c>
      <c r="D42" s="506"/>
      <c r="E42" s="507" t="str">
        <f>IF('Overview - Section A'!$AN$5="Funding Request",IF(F42="Funding Request Place Holder","",F42),"")</f>
        <v/>
      </c>
      <c r="F42" s="508" t="str">
        <f>IFERROR(IF(Z42="","",VLOOKUP(Z42,'Overview - Section A'!$P$31:$Q$32,2,FALSE)),"")</f>
        <v/>
      </c>
      <c r="G42" s="509"/>
      <c r="H42" s="509"/>
      <c r="I42" s="509"/>
      <c r="J42" s="509"/>
      <c r="K42" s="509"/>
      <c r="L42" s="509"/>
      <c r="M42" s="507" t="str">
        <f t="shared" si="0"/>
        <v/>
      </c>
      <c r="N42" s="510"/>
      <c r="O42" s="511"/>
      <c r="P42" s="512"/>
      <c r="Q42" s="510"/>
      <c r="R42" s="513" t="str">
        <f>IFERROR(IF('Overview - Section A'!$AN$5="Funding Request",VLOOKUP(E42,'Overview - Section A'!$M$31:$P$32,4,FALSE),IF(Z42="","",Z42)),"")</f>
        <v>a1236000008JWxJAAW</v>
      </c>
      <c r="S42" s="513" t="b">
        <f t="shared" si="1"/>
        <v>0</v>
      </c>
      <c r="T42" s="513" t="s">
        <v>1184</v>
      </c>
      <c r="U42" s="513" t="str">
        <f t="array" ref="U42">IFERROR(IF(OR(INDEX('Overview - Section A'!$AB$132:$AB$227,MATCH(LEFT(C42,255),LEFT('Overview - Section A'!$W$132:$W$227,255),0))=0,INDEX('Overview - Section A'!$AB$132:$AB$227,MATCH(LEFT(C42,255),LEFT('Overview - Section A'!$W$132:$W$227,255),0))="[Record ID]"),"",INDEX('Overview - Section A'!$AB$132:$AB$227,MATCH(LEFT(C42,255),LEFT('Overview - Section A'!$W$132:$W$227,255),0))),"")</f>
        <v/>
      </c>
      <c r="V42" s="514" t="str">
        <f>IFERROR(IF('Overview - Section A'!$AN$5="Funding Request",IF('Reference Records'!$B$343&lt;&gt;"",VLOOKUP(M42,'Reference Records'!$B$343:$C$344,2,FALSE),VLOOKUP(M42,'Reference Records'!$A$356:$C$694,3,FALSE)),VLOOKUP(M42,'Reference Records'!$A$697:$C$699,3,FALSE)),"")</f>
        <v/>
      </c>
      <c r="W42" s="515"/>
      <c r="X42" s="515"/>
      <c r="Y42" s="514"/>
      <c r="Z42" s="514" t="s">
        <v>453</v>
      </c>
      <c r="AA42" s="512"/>
      <c r="AB42" s="385"/>
      <c r="AC42" s="384"/>
    </row>
    <row r="43" spans="1:29" ht="47.1" customHeight="1" x14ac:dyDescent="0.25">
      <c r="A43" s="409">
        <v>35</v>
      </c>
      <c r="B43" s="505" t="str">
        <f>IFERROR(IF(D43="","",VLOOKUP(W43,'Reference records(soft deleted)'!$B$84:$D$127,3,FALSE)),"")</f>
        <v/>
      </c>
      <c r="C43" s="505" t="str">
        <f>IFERROR(IF(D43="","",VLOOKUP(X43,'Reference records(soft deleted)'!$B$235:$D$426,2,FALSE)),"")</f>
        <v/>
      </c>
      <c r="D43" s="506"/>
      <c r="E43" s="507" t="str">
        <f>IF('Overview - Section A'!$AN$5="Funding Request",IF(F43="Funding Request Place Holder","",F43),"")</f>
        <v/>
      </c>
      <c r="F43" s="508" t="str">
        <f>IFERROR(IF(Z43="","",VLOOKUP(Z43,'Overview - Section A'!$P$31:$Q$32,2,FALSE)),"")</f>
        <v/>
      </c>
      <c r="G43" s="509"/>
      <c r="H43" s="509"/>
      <c r="I43" s="509"/>
      <c r="J43" s="509"/>
      <c r="K43" s="509"/>
      <c r="L43" s="509"/>
      <c r="M43" s="507" t="str">
        <f t="shared" si="0"/>
        <v/>
      </c>
      <c r="N43" s="510"/>
      <c r="O43" s="511"/>
      <c r="P43" s="512"/>
      <c r="Q43" s="510"/>
      <c r="R43" s="513" t="str">
        <f>IFERROR(IF('Overview - Section A'!$AN$5="Funding Request",VLOOKUP(E43,'Overview - Section A'!$M$31:$P$32,4,FALSE),IF(Z43="","",Z43)),"")</f>
        <v>a1236000008JWxJAAW</v>
      </c>
      <c r="S43" s="513" t="b">
        <f t="shared" si="1"/>
        <v>0</v>
      </c>
      <c r="T43" s="513" t="s">
        <v>1185</v>
      </c>
      <c r="U43" s="513" t="str">
        <f t="array" ref="U43">IFERROR(IF(OR(INDEX('Overview - Section A'!$AB$132:$AB$227,MATCH(LEFT(C43,255),LEFT('Overview - Section A'!$W$132:$W$227,255),0))=0,INDEX('Overview - Section A'!$AB$132:$AB$227,MATCH(LEFT(C43,255),LEFT('Overview - Section A'!$W$132:$W$227,255),0))="[Record ID]"),"",INDEX('Overview - Section A'!$AB$132:$AB$227,MATCH(LEFT(C43,255),LEFT('Overview - Section A'!$W$132:$W$227,255),0))),"")</f>
        <v/>
      </c>
      <c r="V43" s="514" t="str">
        <f>IFERROR(IF('Overview - Section A'!$AN$5="Funding Request",IF('Reference Records'!$B$343&lt;&gt;"",VLOOKUP(M43,'Reference Records'!$B$343:$C$344,2,FALSE),VLOOKUP(M43,'Reference Records'!$A$356:$C$694,3,FALSE)),VLOOKUP(M43,'Reference Records'!$A$697:$C$699,3,FALSE)),"")</f>
        <v/>
      </c>
      <c r="W43" s="515"/>
      <c r="X43" s="515"/>
      <c r="Y43" s="514"/>
      <c r="Z43" s="514" t="s">
        <v>453</v>
      </c>
      <c r="AA43" s="512"/>
      <c r="AB43" s="385"/>
      <c r="AC43" s="384"/>
    </row>
    <row r="44" spans="1:29" ht="47.1" customHeight="1" x14ac:dyDescent="0.25">
      <c r="A44" s="409">
        <v>36</v>
      </c>
      <c r="B44" s="505" t="str">
        <f>IFERROR(IF(D44="","",VLOOKUP(W44,'Reference records(soft deleted)'!$B$84:$D$127,3,FALSE)),"")</f>
        <v/>
      </c>
      <c r="C44" s="505" t="str">
        <f>IFERROR(IF(D44="","",VLOOKUP(X44,'Reference records(soft deleted)'!$B$235:$D$426,2,FALSE)),"")</f>
        <v/>
      </c>
      <c r="D44" s="506"/>
      <c r="E44" s="507" t="str">
        <f>IF('Overview - Section A'!$AN$5="Funding Request",IF(F44="Funding Request Place Holder","",F44),"")</f>
        <v/>
      </c>
      <c r="F44" s="508" t="str">
        <f>IFERROR(IF(Z44="","",VLOOKUP(Z44,'Overview - Section A'!$P$31:$Q$32,2,FALSE)),"")</f>
        <v/>
      </c>
      <c r="G44" s="509"/>
      <c r="H44" s="509"/>
      <c r="I44" s="509"/>
      <c r="J44" s="509"/>
      <c r="K44" s="509"/>
      <c r="L44" s="509"/>
      <c r="M44" s="507" t="str">
        <f t="shared" si="0"/>
        <v/>
      </c>
      <c r="N44" s="510"/>
      <c r="O44" s="511"/>
      <c r="P44" s="512"/>
      <c r="Q44" s="510"/>
      <c r="R44" s="513" t="str">
        <f>IFERROR(IF('Overview - Section A'!$AN$5="Funding Request",VLOOKUP(E44,'Overview - Section A'!$M$31:$P$32,4,FALSE),IF(Z44="","",Z44)),"")</f>
        <v>a1236000008JWxJAAW</v>
      </c>
      <c r="S44" s="513" t="b">
        <f t="shared" si="1"/>
        <v>0</v>
      </c>
      <c r="T44" s="513" t="s">
        <v>1186</v>
      </c>
      <c r="U44" s="513" t="str">
        <f t="array" ref="U44">IFERROR(IF(OR(INDEX('Overview - Section A'!$AB$132:$AB$227,MATCH(LEFT(C44,255),LEFT('Overview - Section A'!$W$132:$W$227,255),0))=0,INDEX('Overview - Section A'!$AB$132:$AB$227,MATCH(LEFT(C44,255),LEFT('Overview - Section A'!$W$132:$W$227,255),0))="[Record ID]"),"",INDEX('Overview - Section A'!$AB$132:$AB$227,MATCH(LEFT(C44,255),LEFT('Overview - Section A'!$W$132:$W$227,255),0))),"")</f>
        <v/>
      </c>
      <c r="V44" s="514" t="str">
        <f>IFERROR(IF('Overview - Section A'!$AN$5="Funding Request",IF('Reference Records'!$B$343&lt;&gt;"",VLOOKUP(M44,'Reference Records'!$B$343:$C$344,2,FALSE),VLOOKUP(M44,'Reference Records'!$A$356:$C$694,3,FALSE)),VLOOKUP(M44,'Reference Records'!$A$697:$C$699,3,FALSE)),"")</f>
        <v/>
      </c>
      <c r="W44" s="515"/>
      <c r="X44" s="515"/>
      <c r="Y44" s="514"/>
      <c r="Z44" s="514" t="s">
        <v>453</v>
      </c>
      <c r="AA44" s="512"/>
      <c r="AB44" s="385"/>
      <c r="AC44" s="384"/>
    </row>
    <row r="45" spans="1:29" ht="47.1" customHeight="1" x14ac:dyDescent="0.25">
      <c r="A45" s="409">
        <v>37</v>
      </c>
      <c r="B45" s="505" t="str">
        <f>IFERROR(IF(D45="","",VLOOKUP(W45,'Reference records(soft deleted)'!$B$84:$D$127,3,FALSE)),"")</f>
        <v/>
      </c>
      <c r="C45" s="505" t="str">
        <f>IFERROR(IF(D45="","",VLOOKUP(X45,'Reference records(soft deleted)'!$B$235:$D$426,2,FALSE)),"")</f>
        <v/>
      </c>
      <c r="D45" s="506"/>
      <c r="E45" s="507" t="str">
        <f>IF('Overview - Section A'!$AN$5="Funding Request",IF(F45="Funding Request Place Holder","",F45),"")</f>
        <v/>
      </c>
      <c r="F45" s="508" t="str">
        <f>IFERROR(IF(Z45="","",VLOOKUP(Z45,'Overview - Section A'!$P$31:$Q$32,2,FALSE)),"")</f>
        <v/>
      </c>
      <c r="G45" s="509"/>
      <c r="H45" s="509"/>
      <c r="I45" s="509"/>
      <c r="J45" s="509"/>
      <c r="K45" s="509"/>
      <c r="L45" s="509"/>
      <c r="M45" s="507" t="str">
        <f t="shared" si="0"/>
        <v/>
      </c>
      <c r="N45" s="510"/>
      <c r="O45" s="511"/>
      <c r="P45" s="512"/>
      <c r="Q45" s="510"/>
      <c r="R45" s="513" t="str">
        <f>IFERROR(IF('Overview - Section A'!$AN$5="Funding Request",VLOOKUP(E45,'Overview - Section A'!$M$31:$P$32,4,FALSE),IF(Z45="","",Z45)),"")</f>
        <v>a1236000008JWxJAAW</v>
      </c>
      <c r="S45" s="513" t="b">
        <f t="shared" si="1"/>
        <v>0</v>
      </c>
      <c r="T45" s="513" t="s">
        <v>1187</v>
      </c>
      <c r="U45" s="513" t="str">
        <f t="array" ref="U45">IFERROR(IF(OR(INDEX('Overview - Section A'!$AB$132:$AB$227,MATCH(LEFT(C45,255),LEFT('Overview - Section A'!$W$132:$W$227,255),0))=0,INDEX('Overview - Section A'!$AB$132:$AB$227,MATCH(LEFT(C45,255),LEFT('Overview - Section A'!$W$132:$W$227,255),0))="[Record ID]"),"",INDEX('Overview - Section A'!$AB$132:$AB$227,MATCH(LEFT(C45,255),LEFT('Overview - Section A'!$W$132:$W$227,255),0))),"")</f>
        <v/>
      </c>
      <c r="V45" s="514" t="str">
        <f>IFERROR(IF('Overview - Section A'!$AN$5="Funding Request",IF('Reference Records'!$B$343&lt;&gt;"",VLOOKUP(M45,'Reference Records'!$B$343:$C$344,2,FALSE),VLOOKUP(M45,'Reference Records'!$A$356:$C$694,3,FALSE)),VLOOKUP(M45,'Reference Records'!$A$697:$C$699,3,FALSE)),"")</f>
        <v/>
      </c>
      <c r="W45" s="515"/>
      <c r="X45" s="515"/>
      <c r="Y45" s="514"/>
      <c r="Z45" s="514" t="s">
        <v>453</v>
      </c>
      <c r="AA45" s="512"/>
      <c r="AB45" s="385"/>
      <c r="AC45" s="384"/>
    </row>
    <row r="46" spans="1:29" ht="47.1" customHeight="1" x14ac:dyDescent="0.25">
      <c r="A46" s="409">
        <v>38</v>
      </c>
      <c r="B46" s="505" t="str">
        <f>IFERROR(IF(D46="","",VLOOKUP(W46,'Reference records(soft deleted)'!$B$84:$D$127,3,FALSE)),"")</f>
        <v/>
      </c>
      <c r="C46" s="505" t="str">
        <f>IFERROR(IF(D46="","",VLOOKUP(X46,'Reference records(soft deleted)'!$B$235:$D$426,2,FALSE)),"")</f>
        <v/>
      </c>
      <c r="D46" s="506"/>
      <c r="E46" s="507" t="str">
        <f>IF('Overview - Section A'!$AN$5="Funding Request",IF(F46="Funding Request Place Holder","",F46),"")</f>
        <v/>
      </c>
      <c r="F46" s="508" t="str">
        <f>IFERROR(IF(Z46="","",VLOOKUP(Z46,'Overview - Section A'!$P$31:$Q$32,2,FALSE)),"")</f>
        <v/>
      </c>
      <c r="G46" s="509"/>
      <c r="H46" s="509"/>
      <c r="I46" s="509"/>
      <c r="J46" s="509"/>
      <c r="K46" s="509"/>
      <c r="L46" s="509"/>
      <c r="M46" s="507" t="str">
        <f t="shared" si="0"/>
        <v/>
      </c>
      <c r="N46" s="510"/>
      <c r="O46" s="511"/>
      <c r="P46" s="512"/>
      <c r="Q46" s="510"/>
      <c r="R46" s="513" t="str">
        <f>IFERROR(IF('Overview - Section A'!$AN$5="Funding Request",VLOOKUP(E46,'Overview - Section A'!$M$31:$P$32,4,FALSE),IF(Z46="","",Z46)),"")</f>
        <v>a1236000008JWxJAAW</v>
      </c>
      <c r="S46" s="513" t="b">
        <f t="shared" si="1"/>
        <v>0</v>
      </c>
      <c r="T46" s="513" t="s">
        <v>1188</v>
      </c>
      <c r="U46" s="513" t="str">
        <f t="array" ref="U46">IFERROR(IF(OR(INDEX('Overview - Section A'!$AB$132:$AB$227,MATCH(LEFT(C46,255),LEFT('Overview - Section A'!$W$132:$W$227,255),0))=0,INDEX('Overview - Section A'!$AB$132:$AB$227,MATCH(LEFT(C46,255),LEFT('Overview - Section A'!$W$132:$W$227,255),0))="[Record ID]"),"",INDEX('Overview - Section A'!$AB$132:$AB$227,MATCH(LEFT(C46,255),LEFT('Overview - Section A'!$W$132:$W$227,255),0))),"")</f>
        <v/>
      </c>
      <c r="V46" s="514" t="str">
        <f>IFERROR(IF('Overview - Section A'!$AN$5="Funding Request",IF('Reference Records'!$B$343&lt;&gt;"",VLOOKUP(M46,'Reference Records'!$B$343:$C$344,2,FALSE),VLOOKUP(M46,'Reference Records'!$A$356:$C$694,3,FALSE)),VLOOKUP(M46,'Reference Records'!$A$697:$C$699,3,FALSE)),"")</f>
        <v/>
      </c>
      <c r="W46" s="515"/>
      <c r="X46" s="515"/>
      <c r="Y46" s="514"/>
      <c r="Z46" s="514" t="s">
        <v>453</v>
      </c>
      <c r="AA46" s="512"/>
      <c r="AB46" s="385"/>
      <c r="AC46" s="384"/>
    </row>
    <row r="47" spans="1:29" ht="47.1" customHeight="1" x14ac:dyDescent="0.25">
      <c r="A47" s="409">
        <v>39</v>
      </c>
      <c r="B47" s="505" t="str">
        <f>IFERROR(IF(D47="","",VLOOKUP(W47,'Reference records(soft deleted)'!$B$84:$D$127,3,FALSE)),"")</f>
        <v/>
      </c>
      <c r="C47" s="505" t="str">
        <f>IFERROR(IF(D47="","",VLOOKUP(X47,'Reference records(soft deleted)'!$B$235:$D$426,2,FALSE)),"")</f>
        <v/>
      </c>
      <c r="D47" s="506"/>
      <c r="E47" s="507" t="str">
        <f>IF('Overview - Section A'!$AN$5="Funding Request",IF(F47="Funding Request Place Holder","",F47),"")</f>
        <v/>
      </c>
      <c r="F47" s="508" t="str">
        <f>IFERROR(IF(Z47="","",VLOOKUP(Z47,'Overview - Section A'!$P$31:$Q$32,2,FALSE)),"")</f>
        <v/>
      </c>
      <c r="G47" s="509"/>
      <c r="H47" s="509"/>
      <c r="I47" s="509"/>
      <c r="J47" s="509"/>
      <c r="K47" s="509"/>
      <c r="L47" s="509"/>
      <c r="M47" s="507" t="str">
        <f t="shared" si="0"/>
        <v/>
      </c>
      <c r="N47" s="510"/>
      <c r="O47" s="511"/>
      <c r="P47" s="512"/>
      <c r="Q47" s="510"/>
      <c r="R47" s="513" t="str">
        <f>IFERROR(IF('Overview - Section A'!$AN$5="Funding Request",VLOOKUP(E47,'Overview - Section A'!$M$31:$P$32,4,FALSE),IF(Z47="","",Z47)),"")</f>
        <v>a1236000008JWxJAAW</v>
      </c>
      <c r="S47" s="513" t="b">
        <f t="shared" si="1"/>
        <v>0</v>
      </c>
      <c r="T47" s="513" t="s">
        <v>1189</v>
      </c>
      <c r="U47" s="513" t="str">
        <f t="array" ref="U47">IFERROR(IF(OR(INDEX('Overview - Section A'!$AB$132:$AB$227,MATCH(LEFT(C47,255),LEFT('Overview - Section A'!$W$132:$W$227,255),0))=0,INDEX('Overview - Section A'!$AB$132:$AB$227,MATCH(LEFT(C47,255),LEFT('Overview - Section A'!$W$132:$W$227,255),0))="[Record ID]"),"",INDEX('Overview - Section A'!$AB$132:$AB$227,MATCH(LEFT(C47,255),LEFT('Overview - Section A'!$W$132:$W$227,255),0))),"")</f>
        <v/>
      </c>
      <c r="V47" s="514" t="str">
        <f>IFERROR(IF('Overview - Section A'!$AN$5="Funding Request",IF('Reference Records'!$B$343&lt;&gt;"",VLOOKUP(M47,'Reference Records'!$B$343:$C$344,2,FALSE),VLOOKUP(M47,'Reference Records'!$A$356:$C$694,3,FALSE)),VLOOKUP(M47,'Reference Records'!$A$697:$C$699,3,FALSE)),"")</f>
        <v/>
      </c>
      <c r="W47" s="515"/>
      <c r="X47" s="515"/>
      <c r="Y47" s="514"/>
      <c r="Z47" s="514" t="s">
        <v>453</v>
      </c>
      <c r="AA47" s="512"/>
      <c r="AB47" s="385"/>
      <c r="AC47" s="384"/>
    </row>
    <row r="48" spans="1:29" ht="47.1" customHeight="1" x14ac:dyDescent="0.25">
      <c r="A48" s="409">
        <v>40</v>
      </c>
      <c r="B48" s="505" t="str">
        <f>IFERROR(IF(D48="","",VLOOKUP(W48,'Reference records(soft deleted)'!$B$84:$D$127,3,FALSE)),"")</f>
        <v/>
      </c>
      <c r="C48" s="505" t="str">
        <f>IFERROR(IF(D48="","",VLOOKUP(X48,'Reference records(soft deleted)'!$B$235:$D$426,2,FALSE)),"")</f>
        <v/>
      </c>
      <c r="D48" s="506"/>
      <c r="E48" s="507" t="str">
        <f>IF('Overview - Section A'!$AN$5="Funding Request",IF(F48="Funding Request Place Holder","",F48),"")</f>
        <v/>
      </c>
      <c r="F48" s="508" t="str">
        <f>IFERROR(IF(Z48="","",VLOOKUP(Z48,'Overview - Section A'!$P$31:$Q$32,2,FALSE)),"")</f>
        <v/>
      </c>
      <c r="G48" s="509"/>
      <c r="H48" s="509"/>
      <c r="I48" s="509"/>
      <c r="J48" s="509"/>
      <c r="K48" s="509"/>
      <c r="L48" s="509"/>
      <c r="M48" s="507" t="str">
        <f t="shared" si="0"/>
        <v/>
      </c>
      <c r="N48" s="510"/>
      <c r="O48" s="511"/>
      <c r="P48" s="512"/>
      <c r="Q48" s="510"/>
      <c r="R48" s="513" t="str">
        <f>IFERROR(IF('Overview - Section A'!$AN$5="Funding Request",VLOOKUP(E48,'Overview - Section A'!$M$31:$P$32,4,FALSE),IF(Z48="","",Z48)),"")</f>
        <v>a1236000008JWxJAAW</v>
      </c>
      <c r="S48" s="513" t="b">
        <f t="shared" si="1"/>
        <v>0</v>
      </c>
      <c r="T48" s="513" t="s">
        <v>1190</v>
      </c>
      <c r="U48" s="513" t="str">
        <f t="array" ref="U48">IFERROR(IF(OR(INDEX('Overview - Section A'!$AB$132:$AB$227,MATCH(LEFT(C48,255),LEFT('Overview - Section A'!$W$132:$W$227,255),0))=0,INDEX('Overview - Section A'!$AB$132:$AB$227,MATCH(LEFT(C48,255),LEFT('Overview - Section A'!$W$132:$W$227,255),0))="[Record ID]"),"",INDEX('Overview - Section A'!$AB$132:$AB$227,MATCH(LEFT(C48,255),LEFT('Overview - Section A'!$W$132:$W$227,255),0))),"")</f>
        <v/>
      </c>
      <c r="V48" s="514" t="str">
        <f>IFERROR(IF('Overview - Section A'!$AN$5="Funding Request",IF('Reference Records'!$B$343&lt;&gt;"",VLOOKUP(M48,'Reference Records'!$B$343:$C$344,2,FALSE),VLOOKUP(M48,'Reference Records'!$A$356:$C$694,3,FALSE)),VLOOKUP(M48,'Reference Records'!$A$697:$C$699,3,FALSE)),"")</f>
        <v/>
      </c>
      <c r="W48" s="515"/>
      <c r="X48" s="515"/>
      <c r="Y48" s="514"/>
      <c r="Z48" s="514" t="s">
        <v>453</v>
      </c>
      <c r="AA48" s="512"/>
      <c r="AB48" s="385"/>
      <c r="AC48" s="384"/>
    </row>
    <row r="49" spans="1:29" ht="47.1" customHeight="1" x14ac:dyDescent="0.25">
      <c r="A49" s="409">
        <v>41</v>
      </c>
      <c r="B49" s="505" t="str">
        <f>IFERROR(IF(D49="","",VLOOKUP(W49,'Reference records(soft deleted)'!$B$84:$D$127,3,FALSE)),"")</f>
        <v/>
      </c>
      <c r="C49" s="505" t="str">
        <f>IFERROR(IF(D49="","",VLOOKUP(X49,'Reference records(soft deleted)'!$B$235:$D$426,2,FALSE)),"")</f>
        <v/>
      </c>
      <c r="D49" s="506"/>
      <c r="E49" s="507" t="str">
        <f>IF('Overview - Section A'!$AN$5="Funding Request",IF(F49="Funding Request Place Holder","",F49),"")</f>
        <v/>
      </c>
      <c r="F49" s="508" t="str">
        <f>IFERROR(IF(Z49="","",VLOOKUP(Z49,'Overview - Section A'!$P$31:$Q$32,2,FALSE)),"")</f>
        <v/>
      </c>
      <c r="G49" s="509"/>
      <c r="H49" s="509"/>
      <c r="I49" s="509"/>
      <c r="J49" s="509"/>
      <c r="K49" s="509"/>
      <c r="L49" s="509"/>
      <c r="M49" s="507" t="str">
        <f t="shared" si="0"/>
        <v/>
      </c>
      <c r="N49" s="510"/>
      <c r="O49" s="511"/>
      <c r="P49" s="512"/>
      <c r="Q49" s="510"/>
      <c r="R49" s="513" t="str">
        <f>IFERROR(IF('Overview - Section A'!$AN$5="Funding Request",VLOOKUP(E49,'Overview - Section A'!$M$31:$P$32,4,FALSE),IF(Z49="","",Z49)),"")</f>
        <v>a1236000008JWxJAAW</v>
      </c>
      <c r="S49" s="513" t="b">
        <f t="shared" si="1"/>
        <v>0</v>
      </c>
      <c r="T49" s="513" t="s">
        <v>1191</v>
      </c>
      <c r="U49" s="513" t="str">
        <f t="array" ref="U49">IFERROR(IF(OR(INDEX('Overview - Section A'!$AB$132:$AB$227,MATCH(LEFT(C49,255),LEFT('Overview - Section A'!$W$132:$W$227,255),0))=0,INDEX('Overview - Section A'!$AB$132:$AB$227,MATCH(LEFT(C49,255),LEFT('Overview - Section A'!$W$132:$W$227,255),0))="[Record ID]"),"",INDEX('Overview - Section A'!$AB$132:$AB$227,MATCH(LEFT(C49,255),LEFT('Overview - Section A'!$W$132:$W$227,255),0))),"")</f>
        <v/>
      </c>
      <c r="V49" s="514" t="str">
        <f>IFERROR(IF('Overview - Section A'!$AN$5="Funding Request",IF('Reference Records'!$B$343&lt;&gt;"",VLOOKUP(M49,'Reference Records'!$B$343:$C$344,2,FALSE),VLOOKUP(M49,'Reference Records'!$A$356:$C$694,3,FALSE)),VLOOKUP(M49,'Reference Records'!$A$697:$C$699,3,FALSE)),"")</f>
        <v/>
      </c>
      <c r="W49" s="515"/>
      <c r="X49" s="515"/>
      <c r="Y49" s="514"/>
      <c r="Z49" s="514" t="s">
        <v>453</v>
      </c>
      <c r="AA49" s="512"/>
      <c r="AB49" s="385"/>
      <c r="AC49" s="384"/>
    </row>
    <row r="50" spans="1:29" ht="47.1" customHeight="1" x14ac:dyDescent="0.25">
      <c r="A50" s="409">
        <v>42</v>
      </c>
      <c r="B50" s="505" t="str">
        <f>IFERROR(IF(D50="","",VLOOKUP(W50,'Reference records(soft deleted)'!$B$84:$D$127,3,FALSE)),"")</f>
        <v/>
      </c>
      <c r="C50" s="505" t="str">
        <f>IFERROR(IF(D50="","",VLOOKUP(X50,'Reference records(soft deleted)'!$B$235:$D$426,2,FALSE)),"")</f>
        <v/>
      </c>
      <c r="D50" s="506"/>
      <c r="E50" s="507" t="str">
        <f>IF('Overview - Section A'!$AN$5="Funding Request",IF(F50="Funding Request Place Holder","",F50),"")</f>
        <v/>
      </c>
      <c r="F50" s="508" t="str">
        <f>IFERROR(IF(Z50="","",VLOOKUP(Z50,'Overview - Section A'!$P$31:$Q$32,2,FALSE)),"")</f>
        <v/>
      </c>
      <c r="G50" s="509"/>
      <c r="H50" s="509"/>
      <c r="I50" s="509"/>
      <c r="J50" s="509"/>
      <c r="K50" s="509"/>
      <c r="L50" s="509"/>
      <c r="M50" s="507" t="str">
        <f t="shared" si="0"/>
        <v/>
      </c>
      <c r="N50" s="510"/>
      <c r="O50" s="511"/>
      <c r="P50" s="512"/>
      <c r="Q50" s="510"/>
      <c r="R50" s="513" t="str">
        <f>IFERROR(IF('Overview - Section A'!$AN$5="Funding Request",VLOOKUP(E50,'Overview - Section A'!$M$31:$P$32,4,FALSE),IF(Z50="","",Z50)),"")</f>
        <v>a1236000008JWxJAAW</v>
      </c>
      <c r="S50" s="513" t="b">
        <f t="shared" si="1"/>
        <v>0</v>
      </c>
      <c r="T50" s="513" t="s">
        <v>1192</v>
      </c>
      <c r="U50" s="513" t="str">
        <f t="array" ref="U50">IFERROR(IF(OR(INDEX('Overview - Section A'!$AB$132:$AB$227,MATCH(LEFT(C50,255),LEFT('Overview - Section A'!$W$132:$W$227,255),0))=0,INDEX('Overview - Section A'!$AB$132:$AB$227,MATCH(LEFT(C50,255),LEFT('Overview - Section A'!$W$132:$W$227,255),0))="[Record ID]"),"",INDEX('Overview - Section A'!$AB$132:$AB$227,MATCH(LEFT(C50,255),LEFT('Overview - Section A'!$W$132:$W$227,255),0))),"")</f>
        <v/>
      </c>
      <c r="V50" s="514" t="str">
        <f>IFERROR(IF('Overview - Section A'!$AN$5="Funding Request",IF('Reference Records'!$B$343&lt;&gt;"",VLOOKUP(M50,'Reference Records'!$B$343:$C$344,2,FALSE),VLOOKUP(M50,'Reference Records'!$A$356:$C$694,3,FALSE)),VLOOKUP(M50,'Reference Records'!$A$697:$C$699,3,FALSE)),"")</f>
        <v/>
      </c>
      <c r="W50" s="515"/>
      <c r="X50" s="515"/>
      <c r="Y50" s="514"/>
      <c r="Z50" s="514" t="s">
        <v>453</v>
      </c>
      <c r="AA50" s="512"/>
      <c r="AB50" s="385"/>
      <c r="AC50" s="384"/>
    </row>
    <row r="51" spans="1:29" ht="47.1" customHeight="1" x14ac:dyDescent="0.25">
      <c r="A51" s="409">
        <v>43</v>
      </c>
      <c r="B51" s="505" t="str">
        <f>IFERROR(IF(D51="","",VLOOKUP(W51,'Reference records(soft deleted)'!$B$84:$D$127,3,FALSE)),"")</f>
        <v/>
      </c>
      <c r="C51" s="505" t="str">
        <f>IFERROR(IF(D51="","",VLOOKUP(X51,'Reference records(soft deleted)'!$B$235:$D$426,2,FALSE)),"")</f>
        <v/>
      </c>
      <c r="D51" s="506"/>
      <c r="E51" s="507" t="str">
        <f>IF('Overview - Section A'!$AN$5="Funding Request",IF(F51="Funding Request Place Holder","",F51),"")</f>
        <v/>
      </c>
      <c r="F51" s="508" t="str">
        <f>IFERROR(IF(Z51="","",VLOOKUP(Z51,'Overview - Section A'!$P$31:$Q$32,2,FALSE)),"")</f>
        <v/>
      </c>
      <c r="G51" s="509"/>
      <c r="H51" s="509"/>
      <c r="I51" s="509"/>
      <c r="J51" s="509"/>
      <c r="K51" s="509"/>
      <c r="L51" s="509"/>
      <c r="M51" s="507" t="str">
        <f t="shared" si="0"/>
        <v/>
      </c>
      <c r="N51" s="510"/>
      <c r="O51" s="511"/>
      <c r="P51" s="512"/>
      <c r="Q51" s="510"/>
      <c r="R51" s="513" t="str">
        <f>IFERROR(IF('Overview - Section A'!$AN$5="Funding Request",VLOOKUP(E51,'Overview - Section A'!$M$31:$P$32,4,FALSE),IF(Z51="","",Z51)),"")</f>
        <v>a1236000008JWxJAAW</v>
      </c>
      <c r="S51" s="513" t="b">
        <f t="shared" si="1"/>
        <v>0</v>
      </c>
      <c r="T51" s="513" t="s">
        <v>1193</v>
      </c>
      <c r="U51" s="513" t="str">
        <f t="array" ref="U51">IFERROR(IF(OR(INDEX('Overview - Section A'!$AB$132:$AB$227,MATCH(LEFT(C51,255),LEFT('Overview - Section A'!$W$132:$W$227,255),0))=0,INDEX('Overview - Section A'!$AB$132:$AB$227,MATCH(LEFT(C51,255),LEFT('Overview - Section A'!$W$132:$W$227,255),0))="[Record ID]"),"",INDEX('Overview - Section A'!$AB$132:$AB$227,MATCH(LEFT(C51,255),LEFT('Overview - Section A'!$W$132:$W$227,255),0))),"")</f>
        <v/>
      </c>
      <c r="V51" s="514" t="str">
        <f>IFERROR(IF('Overview - Section A'!$AN$5="Funding Request",IF('Reference Records'!$B$343&lt;&gt;"",VLOOKUP(M51,'Reference Records'!$B$343:$C$344,2,FALSE),VLOOKUP(M51,'Reference Records'!$A$356:$C$694,3,FALSE)),VLOOKUP(M51,'Reference Records'!$A$697:$C$699,3,FALSE)),"")</f>
        <v/>
      </c>
      <c r="W51" s="515"/>
      <c r="X51" s="515"/>
      <c r="Y51" s="514"/>
      <c r="Z51" s="514" t="s">
        <v>453</v>
      </c>
      <c r="AA51" s="512"/>
      <c r="AB51" s="385"/>
      <c r="AC51" s="384"/>
    </row>
    <row r="52" spans="1:29" ht="47.1" customHeight="1" x14ac:dyDescent="0.25">
      <c r="A52" s="409">
        <v>44</v>
      </c>
      <c r="B52" s="505" t="str">
        <f>IFERROR(IF(D52="","",VLOOKUP(W52,'Reference records(soft deleted)'!$B$84:$D$127,3,FALSE)),"")</f>
        <v/>
      </c>
      <c r="C52" s="505" t="str">
        <f>IFERROR(IF(D52="","",VLOOKUP(X52,'Reference records(soft deleted)'!$B$235:$D$426,2,FALSE)),"")</f>
        <v/>
      </c>
      <c r="D52" s="506"/>
      <c r="E52" s="507" t="str">
        <f>IF('Overview - Section A'!$AN$5="Funding Request",IF(F52="Funding Request Place Holder","",F52),"")</f>
        <v/>
      </c>
      <c r="F52" s="508" t="str">
        <f>IFERROR(IF(Z52="","",VLOOKUP(Z52,'Overview - Section A'!$P$31:$Q$32,2,FALSE)),"")</f>
        <v/>
      </c>
      <c r="G52" s="509"/>
      <c r="H52" s="509"/>
      <c r="I52" s="509"/>
      <c r="J52" s="509"/>
      <c r="K52" s="509"/>
      <c r="L52" s="509"/>
      <c r="M52" s="507" t="str">
        <f t="shared" si="0"/>
        <v/>
      </c>
      <c r="N52" s="510"/>
      <c r="O52" s="511"/>
      <c r="P52" s="512"/>
      <c r="Q52" s="510"/>
      <c r="R52" s="513" t="str">
        <f>IFERROR(IF('Overview - Section A'!$AN$5="Funding Request",VLOOKUP(E52,'Overview - Section A'!$M$31:$P$32,4,FALSE),IF(Z52="","",Z52)),"")</f>
        <v>a1236000008JWxJAAW</v>
      </c>
      <c r="S52" s="513" t="b">
        <f t="shared" si="1"/>
        <v>0</v>
      </c>
      <c r="T52" s="513" t="s">
        <v>1194</v>
      </c>
      <c r="U52" s="513" t="str">
        <f t="array" ref="U52">IFERROR(IF(OR(INDEX('Overview - Section A'!$AB$132:$AB$227,MATCH(LEFT(C52,255),LEFT('Overview - Section A'!$W$132:$W$227,255),0))=0,INDEX('Overview - Section A'!$AB$132:$AB$227,MATCH(LEFT(C52,255),LEFT('Overview - Section A'!$W$132:$W$227,255),0))="[Record ID]"),"",INDEX('Overview - Section A'!$AB$132:$AB$227,MATCH(LEFT(C52,255),LEFT('Overview - Section A'!$W$132:$W$227,255),0))),"")</f>
        <v/>
      </c>
      <c r="V52" s="514" t="str">
        <f>IFERROR(IF('Overview - Section A'!$AN$5="Funding Request",IF('Reference Records'!$B$343&lt;&gt;"",VLOOKUP(M52,'Reference Records'!$B$343:$C$344,2,FALSE),VLOOKUP(M52,'Reference Records'!$A$356:$C$694,3,FALSE)),VLOOKUP(M52,'Reference Records'!$A$697:$C$699,3,FALSE)),"")</f>
        <v/>
      </c>
      <c r="W52" s="515"/>
      <c r="X52" s="515"/>
      <c r="Y52" s="514"/>
      <c r="Z52" s="514" t="s">
        <v>453</v>
      </c>
      <c r="AA52" s="512"/>
      <c r="AB52" s="385"/>
      <c r="AC52" s="384"/>
    </row>
    <row r="53" spans="1:29" ht="47.1" customHeight="1" x14ac:dyDescent="0.25">
      <c r="A53" s="409">
        <v>45</v>
      </c>
      <c r="B53" s="505" t="str">
        <f>IFERROR(IF(D53="","",VLOOKUP(W53,'Reference records(soft deleted)'!$B$84:$D$127,3,FALSE)),"")</f>
        <v/>
      </c>
      <c r="C53" s="505" t="str">
        <f>IFERROR(IF(D53="","",VLOOKUP(X53,'Reference records(soft deleted)'!$B$235:$D$426,2,FALSE)),"")</f>
        <v/>
      </c>
      <c r="D53" s="506"/>
      <c r="E53" s="507" t="str">
        <f>IF('Overview - Section A'!$AN$5="Funding Request",IF(F53="Funding Request Place Holder","",F53),"")</f>
        <v/>
      </c>
      <c r="F53" s="508" t="str">
        <f>IFERROR(IF(Z53="","",VLOOKUP(Z53,'Overview - Section A'!$P$31:$Q$32,2,FALSE)),"")</f>
        <v/>
      </c>
      <c r="G53" s="509"/>
      <c r="H53" s="509"/>
      <c r="I53" s="509"/>
      <c r="J53" s="509"/>
      <c r="K53" s="509"/>
      <c r="L53" s="509"/>
      <c r="M53" s="507" t="str">
        <f t="shared" si="0"/>
        <v/>
      </c>
      <c r="N53" s="510"/>
      <c r="O53" s="511"/>
      <c r="P53" s="512"/>
      <c r="Q53" s="510"/>
      <c r="R53" s="513" t="str">
        <f>IFERROR(IF('Overview - Section A'!$AN$5="Funding Request",VLOOKUP(E53,'Overview - Section A'!$M$31:$P$32,4,FALSE),IF(Z53="","",Z53)),"")</f>
        <v>a1236000008JWxJAAW</v>
      </c>
      <c r="S53" s="513" t="b">
        <f t="shared" si="1"/>
        <v>0</v>
      </c>
      <c r="T53" s="513" t="s">
        <v>1195</v>
      </c>
      <c r="U53" s="513" t="str">
        <f t="array" ref="U53">IFERROR(IF(OR(INDEX('Overview - Section A'!$AB$132:$AB$227,MATCH(LEFT(C53,255),LEFT('Overview - Section A'!$W$132:$W$227,255),0))=0,INDEX('Overview - Section A'!$AB$132:$AB$227,MATCH(LEFT(C53,255),LEFT('Overview - Section A'!$W$132:$W$227,255),0))="[Record ID]"),"",INDEX('Overview - Section A'!$AB$132:$AB$227,MATCH(LEFT(C53,255),LEFT('Overview - Section A'!$W$132:$W$227,255),0))),"")</f>
        <v/>
      </c>
      <c r="V53" s="514" t="str">
        <f>IFERROR(IF('Overview - Section A'!$AN$5="Funding Request",IF('Reference Records'!$B$343&lt;&gt;"",VLOOKUP(M53,'Reference Records'!$B$343:$C$344,2,FALSE),VLOOKUP(M53,'Reference Records'!$A$356:$C$694,3,FALSE)),VLOOKUP(M53,'Reference Records'!$A$697:$C$699,3,FALSE)),"")</f>
        <v/>
      </c>
      <c r="W53" s="515"/>
      <c r="X53" s="515"/>
      <c r="Y53" s="514"/>
      <c r="Z53" s="514" t="s">
        <v>453</v>
      </c>
      <c r="AA53" s="512"/>
      <c r="AB53" s="385"/>
      <c r="AC53" s="384"/>
    </row>
    <row r="54" spans="1:29" ht="47.1" customHeight="1" x14ac:dyDescent="0.25">
      <c r="A54" s="409">
        <v>46</v>
      </c>
      <c r="B54" s="505" t="str">
        <f>IFERROR(IF(D54="","",VLOOKUP(W54,'Reference records(soft deleted)'!$B$84:$D$127,3,FALSE)),"")</f>
        <v/>
      </c>
      <c r="C54" s="505" t="str">
        <f>IFERROR(IF(D54="","",VLOOKUP(X54,'Reference records(soft deleted)'!$B$235:$D$426,2,FALSE)),"")</f>
        <v/>
      </c>
      <c r="D54" s="506"/>
      <c r="E54" s="507" t="str">
        <f>IF('Overview - Section A'!$AN$5="Funding Request",IF(F54="Funding Request Place Holder","",F54),"")</f>
        <v/>
      </c>
      <c r="F54" s="508" t="str">
        <f>IFERROR(IF(Z54="","",VLOOKUP(Z54,'Overview - Section A'!$P$31:$Q$32,2,FALSE)),"")</f>
        <v/>
      </c>
      <c r="G54" s="509"/>
      <c r="H54" s="509"/>
      <c r="I54" s="509"/>
      <c r="J54" s="509"/>
      <c r="K54" s="509"/>
      <c r="L54" s="509"/>
      <c r="M54" s="507" t="str">
        <f t="shared" si="0"/>
        <v/>
      </c>
      <c r="N54" s="510"/>
      <c r="O54" s="511"/>
      <c r="P54" s="512"/>
      <c r="Q54" s="510"/>
      <c r="R54" s="513" t="str">
        <f>IFERROR(IF('Overview - Section A'!$AN$5="Funding Request",VLOOKUP(E54,'Overview - Section A'!$M$31:$P$32,4,FALSE),IF(Z54="","",Z54)),"")</f>
        <v>a1236000008JWxJAAW</v>
      </c>
      <c r="S54" s="513" t="b">
        <f t="shared" si="1"/>
        <v>0</v>
      </c>
      <c r="T54" s="513" t="s">
        <v>1196</v>
      </c>
      <c r="U54" s="513" t="str">
        <f t="array" ref="U54">IFERROR(IF(OR(INDEX('Overview - Section A'!$AB$132:$AB$227,MATCH(LEFT(C54,255),LEFT('Overview - Section A'!$W$132:$W$227,255),0))=0,INDEX('Overview - Section A'!$AB$132:$AB$227,MATCH(LEFT(C54,255),LEFT('Overview - Section A'!$W$132:$W$227,255),0))="[Record ID]"),"",INDEX('Overview - Section A'!$AB$132:$AB$227,MATCH(LEFT(C54,255),LEFT('Overview - Section A'!$W$132:$W$227,255),0))),"")</f>
        <v/>
      </c>
      <c r="V54" s="514" t="str">
        <f>IFERROR(IF('Overview - Section A'!$AN$5="Funding Request",IF('Reference Records'!$B$343&lt;&gt;"",VLOOKUP(M54,'Reference Records'!$B$343:$C$344,2,FALSE),VLOOKUP(M54,'Reference Records'!$A$356:$C$694,3,FALSE)),VLOOKUP(M54,'Reference Records'!$A$697:$C$699,3,FALSE)),"")</f>
        <v/>
      </c>
      <c r="W54" s="515"/>
      <c r="X54" s="515"/>
      <c r="Y54" s="514"/>
      <c r="Z54" s="514" t="s">
        <v>453</v>
      </c>
      <c r="AA54" s="512"/>
      <c r="AB54" s="385"/>
      <c r="AC54" s="384"/>
    </row>
    <row r="55" spans="1:29" ht="47.1" customHeight="1" x14ac:dyDescent="0.25">
      <c r="A55" s="409">
        <v>47</v>
      </c>
      <c r="B55" s="505" t="str">
        <f>IFERROR(IF(D55="","",VLOOKUP(W55,'Reference records(soft deleted)'!$B$84:$D$127,3,FALSE)),"")</f>
        <v/>
      </c>
      <c r="C55" s="505" t="str">
        <f>IFERROR(IF(D55="","",VLOOKUP(X55,'Reference records(soft deleted)'!$B$235:$D$426,2,FALSE)),"")</f>
        <v/>
      </c>
      <c r="D55" s="506"/>
      <c r="E55" s="507" t="str">
        <f>IF('Overview - Section A'!$AN$5="Funding Request",IF(F55="Funding Request Place Holder","",F55),"")</f>
        <v/>
      </c>
      <c r="F55" s="508" t="str">
        <f>IFERROR(IF(Z55="","",VLOOKUP(Z55,'Overview - Section A'!$P$31:$Q$32,2,FALSE)),"")</f>
        <v/>
      </c>
      <c r="G55" s="509"/>
      <c r="H55" s="509"/>
      <c r="I55" s="509"/>
      <c r="J55" s="509"/>
      <c r="K55" s="509"/>
      <c r="L55" s="509"/>
      <c r="M55" s="507" t="str">
        <f t="shared" si="0"/>
        <v/>
      </c>
      <c r="N55" s="510"/>
      <c r="O55" s="511"/>
      <c r="P55" s="512"/>
      <c r="Q55" s="510"/>
      <c r="R55" s="513" t="str">
        <f>IFERROR(IF('Overview - Section A'!$AN$5="Funding Request",VLOOKUP(E55,'Overview - Section A'!$M$31:$P$32,4,FALSE),IF(Z55="","",Z55)),"")</f>
        <v>a1236000008JWxJAAW</v>
      </c>
      <c r="S55" s="513" t="b">
        <f t="shared" si="1"/>
        <v>0</v>
      </c>
      <c r="T55" s="513" t="s">
        <v>1197</v>
      </c>
      <c r="U55" s="513" t="str">
        <f t="array" ref="U55">IFERROR(IF(OR(INDEX('Overview - Section A'!$AB$132:$AB$227,MATCH(LEFT(C55,255),LEFT('Overview - Section A'!$W$132:$W$227,255),0))=0,INDEX('Overview - Section A'!$AB$132:$AB$227,MATCH(LEFT(C55,255),LEFT('Overview - Section A'!$W$132:$W$227,255),0))="[Record ID]"),"",INDEX('Overview - Section A'!$AB$132:$AB$227,MATCH(LEFT(C55,255),LEFT('Overview - Section A'!$W$132:$W$227,255),0))),"")</f>
        <v/>
      </c>
      <c r="V55" s="514" t="str">
        <f>IFERROR(IF('Overview - Section A'!$AN$5="Funding Request",IF('Reference Records'!$B$343&lt;&gt;"",VLOOKUP(M55,'Reference Records'!$B$343:$C$344,2,FALSE),VLOOKUP(M55,'Reference Records'!$A$356:$C$694,3,FALSE)),VLOOKUP(M55,'Reference Records'!$A$697:$C$699,3,FALSE)),"")</f>
        <v/>
      </c>
      <c r="W55" s="515"/>
      <c r="X55" s="515"/>
      <c r="Y55" s="514"/>
      <c r="Z55" s="514" t="s">
        <v>453</v>
      </c>
      <c r="AA55" s="512"/>
      <c r="AB55" s="385"/>
      <c r="AC55" s="384"/>
    </row>
    <row r="56" spans="1:29" ht="47.1" customHeight="1" x14ac:dyDescent="0.25">
      <c r="A56" s="409">
        <v>48</v>
      </c>
      <c r="B56" s="505" t="str">
        <f>IFERROR(IF(D56="","",VLOOKUP(W56,'Reference records(soft deleted)'!$B$84:$D$127,3,FALSE)),"")</f>
        <v/>
      </c>
      <c r="C56" s="505" t="str">
        <f>IFERROR(IF(D56="","",VLOOKUP(X56,'Reference records(soft deleted)'!$B$235:$D$426,2,FALSE)),"")</f>
        <v/>
      </c>
      <c r="D56" s="506"/>
      <c r="E56" s="507" t="str">
        <f>IF('Overview - Section A'!$AN$5="Funding Request",IF(F56="Funding Request Place Holder","",F56),"")</f>
        <v/>
      </c>
      <c r="F56" s="508" t="str">
        <f>IFERROR(IF(Z56="","",VLOOKUP(Z56,'Overview - Section A'!$P$31:$Q$32,2,FALSE)),"")</f>
        <v/>
      </c>
      <c r="G56" s="509"/>
      <c r="H56" s="509"/>
      <c r="I56" s="509"/>
      <c r="J56" s="509"/>
      <c r="K56" s="509"/>
      <c r="L56" s="509"/>
      <c r="M56" s="507" t="str">
        <f t="shared" si="0"/>
        <v/>
      </c>
      <c r="N56" s="510"/>
      <c r="O56" s="511"/>
      <c r="P56" s="512"/>
      <c r="Q56" s="510"/>
      <c r="R56" s="513" t="str">
        <f>IFERROR(IF('Overview - Section A'!$AN$5="Funding Request",VLOOKUP(E56,'Overview - Section A'!$M$31:$P$32,4,FALSE),IF(Z56="","",Z56)),"")</f>
        <v>a1236000008JWxJAAW</v>
      </c>
      <c r="S56" s="513" t="b">
        <f t="shared" si="1"/>
        <v>0</v>
      </c>
      <c r="T56" s="513" t="s">
        <v>1198</v>
      </c>
      <c r="U56" s="513" t="str">
        <f t="array" ref="U56">IFERROR(IF(OR(INDEX('Overview - Section A'!$AB$132:$AB$227,MATCH(LEFT(C56,255),LEFT('Overview - Section A'!$W$132:$W$227,255),0))=0,INDEX('Overview - Section A'!$AB$132:$AB$227,MATCH(LEFT(C56,255),LEFT('Overview - Section A'!$W$132:$W$227,255),0))="[Record ID]"),"",INDEX('Overview - Section A'!$AB$132:$AB$227,MATCH(LEFT(C56,255),LEFT('Overview - Section A'!$W$132:$W$227,255),0))),"")</f>
        <v/>
      </c>
      <c r="V56" s="514" t="str">
        <f>IFERROR(IF('Overview - Section A'!$AN$5="Funding Request",IF('Reference Records'!$B$343&lt;&gt;"",VLOOKUP(M56,'Reference Records'!$B$343:$C$344,2,FALSE),VLOOKUP(M56,'Reference Records'!$A$356:$C$694,3,FALSE)),VLOOKUP(M56,'Reference Records'!$A$697:$C$699,3,FALSE)),"")</f>
        <v/>
      </c>
      <c r="W56" s="515"/>
      <c r="X56" s="515"/>
      <c r="Y56" s="514"/>
      <c r="Z56" s="514" t="s">
        <v>453</v>
      </c>
      <c r="AA56" s="512"/>
      <c r="AB56" s="385"/>
      <c r="AC56" s="384"/>
    </row>
    <row r="57" spans="1:29" ht="47.1" customHeight="1" x14ac:dyDescent="0.25">
      <c r="A57" s="409">
        <v>49</v>
      </c>
      <c r="B57" s="505" t="str">
        <f>IFERROR(IF(D57="","",VLOOKUP(W57,'Reference records(soft deleted)'!$B$84:$D$127,3,FALSE)),"")</f>
        <v/>
      </c>
      <c r="C57" s="505" t="str">
        <f>IFERROR(IF(D57="","",VLOOKUP(X57,'Reference records(soft deleted)'!$B$235:$D$426,2,FALSE)),"")</f>
        <v/>
      </c>
      <c r="D57" s="506"/>
      <c r="E57" s="507" t="str">
        <f>IF('Overview - Section A'!$AN$5="Funding Request",IF(F57="Funding Request Place Holder","",F57),"")</f>
        <v/>
      </c>
      <c r="F57" s="508" t="str">
        <f>IFERROR(IF(Z57="","",VLOOKUP(Z57,'Overview - Section A'!$P$31:$Q$32,2,FALSE)),"")</f>
        <v/>
      </c>
      <c r="G57" s="509"/>
      <c r="H57" s="509"/>
      <c r="I57" s="509"/>
      <c r="J57" s="509"/>
      <c r="K57" s="509"/>
      <c r="L57" s="509"/>
      <c r="M57" s="507" t="str">
        <f t="shared" si="0"/>
        <v/>
      </c>
      <c r="N57" s="510"/>
      <c r="O57" s="511"/>
      <c r="P57" s="512"/>
      <c r="Q57" s="510"/>
      <c r="R57" s="513" t="str">
        <f>IFERROR(IF('Overview - Section A'!$AN$5="Funding Request",VLOOKUP(E57,'Overview - Section A'!$M$31:$P$32,4,FALSE),IF(Z57="","",Z57)),"")</f>
        <v>a1236000008JWxJAAW</v>
      </c>
      <c r="S57" s="513" t="b">
        <f t="shared" si="1"/>
        <v>0</v>
      </c>
      <c r="T57" s="513" t="s">
        <v>1199</v>
      </c>
      <c r="U57" s="513" t="str">
        <f t="array" ref="U57">IFERROR(IF(OR(INDEX('Overview - Section A'!$AB$132:$AB$227,MATCH(LEFT(C57,255),LEFT('Overview - Section A'!$W$132:$W$227,255),0))=0,INDEX('Overview - Section A'!$AB$132:$AB$227,MATCH(LEFT(C57,255),LEFT('Overview - Section A'!$W$132:$W$227,255),0))="[Record ID]"),"",INDEX('Overview - Section A'!$AB$132:$AB$227,MATCH(LEFT(C57,255),LEFT('Overview - Section A'!$W$132:$W$227,255),0))),"")</f>
        <v/>
      </c>
      <c r="V57" s="514" t="str">
        <f>IFERROR(IF('Overview - Section A'!$AN$5="Funding Request",IF('Reference Records'!$B$343&lt;&gt;"",VLOOKUP(M57,'Reference Records'!$B$343:$C$344,2,FALSE),VLOOKUP(M57,'Reference Records'!$A$356:$C$694,3,FALSE)),VLOOKUP(M57,'Reference Records'!$A$697:$C$699,3,FALSE)),"")</f>
        <v/>
      </c>
      <c r="W57" s="515"/>
      <c r="X57" s="515"/>
      <c r="Y57" s="514"/>
      <c r="Z57" s="514" t="s">
        <v>453</v>
      </c>
      <c r="AA57" s="512"/>
      <c r="AB57" s="385"/>
      <c r="AC57" s="384"/>
    </row>
    <row r="58" spans="1:29" ht="47.1" customHeight="1" x14ac:dyDescent="0.25">
      <c r="A58" s="409">
        <v>50</v>
      </c>
      <c r="B58" s="505" t="str">
        <f>IFERROR(IF(D58="","",VLOOKUP(W58,'Reference records(soft deleted)'!$B$84:$D$127,3,FALSE)),"")</f>
        <v/>
      </c>
      <c r="C58" s="505" t="str">
        <f>IFERROR(IF(D58="","",VLOOKUP(X58,'Reference records(soft deleted)'!$B$235:$D$426,2,FALSE)),"")</f>
        <v/>
      </c>
      <c r="D58" s="506"/>
      <c r="E58" s="507" t="str">
        <f>IF('Overview - Section A'!$AN$5="Funding Request",IF(F58="Funding Request Place Holder","",F58),"")</f>
        <v/>
      </c>
      <c r="F58" s="508" t="str">
        <f>IFERROR(IF(Z58="","",VLOOKUP(Z58,'Overview - Section A'!$P$31:$Q$32,2,FALSE)),"")</f>
        <v/>
      </c>
      <c r="G58" s="509"/>
      <c r="H58" s="509"/>
      <c r="I58" s="509"/>
      <c r="J58" s="509"/>
      <c r="K58" s="509"/>
      <c r="L58" s="509"/>
      <c r="M58" s="507" t="str">
        <f t="shared" si="0"/>
        <v/>
      </c>
      <c r="N58" s="510"/>
      <c r="O58" s="511"/>
      <c r="P58" s="512"/>
      <c r="Q58" s="510"/>
      <c r="R58" s="513" t="str">
        <f>IFERROR(IF('Overview - Section A'!$AN$5="Funding Request",VLOOKUP(E58,'Overview - Section A'!$M$31:$P$32,4,FALSE),IF(Z58="","",Z58)),"")</f>
        <v>a1236000008JWxJAAW</v>
      </c>
      <c r="S58" s="513" t="b">
        <f t="shared" si="1"/>
        <v>0</v>
      </c>
      <c r="T58" s="513" t="s">
        <v>1200</v>
      </c>
      <c r="U58" s="513" t="str">
        <f t="array" ref="U58">IFERROR(IF(OR(INDEX('Overview - Section A'!$AB$132:$AB$227,MATCH(LEFT(C58,255),LEFT('Overview - Section A'!$W$132:$W$227,255),0))=0,INDEX('Overview - Section A'!$AB$132:$AB$227,MATCH(LEFT(C58,255),LEFT('Overview - Section A'!$W$132:$W$227,255),0))="[Record ID]"),"",INDEX('Overview - Section A'!$AB$132:$AB$227,MATCH(LEFT(C58,255),LEFT('Overview - Section A'!$W$132:$W$227,255),0))),"")</f>
        <v/>
      </c>
      <c r="V58" s="514" t="str">
        <f>IFERROR(IF('Overview - Section A'!$AN$5="Funding Request",IF('Reference Records'!$B$343&lt;&gt;"",VLOOKUP(M58,'Reference Records'!$B$343:$C$344,2,FALSE),VLOOKUP(M58,'Reference Records'!$A$356:$C$694,3,FALSE)),VLOOKUP(M58,'Reference Records'!$A$697:$C$699,3,FALSE)),"")</f>
        <v/>
      </c>
      <c r="W58" s="515"/>
      <c r="X58" s="515"/>
      <c r="Y58" s="514"/>
      <c r="Z58" s="514" t="s">
        <v>453</v>
      </c>
      <c r="AA58" s="512"/>
      <c r="AB58" s="385"/>
      <c r="AC58" s="384"/>
    </row>
    <row r="59" spans="1:29" ht="47.1" customHeight="1" x14ac:dyDescent="0.25">
      <c r="A59" s="409">
        <v>51</v>
      </c>
      <c r="B59" s="505" t="str">
        <f>IFERROR(IF(D59="","",VLOOKUP(W59,'Reference records(soft deleted)'!$B$84:$D$127,3,FALSE)),"")</f>
        <v/>
      </c>
      <c r="C59" s="505" t="str">
        <f>IFERROR(IF(D59="","",VLOOKUP(X59,'Reference records(soft deleted)'!$B$235:$D$426,2,FALSE)),"")</f>
        <v/>
      </c>
      <c r="D59" s="506"/>
      <c r="E59" s="507" t="str">
        <f>IF('Overview - Section A'!$AN$5="Funding Request",IF(F59="Funding Request Place Holder","",F59),"")</f>
        <v/>
      </c>
      <c r="F59" s="508" t="str">
        <f>IFERROR(IF(Z59="","",VLOOKUP(Z59,'Overview - Section A'!$P$31:$Q$32,2,FALSE)),"")</f>
        <v/>
      </c>
      <c r="G59" s="509"/>
      <c r="H59" s="509"/>
      <c r="I59" s="509"/>
      <c r="J59" s="509"/>
      <c r="K59" s="509"/>
      <c r="L59" s="509"/>
      <c r="M59" s="507" t="str">
        <f t="shared" si="0"/>
        <v/>
      </c>
      <c r="N59" s="510"/>
      <c r="O59" s="511"/>
      <c r="P59" s="512"/>
      <c r="Q59" s="510"/>
      <c r="R59" s="513" t="str">
        <f>IFERROR(IF('Overview - Section A'!$AN$5="Funding Request",VLOOKUP(E59,'Overview - Section A'!$M$31:$P$32,4,FALSE),IF(Z59="","",Z59)),"")</f>
        <v>a1236000008JWxJAAW</v>
      </c>
      <c r="S59" s="513" t="b">
        <f t="shared" si="1"/>
        <v>0</v>
      </c>
      <c r="T59" s="513" t="s">
        <v>1201</v>
      </c>
      <c r="U59" s="513" t="str">
        <f t="array" ref="U59">IFERROR(IF(OR(INDEX('Overview - Section A'!$AB$132:$AB$227,MATCH(LEFT(C59,255),LEFT('Overview - Section A'!$W$132:$W$227,255),0))=0,INDEX('Overview - Section A'!$AB$132:$AB$227,MATCH(LEFT(C59,255),LEFT('Overview - Section A'!$W$132:$W$227,255),0))="[Record ID]"),"",INDEX('Overview - Section A'!$AB$132:$AB$227,MATCH(LEFT(C59,255),LEFT('Overview - Section A'!$W$132:$W$227,255),0))),"")</f>
        <v/>
      </c>
      <c r="V59" s="514" t="str">
        <f>IFERROR(IF('Overview - Section A'!$AN$5="Funding Request",IF('Reference Records'!$B$343&lt;&gt;"",VLOOKUP(M59,'Reference Records'!$B$343:$C$344,2,FALSE),VLOOKUP(M59,'Reference Records'!$A$356:$C$694,3,FALSE)),VLOOKUP(M59,'Reference Records'!$A$697:$C$699,3,FALSE)),"")</f>
        <v/>
      </c>
      <c r="W59" s="515"/>
      <c r="X59" s="515"/>
      <c r="Y59" s="514"/>
      <c r="Z59" s="514" t="s">
        <v>453</v>
      </c>
      <c r="AA59" s="512"/>
      <c r="AB59" s="385"/>
      <c r="AC59" s="384"/>
    </row>
    <row r="60" spans="1:29" ht="47.1" customHeight="1" x14ac:dyDescent="0.25">
      <c r="A60" s="409">
        <v>52</v>
      </c>
      <c r="B60" s="505" t="str">
        <f>IFERROR(IF(D60="","",VLOOKUP(W60,'Reference records(soft deleted)'!$B$84:$D$127,3,FALSE)),"")</f>
        <v/>
      </c>
      <c r="C60" s="505" t="str">
        <f>IFERROR(IF(D60="","",VLOOKUP(X60,'Reference records(soft deleted)'!$B$235:$D$426,2,FALSE)),"")</f>
        <v/>
      </c>
      <c r="D60" s="506"/>
      <c r="E60" s="507" t="str">
        <f>IF('Overview - Section A'!$AN$5="Funding Request",IF(F60="Funding Request Place Holder","",F60),"")</f>
        <v/>
      </c>
      <c r="F60" s="508" t="str">
        <f>IFERROR(IF(Z60="","",VLOOKUP(Z60,'Overview - Section A'!$P$31:$Q$32,2,FALSE)),"")</f>
        <v/>
      </c>
      <c r="G60" s="509"/>
      <c r="H60" s="509"/>
      <c r="I60" s="509"/>
      <c r="J60" s="509"/>
      <c r="K60" s="509"/>
      <c r="L60" s="509"/>
      <c r="M60" s="507" t="str">
        <f t="shared" si="0"/>
        <v/>
      </c>
      <c r="N60" s="510"/>
      <c r="O60" s="511"/>
      <c r="P60" s="512"/>
      <c r="Q60" s="510"/>
      <c r="R60" s="513" t="str">
        <f>IFERROR(IF('Overview - Section A'!$AN$5="Funding Request",VLOOKUP(E60,'Overview - Section A'!$M$31:$P$32,4,FALSE),IF(Z60="","",Z60)),"")</f>
        <v>a1236000008JWxJAAW</v>
      </c>
      <c r="S60" s="513" t="b">
        <f t="shared" si="1"/>
        <v>0</v>
      </c>
      <c r="T60" s="513" t="s">
        <v>1202</v>
      </c>
      <c r="U60" s="513" t="str">
        <f t="array" ref="U60">IFERROR(IF(OR(INDEX('Overview - Section A'!$AB$132:$AB$227,MATCH(LEFT(C60,255),LEFT('Overview - Section A'!$W$132:$W$227,255),0))=0,INDEX('Overview - Section A'!$AB$132:$AB$227,MATCH(LEFT(C60,255),LEFT('Overview - Section A'!$W$132:$W$227,255),0))="[Record ID]"),"",INDEX('Overview - Section A'!$AB$132:$AB$227,MATCH(LEFT(C60,255),LEFT('Overview - Section A'!$W$132:$W$227,255),0))),"")</f>
        <v/>
      </c>
      <c r="V60" s="514" t="str">
        <f>IFERROR(IF('Overview - Section A'!$AN$5="Funding Request",IF('Reference Records'!$B$343&lt;&gt;"",VLOOKUP(M60,'Reference Records'!$B$343:$C$344,2,FALSE),VLOOKUP(M60,'Reference Records'!$A$356:$C$694,3,FALSE)),VLOOKUP(M60,'Reference Records'!$A$697:$C$699,3,FALSE)),"")</f>
        <v/>
      </c>
      <c r="W60" s="515"/>
      <c r="X60" s="515"/>
      <c r="Y60" s="514"/>
      <c r="Z60" s="514" t="s">
        <v>453</v>
      </c>
      <c r="AA60" s="512"/>
      <c r="AB60" s="385"/>
      <c r="AC60" s="384"/>
    </row>
    <row r="61" spans="1:29" ht="47.1" customHeight="1" x14ac:dyDescent="0.25">
      <c r="A61" s="409">
        <v>53</v>
      </c>
      <c r="B61" s="505" t="str">
        <f>IFERROR(IF(D61="","",VLOOKUP(W61,'Reference records(soft deleted)'!$B$84:$D$127,3,FALSE)),"")</f>
        <v/>
      </c>
      <c r="C61" s="505" t="str">
        <f>IFERROR(IF(D61="","",VLOOKUP(X61,'Reference records(soft deleted)'!$B$235:$D$426,2,FALSE)),"")</f>
        <v/>
      </c>
      <c r="D61" s="506"/>
      <c r="E61" s="507" t="str">
        <f>IF('Overview - Section A'!$AN$5="Funding Request",IF(F61="Funding Request Place Holder","",F61),"")</f>
        <v/>
      </c>
      <c r="F61" s="508" t="str">
        <f>IFERROR(IF(Z61="","",VLOOKUP(Z61,'Overview - Section A'!$P$31:$Q$32,2,FALSE)),"")</f>
        <v/>
      </c>
      <c r="G61" s="509"/>
      <c r="H61" s="509"/>
      <c r="I61" s="509"/>
      <c r="J61" s="509"/>
      <c r="K61" s="509"/>
      <c r="L61" s="509"/>
      <c r="M61" s="507" t="str">
        <f t="shared" si="0"/>
        <v/>
      </c>
      <c r="N61" s="510"/>
      <c r="O61" s="511"/>
      <c r="P61" s="512"/>
      <c r="Q61" s="510"/>
      <c r="R61" s="513" t="str">
        <f>IFERROR(IF('Overview - Section A'!$AN$5="Funding Request",VLOOKUP(E61,'Overview - Section A'!$M$31:$P$32,4,FALSE),IF(Z61="","",Z61)),"")</f>
        <v>a1236000008JWxJAAW</v>
      </c>
      <c r="S61" s="513" t="b">
        <f t="shared" si="1"/>
        <v>0</v>
      </c>
      <c r="T61" s="513" t="s">
        <v>1203</v>
      </c>
      <c r="U61" s="513" t="str">
        <f t="array" ref="U61">IFERROR(IF(OR(INDEX('Overview - Section A'!$AB$132:$AB$227,MATCH(LEFT(C61,255),LEFT('Overview - Section A'!$W$132:$W$227,255),0))=0,INDEX('Overview - Section A'!$AB$132:$AB$227,MATCH(LEFT(C61,255),LEFT('Overview - Section A'!$W$132:$W$227,255),0))="[Record ID]"),"",INDEX('Overview - Section A'!$AB$132:$AB$227,MATCH(LEFT(C61,255),LEFT('Overview - Section A'!$W$132:$W$227,255),0))),"")</f>
        <v/>
      </c>
      <c r="V61" s="514" t="str">
        <f>IFERROR(IF('Overview - Section A'!$AN$5="Funding Request",IF('Reference Records'!$B$343&lt;&gt;"",VLOOKUP(M61,'Reference Records'!$B$343:$C$344,2,FALSE),VLOOKUP(M61,'Reference Records'!$A$356:$C$694,3,FALSE)),VLOOKUP(M61,'Reference Records'!$A$697:$C$699,3,FALSE)),"")</f>
        <v/>
      </c>
      <c r="W61" s="515"/>
      <c r="X61" s="515"/>
      <c r="Y61" s="514"/>
      <c r="Z61" s="514" t="s">
        <v>453</v>
      </c>
      <c r="AA61" s="512"/>
      <c r="AB61" s="385"/>
      <c r="AC61" s="384"/>
    </row>
    <row r="62" spans="1:29" ht="47.1" customHeight="1" x14ac:dyDescent="0.25">
      <c r="A62" s="409">
        <v>54</v>
      </c>
      <c r="B62" s="505" t="str">
        <f>IFERROR(IF(D62="","",VLOOKUP(W62,'Reference records(soft deleted)'!$B$84:$D$127,3,FALSE)),"")</f>
        <v/>
      </c>
      <c r="C62" s="505" t="str">
        <f>IFERROR(IF(D62="","",VLOOKUP(X62,'Reference records(soft deleted)'!$B$235:$D$426,2,FALSE)),"")</f>
        <v/>
      </c>
      <c r="D62" s="506"/>
      <c r="E62" s="507" t="str">
        <f>IF('Overview - Section A'!$AN$5="Funding Request",IF(F62="Funding Request Place Holder","",F62),"")</f>
        <v/>
      </c>
      <c r="F62" s="508" t="str">
        <f>IFERROR(IF(Z62="","",VLOOKUP(Z62,'Overview - Section A'!$P$31:$Q$32,2,FALSE)),"")</f>
        <v/>
      </c>
      <c r="G62" s="509"/>
      <c r="H62" s="509"/>
      <c r="I62" s="509"/>
      <c r="J62" s="509"/>
      <c r="K62" s="509"/>
      <c r="L62" s="509"/>
      <c r="M62" s="507" t="str">
        <f t="shared" si="0"/>
        <v/>
      </c>
      <c r="N62" s="510"/>
      <c r="O62" s="511"/>
      <c r="P62" s="512"/>
      <c r="Q62" s="510"/>
      <c r="R62" s="513" t="str">
        <f>IFERROR(IF('Overview - Section A'!$AN$5="Funding Request",VLOOKUP(E62,'Overview - Section A'!$M$31:$P$32,4,FALSE),IF(Z62="","",Z62)),"")</f>
        <v>a1236000008JWxJAAW</v>
      </c>
      <c r="S62" s="513" t="b">
        <f t="shared" si="1"/>
        <v>0</v>
      </c>
      <c r="T62" s="513" t="s">
        <v>1204</v>
      </c>
      <c r="U62" s="513" t="str">
        <f t="array" ref="U62">IFERROR(IF(OR(INDEX('Overview - Section A'!$AB$132:$AB$227,MATCH(LEFT(C62,255),LEFT('Overview - Section A'!$W$132:$W$227,255),0))=0,INDEX('Overview - Section A'!$AB$132:$AB$227,MATCH(LEFT(C62,255),LEFT('Overview - Section A'!$W$132:$W$227,255),0))="[Record ID]"),"",INDEX('Overview - Section A'!$AB$132:$AB$227,MATCH(LEFT(C62,255),LEFT('Overview - Section A'!$W$132:$W$227,255),0))),"")</f>
        <v/>
      </c>
      <c r="V62" s="514" t="str">
        <f>IFERROR(IF('Overview - Section A'!$AN$5="Funding Request",IF('Reference Records'!$B$343&lt;&gt;"",VLOOKUP(M62,'Reference Records'!$B$343:$C$344,2,FALSE),VLOOKUP(M62,'Reference Records'!$A$356:$C$694,3,FALSE)),VLOOKUP(M62,'Reference Records'!$A$697:$C$699,3,FALSE)),"")</f>
        <v/>
      </c>
      <c r="W62" s="515"/>
      <c r="X62" s="515"/>
      <c r="Y62" s="514"/>
      <c r="Z62" s="514" t="s">
        <v>453</v>
      </c>
      <c r="AA62" s="512"/>
      <c r="AB62" s="385"/>
      <c r="AC62" s="384"/>
    </row>
    <row r="63" spans="1:29" ht="47.1" customHeight="1" x14ac:dyDescent="0.25">
      <c r="A63" s="409">
        <v>55</v>
      </c>
      <c r="B63" s="505" t="str">
        <f>IFERROR(IF(D63="","",VLOOKUP(W63,'Reference records(soft deleted)'!$B$84:$D$127,3,FALSE)),"")</f>
        <v/>
      </c>
      <c r="C63" s="505" t="str">
        <f>IFERROR(IF(D63="","",VLOOKUP(X63,'Reference records(soft deleted)'!$B$235:$D$426,2,FALSE)),"")</f>
        <v/>
      </c>
      <c r="D63" s="506"/>
      <c r="E63" s="507" t="str">
        <f>IF('Overview - Section A'!$AN$5="Funding Request",IF(F63="Funding Request Place Holder","",F63),"")</f>
        <v/>
      </c>
      <c r="F63" s="508" t="str">
        <f>IFERROR(IF(Z63="","",VLOOKUP(Z63,'Overview - Section A'!$P$31:$Q$32,2,FALSE)),"")</f>
        <v/>
      </c>
      <c r="G63" s="509"/>
      <c r="H63" s="509"/>
      <c r="I63" s="509"/>
      <c r="J63" s="509"/>
      <c r="K63" s="509"/>
      <c r="L63" s="509"/>
      <c r="M63" s="507" t="str">
        <f t="shared" si="0"/>
        <v/>
      </c>
      <c r="N63" s="510"/>
      <c r="O63" s="511"/>
      <c r="P63" s="512"/>
      <c r="Q63" s="510"/>
      <c r="R63" s="513" t="str">
        <f>IFERROR(IF('Overview - Section A'!$AN$5="Funding Request",VLOOKUP(E63,'Overview - Section A'!$M$31:$P$32,4,FALSE),IF(Z63="","",Z63)),"")</f>
        <v>a1236000008JWxJAAW</v>
      </c>
      <c r="S63" s="513" t="b">
        <f t="shared" si="1"/>
        <v>0</v>
      </c>
      <c r="T63" s="513" t="s">
        <v>1205</v>
      </c>
      <c r="U63" s="513" t="str">
        <f t="array" ref="U63">IFERROR(IF(OR(INDEX('Overview - Section A'!$AB$132:$AB$227,MATCH(LEFT(C63,255),LEFT('Overview - Section A'!$W$132:$W$227,255),0))=0,INDEX('Overview - Section A'!$AB$132:$AB$227,MATCH(LEFT(C63,255),LEFT('Overview - Section A'!$W$132:$W$227,255),0))="[Record ID]"),"",INDEX('Overview - Section A'!$AB$132:$AB$227,MATCH(LEFT(C63,255),LEFT('Overview - Section A'!$W$132:$W$227,255),0))),"")</f>
        <v/>
      </c>
      <c r="V63" s="514" t="str">
        <f>IFERROR(IF('Overview - Section A'!$AN$5="Funding Request",IF('Reference Records'!$B$343&lt;&gt;"",VLOOKUP(M63,'Reference Records'!$B$343:$C$344,2,FALSE),VLOOKUP(M63,'Reference Records'!$A$356:$C$694,3,FALSE)),VLOOKUP(M63,'Reference Records'!$A$697:$C$699,3,FALSE)),"")</f>
        <v/>
      </c>
      <c r="W63" s="515"/>
      <c r="X63" s="515"/>
      <c r="Y63" s="514"/>
      <c r="Z63" s="514" t="s">
        <v>453</v>
      </c>
      <c r="AA63" s="512"/>
      <c r="AB63" s="385"/>
      <c r="AC63" s="384"/>
    </row>
    <row r="64" spans="1:29" ht="47.1" customHeight="1" x14ac:dyDescent="0.25">
      <c r="A64" s="409">
        <v>56</v>
      </c>
      <c r="B64" s="505" t="str">
        <f>IFERROR(IF(D64="","",VLOOKUP(W64,'Reference records(soft deleted)'!$B$84:$D$127,3,FALSE)),"")</f>
        <v/>
      </c>
      <c r="C64" s="505" t="str">
        <f>IFERROR(IF(D64="","",VLOOKUP(X64,'Reference records(soft deleted)'!$B$235:$D$426,2,FALSE)),"")</f>
        <v/>
      </c>
      <c r="D64" s="506"/>
      <c r="E64" s="507" t="str">
        <f>IF('Overview - Section A'!$AN$5="Funding Request",IF(F64="Funding Request Place Holder","",F64),"")</f>
        <v/>
      </c>
      <c r="F64" s="508" t="str">
        <f>IFERROR(IF(Z64="","",VLOOKUP(Z64,'Overview - Section A'!$P$31:$Q$32,2,FALSE)),"")</f>
        <v/>
      </c>
      <c r="G64" s="509"/>
      <c r="H64" s="509"/>
      <c r="I64" s="509"/>
      <c r="J64" s="509"/>
      <c r="K64" s="509"/>
      <c r="L64" s="509"/>
      <c r="M64" s="507" t="str">
        <f t="shared" si="0"/>
        <v/>
      </c>
      <c r="N64" s="510"/>
      <c r="O64" s="511"/>
      <c r="P64" s="512"/>
      <c r="Q64" s="510"/>
      <c r="R64" s="513" t="str">
        <f>IFERROR(IF('Overview - Section A'!$AN$5="Funding Request",VLOOKUP(E64,'Overview - Section A'!$M$31:$P$32,4,FALSE),IF(Z64="","",Z64)),"")</f>
        <v>a1236000008JWxJAAW</v>
      </c>
      <c r="S64" s="513" t="b">
        <f t="shared" si="1"/>
        <v>0</v>
      </c>
      <c r="T64" s="513" t="s">
        <v>1206</v>
      </c>
      <c r="U64" s="513" t="str">
        <f t="array" ref="U64">IFERROR(IF(OR(INDEX('Overview - Section A'!$AB$132:$AB$227,MATCH(LEFT(C64,255),LEFT('Overview - Section A'!$W$132:$W$227,255),0))=0,INDEX('Overview - Section A'!$AB$132:$AB$227,MATCH(LEFT(C64,255),LEFT('Overview - Section A'!$W$132:$W$227,255),0))="[Record ID]"),"",INDEX('Overview - Section A'!$AB$132:$AB$227,MATCH(LEFT(C64,255),LEFT('Overview - Section A'!$W$132:$W$227,255),0))),"")</f>
        <v/>
      </c>
      <c r="V64" s="514" t="str">
        <f>IFERROR(IF('Overview - Section A'!$AN$5="Funding Request",IF('Reference Records'!$B$343&lt;&gt;"",VLOOKUP(M64,'Reference Records'!$B$343:$C$344,2,FALSE),VLOOKUP(M64,'Reference Records'!$A$356:$C$694,3,FALSE)),VLOOKUP(M64,'Reference Records'!$A$697:$C$699,3,FALSE)),"")</f>
        <v/>
      </c>
      <c r="W64" s="515"/>
      <c r="X64" s="515"/>
      <c r="Y64" s="514"/>
      <c r="Z64" s="514" t="s">
        <v>453</v>
      </c>
      <c r="AA64" s="512"/>
      <c r="AB64" s="385"/>
      <c r="AC64" s="384"/>
    </row>
    <row r="65" spans="1:29" ht="47.1" customHeight="1" x14ac:dyDescent="0.25">
      <c r="A65" s="409">
        <v>57</v>
      </c>
      <c r="B65" s="505" t="str">
        <f>IFERROR(IF(D65="","",VLOOKUP(W65,'Reference records(soft deleted)'!$B$84:$D$127,3,FALSE)),"")</f>
        <v/>
      </c>
      <c r="C65" s="505" t="str">
        <f>IFERROR(IF(D65="","",VLOOKUP(X65,'Reference records(soft deleted)'!$B$235:$D$426,2,FALSE)),"")</f>
        <v/>
      </c>
      <c r="D65" s="506"/>
      <c r="E65" s="507" t="str">
        <f>IF('Overview - Section A'!$AN$5="Funding Request",IF(F65="Funding Request Place Holder","",F65),"")</f>
        <v/>
      </c>
      <c r="F65" s="508" t="str">
        <f>IFERROR(IF(Z65="","",VLOOKUP(Z65,'Overview - Section A'!$P$31:$Q$32,2,FALSE)),"")</f>
        <v/>
      </c>
      <c r="G65" s="509"/>
      <c r="H65" s="509"/>
      <c r="I65" s="509"/>
      <c r="J65" s="509"/>
      <c r="K65" s="509"/>
      <c r="L65" s="509"/>
      <c r="M65" s="507" t="str">
        <f t="shared" si="0"/>
        <v/>
      </c>
      <c r="N65" s="510"/>
      <c r="O65" s="511"/>
      <c r="P65" s="512"/>
      <c r="Q65" s="510"/>
      <c r="R65" s="513" t="str">
        <f>IFERROR(IF('Overview - Section A'!$AN$5="Funding Request",VLOOKUP(E65,'Overview - Section A'!$M$31:$P$32,4,FALSE),IF(Z65="","",Z65)),"")</f>
        <v>a1236000008JWxJAAW</v>
      </c>
      <c r="S65" s="513" t="b">
        <f t="shared" si="1"/>
        <v>0</v>
      </c>
      <c r="T65" s="513" t="s">
        <v>1207</v>
      </c>
      <c r="U65" s="513" t="str">
        <f t="array" ref="U65">IFERROR(IF(OR(INDEX('Overview - Section A'!$AB$132:$AB$227,MATCH(LEFT(C65,255),LEFT('Overview - Section A'!$W$132:$W$227,255),0))=0,INDEX('Overview - Section A'!$AB$132:$AB$227,MATCH(LEFT(C65,255),LEFT('Overview - Section A'!$W$132:$W$227,255),0))="[Record ID]"),"",INDEX('Overview - Section A'!$AB$132:$AB$227,MATCH(LEFT(C65,255),LEFT('Overview - Section A'!$W$132:$W$227,255),0))),"")</f>
        <v/>
      </c>
      <c r="V65" s="514" t="str">
        <f>IFERROR(IF('Overview - Section A'!$AN$5="Funding Request",IF('Reference Records'!$B$343&lt;&gt;"",VLOOKUP(M65,'Reference Records'!$B$343:$C$344,2,FALSE),VLOOKUP(M65,'Reference Records'!$A$356:$C$694,3,FALSE)),VLOOKUP(M65,'Reference Records'!$A$697:$C$699,3,FALSE)),"")</f>
        <v/>
      </c>
      <c r="W65" s="515"/>
      <c r="X65" s="515"/>
      <c r="Y65" s="514"/>
      <c r="Z65" s="514" t="s">
        <v>453</v>
      </c>
      <c r="AA65" s="512"/>
      <c r="AB65" s="385"/>
      <c r="AC65" s="384"/>
    </row>
    <row r="66" spans="1:29" ht="47.1" customHeight="1" x14ac:dyDescent="0.25">
      <c r="A66" s="409">
        <v>58</v>
      </c>
      <c r="B66" s="505" t="str">
        <f>IFERROR(IF(D66="","",VLOOKUP(W66,'Reference records(soft deleted)'!$B$84:$D$127,3,FALSE)),"")</f>
        <v/>
      </c>
      <c r="C66" s="505" t="str">
        <f>IFERROR(IF(D66="","",VLOOKUP(X66,'Reference records(soft deleted)'!$B$235:$D$426,2,FALSE)),"")</f>
        <v/>
      </c>
      <c r="D66" s="506"/>
      <c r="E66" s="507" t="str">
        <f>IF('Overview - Section A'!$AN$5="Funding Request",IF(F66="Funding Request Place Holder","",F66),"")</f>
        <v/>
      </c>
      <c r="F66" s="508" t="str">
        <f>IFERROR(IF(Z66="","",VLOOKUP(Z66,'Overview - Section A'!$P$31:$Q$32,2,FALSE)),"")</f>
        <v/>
      </c>
      <c r="G66" s="509"/>
      <c r="H66" s="509"/>
      <c r="I66" s="509"/>
      <c r="J66" s="509"/>
      <c r="K66" s="509"/>
      <c r="L66" s="509"/>
      <c r="M66" s="507" t="str">
        <f t="shared" si="0"/>
        <v/>
      </c>
      <c r="N66" s="510"/>
      <c r="O66" s="511"/>
      <c r="P66" s="512"/>
      <c r="Q66" s="510"/>
      <c r="R66" s="513" t="str">
        <f>IFERROR(IF('Overview - Section A'!$AN$5="Funding Request",VLOOKUP(E66,'Overview - Section A'!$M$31:$P$32,4,FALSE),IF(Z66="","",Z66)),"")</f>
        <v>a1236000008JWxJAAW</v>
      </c>
      <c r="S66" s="513" t="b">
        <f t="shared" si="1"/>
        <v>0</v>
      </c>
      <c r="T66" s="513" t="s">
        <v>1208</v>
      </c>
      <c r="U66" s="513" t="str">
        <f t="array" ref="U66">IFERROR(IF(OR(INDEX('Overview - Section A'!$AB$132:$AB$227,MATCH(LEFT(C66,255),LEFT('Overview - Section A'!$W$132:$W$227,255),0))=0,INDEX('Overview - Section A'!$AB$132:$AB$227,MATCH(LEFT(C66,255),LEFT('Overview - Section A'!$W$132:$W$227,255),0))="[Record ID]"),"",INDEX('Overview - Section A'!$AB$132:$AB$227,MATCH(LEFT(C66,255),LEFT('Overview - Section A'!$W$132:$W$227,255),0))),"")</f>
        <v/>
      </c>
      <c r="V66" s="514" t="str">
        <f>IFERROR(IF('Overview - Section A'!$AN$5="Funding Request",IF('Reference Records'!$B$343&lt;&gt;"",VLOOKUP(M66,'Reference Records'!$B$343:$C$344,2,FALSE),VLOOKUP(M66,'Reference Records'!$A$356:$C$694,3,FALSE)),VLOOKUP(M66,'Reference Records'!$A$697:$C$699,3,FALSE)),"")</f>
        <v/>
      </c>
      <c r="W66" s="515"/>
      <c r="X66" s="515"/>
      <c r="Y66" s="514"/>
      <c r="Z66" s="514" t="s">
        <v>453</v>
      </c>
      <c r="AA66" s="512"/>
      <c r="AB66" s="385"/>
      <c r="AC66" s="384"/>
    </row>
    <row r="67" spans="1:29" ht="47.1" customHeight="1" x14ac:dyDescent="0.25">
      <c r="A67" s="409">
        <v>59</v>
      </c>
      <c r="B67" s="505" t="str">
        <f>IFERROR(IF(D67="","",VLOOKUP(W67,'Reference records(soft deleted)'!$B$84:$D$127,3,FALSE)),"")</f>
        <v/>
      </c>
      <c r="C67" s="505" t="str">
        <f>IFERROR(IF(D67="","",VLOOKUP(X67,'Reference records(soft deleted)'!$B$235:$D$426,2,FALSE)),"")</f>
        <v/>
      </c>
      <c r="D67" s="506"/>
      <c r="E67" s="507" t="str">
        <f>IF('Overview - Section A'!$AN$5="Funding Request",IF(F67="Funding Request Place Holder","",F67),"")</f>
        <v/>
      </c>
      <c r="F67" s="508" t="str">
        <f>IFERROR(IF(Z67="","",VLOOKUP(Z67,'Overview - Section A'!$P$31:$Q$32,2,FALSE)),"")</f>
        <v/>
      </c>
      <c r="G67" s="509"/>
      <c r="H67" s="509"/>
      <c r="I67" s="509"/>
      <c r="J67" s="509"/>
      <c r="K67" s="509"/>
      <c r="L67" s="509"/>
      <c r="M67" s="507" t="str">
        <f t="shared" si="0"/>
        <v/>
      </c>
      <c r="N67" s="510"/>
      <c r="O67" s="511"/>
      <c r="P67" s="512"/>
      <c r="Q67" s="510"/>
      <c r="R67" s="513" t="str">
        <f>IFERROR(IF('Overview - Section A'!$AN$5="Funding Request",VLOOKUP(E67,'Overview - Section A'!$M$31:$P$32,4,FALSE),IF(Z67="","",Z67)),"")</f>
        <v>a1236000008JWxJAAW</v>
      </c>
      <c r="S67" s="513" t="b">
        <f t="shared" si="1"/>
        <v>0</v>
      </c>
      <c r="T67" s="513" t="s">
        <v>1209</v>
      </c>
      <c r="U67" s="513" t="str">
        <f t="array" ref="U67">IFERROR(IF(OR(INDEX('Overview - Section A'!$AB$132:$AB$227,MATCH(LEFT(C67,255),LEFT('Overview - Section A'!$W$132:$W$227,255),0))=0,INDEX('Overview - Section A'!$AB$132:$AB$227,MATCH(LEFT(C67,255),LEFT('Overview - Section A'!$W$132:$W$227,255),0))="[Record ID]"),"",INDEX('Overview - Section A'!$AB$132:$AB$227,MATCH(LEFT(C67,255),LEFT('Overview - Section A'!$W$132:$W$227,255),0))),"")</f>
        <v/>
      </c>
      <c r="V67" s="514" t="str">
        <f>IFERROR(IF('Overview - Section A'!$AN$5="Funding Request",IF('Reference Records'!$B$343&lt;&gt;"",VLOOKUP(M67,'Reference Records'!$B$343:$C$344,2,FALSE),VLOOKUP(M67,'Reference Records'!$A$356:$C$694,3,FALSE)),VLOOKUP(M67,'Reference Records'!$A$697:$C$699,3,FALSE)),"")</f>
        <v/>
      </c>
      <c r="W67" s="515"/>
      <c r="X67" s="515"/>
      <c r="Y67" s="514"/>
      <c r="Z67" s="514" t="s">
        <v>453</v>
      </c>
      <c r="AA67" s="512"/>
      <c r="AB67" s="385"/>
      <c r="AC67" s="384"/>
    </row>
    <row r="68" spans="1:29" ht="47.1" customHeight="1" x14ac:dyDescent="0.25">
      <c r="A68" s="409">
        <v>60</v>
      </c>
      <c r="B68" s="505" t="str">
        <f>IFERROR(IF(D68="","",VLOOKUP(W68,'Reference records(soft deleted)'!$B$84:$D$127,3,FALSE)),"")</f>
        <v/>
      </c>
      <c r="C68" s="505" t="str">
        <f>IFERROR(IF(D68="","",VLOOKUP(X68,'Reference records(soft deleted)'!$B$235:$D$426,2,FALSE)),"")</f>
        <v/>
      </c>
      <c r="D68" s="506"/>
      <c r="E68" s="507" t="str">
        <f>IF('Overview - Section A'!$AN$5="Funding Request",IF(F68="Funding Request Place Holder","",F68),"")</f>
        <v/>
      </c>
      <c r="F68" s="508" t="str">
        <f>IFERROR(IF(Z68="","",VLOOKUP(Z68,'Overview - Section A'!$P$31:$Q$32,2,FALSE)),"")</f>
        <v/>
      </c>
      <c r="G68" s="509"/>
      <c r="H68" s="509"/>
      <c r="I68" s="509"/>
      <c r="J68" s="509"/>
      <c r="K68" s="509"/>
      <c r="L68" s="509"/>
      <c r="M68" s="507" t="str">
        <f t="shared" si="0"/>
        <v/>
      </c>
      <c r="N68" s="510"/>
      <c r="O68" s="511"/>
      <c r="P68" s="512"/>
      <c r="Q68" s="510"/>
      <c r="R68" s="513" t="str">
        <f>IFERROR(IF('Overview - Section A'!$AN$5="Funding Request",VLOOKUP(E68,'Overview - Section A'!$M$31:$P$32,4,FALSE),IF(Z68="","",Z68)),"")</f>
        <v>a1236000008JWxJAAW</v>
      </c>
      <c r="S68" s="513" t="b">
        <f t="shared" si="1"/>
        <v>0</v>
      </c>
      <c r="T68" s="513" t="s">
        <v>1210</v>
      </c>
      <c r="U68" s="513" t="str">
        <f t="array" ref="U68">IFERROR(IF(OR(INDEX('Overview - Section A'!$AB$132:$AB$227,MATCH(LEFT(C68,255),LEFT('Overview - Section A'!$W$132:$W$227,255),0))=0,INDEX('Overview - Section A'!$AB$132:$AB$227,MATCH(LEFT(C68,255),LEFT('Overview - Section A'!$W$132:$W$227,255),0))="[Record ID]"),"",INDEX('Overview - Section A'!$AB$132:$AB$227,MATCH(LEFT(C68,255),LEFT('Overview - Section A'!$W$132:$W$227,255),0))),"")</f>
        <v/>
      </c>
      <c r="V68" s="514" t="str">
        <f>IFERROR(IF('Overview - Section A'!$AN$5="Funding Request",IF('Reference Records'!$B$343&lt;&gt;"",VLOOKUP(M68,'Reference Records'!$B$343:$C$344,2,FALSE),VLOOKUP(M68,'Reference Records'!$A$356:$C$694,3,FALSE)),VLOOKUP(M68,'Reference Records'!$A$697:$C$699,3,FALSE)),"")</f>
        <v/>
      </c>
      <c r="W68" s="515"/>
      <c r="X68" s="515"/>
      <c r="Y68" s="514"/>
      <c r="Z68" s="514" t="s">
        <v>453</v>
      </c>
      <c r="AA68" s="512"/>
      <c r="AB68" s="385"/>
      <c r="AC68" s="384"/>
    </row>
    <row r="69" spans="1:29" ht="47.1" customHeight="1" x14ac:dyDescent="0.25">
      <c r="A69" s="409">
        <v>61</v>
      </c>
      <c r="B69" s="505" t="str">
        <f>IFERROR(IF(D69="","",VLOOKUP(W69,'Reference records(soft deleted)'!$B$84:$D$127,3,FALSE)),"")</f>
        <v/>
      </c>
      <c r="C69" s="505" t="str">
        <f>IFERROR(IF(D69="","",VLOOKUP(X69,'Reference records(soft deleted)'!$B$235:$D$426,2,FALSE)),"")</f>
        <v/>
      </c>
      <c r="D69" s="506"/>
      <c r="E69" s="507" t="str">
        <f>IF('Overview - Section A'!$AN$5="Funding Request",IF(F69="Funding Request Place Holder","",F69),"")</f>
        <v/>
      </c>
      <c r="F69" s="508" t="str">
        <f>IFERROR(IF(Z69="","",VLOOKUP(Z69,'Overview - Section A'!$P$31:$Q$32,2,FALSE)),"")</f>
        <v/>
      </c>
      <c r="G69" s="509"/>
      <c r="H69" s="509"/>
      <c r="I69" s="509"/>
      <c r="J69" s="509"/>
      <c r="K69" s="509"/>
      <c r="L69" s="509"/>
      <c r="M69" s="507" t="str">
        <f t="shared" si="0"/>
        <v/>
      </c>
      <c r="N69" s="510"/>
      <c r="O69" s="511"/>
      <c r="P69" s="512"/>
      <c r="Q69" s="510"/>
      <c r="R69" s="513" t="str">
        <f>IFERROR(IF('Overview - Section A'!$AN$5="Funding Request",VLOOKUP(E69,'Overview - Section A'!$M$31:$P$32,4,FALSE),IF(Z69="","",Z69)),"")</f>
        <v>a1236000008JWxJAAW</v>
      </c>
      <c r="S69" s="513" t="b">
        <f t="shared" si="1"/>
        <v>0</v>
      </c>
      <c r="T69" s="513" t="s">
        <v>1211</v>
      </c>
      <c r="U69" s="513" t="str">
        <f t="array" ref="U69">IFERROR(IF(OR(INDEX('Overview - Section A'!$AB$132:$AB$227,MATCH(LEFT(C69,255),LEFT('Overview - Section A'!$W$132:$W$227,255),0))=0,INDEX('Overview - Section A'!$AB$132:$AB$227,MATCH(LEFT(C69,255),LEFT('Overview - Section A'!$W$132:$W$227,255),0))="[Record ID]"),"",INDEX('Overview - Section A'!$AB$132:$AB$227,MATCH(LEFT(C69,255),LEFT('Overview - Section A'!$W$132:$W$227,255),0))),"")</f>
        <v/>
      </c>
      <c r="V69" s="514" t="str">
        <f>IFERROR(IF('Overview - Section A'!$AN$5="Funding Request",IF('Reference Records'!$B$343&lt;&gt;"",VLOOKUP(M69,'Reference Records'!$B$343:$C$344,2,FALSE),VLOOKUP(M69,'Reference Records'!$A$356:$C$694,3,FALSE)),VLOOKUP(M69,'Reference Records'!$A$697:$C$699,3,FALSE)),"")</f>
        <v/>
      </c>
      <c r="W69" s="515"/>
      <c r="X69" s="515"/>
      <c r="Y69" s="514"/>
      <c r="Z69" s="514" t="s">
        <v>453</v>
      </c>
      <c r="AA69" s="512"/>
      <c r="AB69" s="385"/>
      <c r="AC69" s="384"/>
    </row>
    <row r="70" spans="1:29" ht="47.1" customHeight="1" x14ac:dyDescent="0.25">
      <c r="A70" s="409">
        <v>62</v>
      </c>
      <c r="B70" s="505" t="str">
        <f>IFERROR(IF(D70="","",VLOOKUP(W70,'Reference records(soft deleted)'!$B$84:$D$127,3,FALSE)),"")</f>
        <v/>
      </c>
      <c r="C70" s="505" t="str">
        <f>IFERROR(IF(D70="","",VLOOKUP(X70,'Reference records(soft deleted)'!$B$235:$D$426,2,FALSE)),"")</f>
        <v/>
      </c>
      <c r="D70" s="506"/>
      <c r="E70" s="507" t="str">
        <f>IF('Overview - Section A'!$AN$5="Funding Request",IF(F70="Funding Request Place Holder","",F70),"")</f>
        <v/>
      </c>
      <c r="F70" s="508" t="str">
        <f>IFERROR(IF(Z70="","",VLOOKUP(Z70,'Overview - Section A'!$P$31:$Q$32,2,FALSE)),"")</f>
        <v/>
      </c>
      <c r="G70" s="509"/>
      <c r="H70" s="509"/>
      <c r="I70" s="509"/>
      <c r="J70" s="509"/>
      <c r="K70" s="509"/>
      <c r="L70" s="509"/>
      <c r="M70" s="507" t="str">
        <f t="shared" si="0"/>
        <v/>
      </c>
      <c r="N70" s="510"/>
      <c r="O70" s="511"/>
      <c r="P70" s="512"/>
      <c r="Q70" s="510"/>
      <c r="R70" s="513" t="str">
        <f>IFERROR(IF('Overview - Section A'!$AN$5="Funding Request",VLOOKUP(E70,'Overview - Section A'!$M$31:$P$32,4,FALSE),IF(Z70="","",Z70)),"")</f>
        <v>a1236000008JWxJAAW</v>
      </c>
      <c r="S70" s="513" t="b">
        <f t="shared" si="1"/>
        <v>0</v>
      </c>
      <c r="T70" s="513" t="s">
        <v>1212</v>
      </c>
      <c r="U70" s="513" t="str">
        <f t="array" ref="U70">IFERROR(IF(OR(INDEX('Overview - Section A'!$AB$132:$AB$227,MATCH(LEFT(C70,255),LEFT('Overview - Section A'!$W$132:$W$227,255),0))=0,INDEX('Overview - Section A'!$AB$132:$AB$227,MATCH(LEFT(C70,255),LEFT('Overview - Section A'!$W$132:$W$227,255),0))="[Record ID]"),"",INDEX('Overview - Section A'!$AB$132:$AB$227,MATCH(LEFT(C70,255),LEFT('Overview - Section A'!$W$132:$W$227,255),0))),"")</f>
        <v/>
      </c>
      <c r="V70" s="514" t="str">
        <f>IFERROR(IF('Overview - Section A'!$AN$5="Funding Request",IF('Reference Records'!$B$343&lt;&gt;"",VLOOKUP(M70,'Reference Records'!$B$343:$C$344,2,FALSE),VLOOKUP(M70,'Reference Records'!$A$356:$C$694,3,FALSE)),VLOOKUP(M70,'Reference Records'!$A$697:$C$699,3,FALSE)),"")</f>
        <v/>
      </c>
      <c r="W70" s="515"/>
      <c r="X70" s="515"/>
      <c r="Y70" s="514"/>
      <c r="Z70" s="514" t="s">
        <v>453</v>
      </c>
      <c r="AA70" s="512"/>
      <c r="AB70" s="385"/>
      <c r="AC70" s="384"/>
    </row>
    <row r="71" spans="1:29" ht="47.1" customHeight="1" x14ac:dyDescent="0.25">
      <c r="A71" s="409">
        <v>63</v>
      </c>
      <c r="B71" s="505" t="str">
        <f>IFERROR(IF(D71="","",VLOOKUP(W71,'Reference records(soft deleted)'!$B$84:$D$127,3,FALSE)),"")</f>
        <v/>
      </c>
      <c r="C71" s="505" t="str">
        <f>IFERROR(IF(D71="","",VLOOKUP(X71,'Reference records(soft deleted)'!$B$235:$D$426,2,FALSE)),"")</f>
        <v/>
      </c>
      <c r="D71" s="506"/>
      <c r="E71" s="507" t="str">
        <f>IF('Overview - Section A'!$AN$5="Funding Request",IF(F71="Funding Request Place Holder","",F71),"")</f>
        <v/>
      </c>
      <c r="F71" s="508" t="str">
        <f>IFERROR(IF(Z71="","",VLOOKUP(Z71,'Overview - Section A'!$P$31:$Q$32,2,FALSE)),"")</f>
        <v/>
      </c>
      <c r="G71" s="509"/>
      <c r="H71" s="509"/>
      <c r="I71" s="509"/>
      <c r="J71" s="509"/>
      <c r="K71" s="509"/>
      <c r="L71" s="509"/>
      <c r="M71" s="507" t="str">
        <f t="shared" si="0"/>
        <v/>
      </c>
      <c r="N71" s="510"/>
      <c r="O71" s="511"/>
      <c r="P71" s="512"/>
      <c r="Q71" s="510"/>
      <c r="R71" s="513" t="str">
        <f>IFERROR(IF('Overview - Section A'!$AN$5="Funding Request",VLOOKUP(E71,'Overview - Section A'!$M$31:$P$32,4,FALSE),IF(Z71="","",Z71)),"")</f>
        <v>a1236000008JWxJAAW</v>
      </c>
      <c r="S71" s="513" t="b">
        <f t="shared" si="1"/>
        <v>0</v>
      </c>
      <c r="T71" s="513" t="s">
        <v>1213</v>
      </c>
      <c r="U71" s="513" t="str">
        <f t="array" ref="U71">IFERROR(IF(OR(INDEX('Overview - Section A'!$AB$132:$AB$227,MATCH(LEFT(C71,255),LEFT('Overview - Section A'!$W$132:$W$227,255),0))=0,INDEX('Overview - Section A'!$AB$132:$AB$227,MATCH(LEFT(C71,255),LEFT('Overview - Section A'!$W$132:$W$227,255),0))="[Record ID]"),"",INDEX('Overview - Section A'!$AB$132:$AB$227,MATCH(LEFT(C71,255),LEFT('Overview - Section A'!$W$132:$W$227,255),0))),"")</f>
        <v/>
      </c>
      <c r="V71" s="514" t="str">
        <f>IFERROR(IF('Overview - Section A'!$AN$5="Funding Request",IF('Reference Records'!$B$343&lt;&gt;"",VLOOKUP(M71,'Reference Records'!$B$343:$C$344,2,FALSE),VLOOKUP(M71,'Reference Records'!$A$356:$C$694,3,FALSE)),VLOOKUP(M71,'Reference Records'!$A$697:$C$699,3,FALSE)),"")</f>
        <v/>
      </c>
      <c r="W71" s="515"/>
      <c r="X71" s="515"/>
      <c r="Y71" s="514"/>
      <c r="Z71" s="514" t="s">
        <v>453</v>
      </c>
      <c r="AA71" s="512"/>
      <c r="AB71" s="385"/>
      <c r="AC71" s="384"/>
    </row>
    <row r="72" spans="1:29" ht="47.1" customHeight="1" x14ac:dyDescent="0.25">
      <c r="A72" s="409">
        <v>64</v>
      </c>
      <c r="B72" s="505" t="str">
        <f>IFERROR(IF(D72="","",VLOOKUP(W72,'Reference records(soft deleted)'!$B$84:$D$127,3,FALSE)),"")</f>
        <v/>
      </c>
      <c r="C72" s="505" t="str">
        <f>IFERROR(IF(D72="","",VLOOKUP(X72,'Reference records(soft deleted)'!$B$235:$D$426,2,FALSE)),"")</f>
        <v/>
      </c>
      <c r="D72" s="506"/>
      <c r="E72" s="507" t="str">
        <f>IF('Overview - Section A'!$AN$5="Funding Request",IF(F72="Funding Request Place Holder","",F72),"")</f>
        <v/>
      </c>
      <c r="F72" s="508" t="str">
        <f>IFERROR(IF(Z72="","",VLOOKUP(Z72,'Overview - Section A'!$P$31:$Q$32,2,FALSE)),"")</f>
        <v/>
      </c>
      <c r="G72" s="509"/>
      <c r="H72" s="509"/>
      <c r="I72" s="509"/>
      <c r="J72" s="509"/>
      <c r="K72" s="509"/>
      <c r="L72" s="509"/>
      <c r="M72" s="507" t="str">
        <f t="shared" si="0"/>
        <v/>
      </c>
      <c r="N72" s="510"/>
      <c r="O72" s="511"/>
      <c r="P72" s="512"/>
      <c r="Q72" s="510"/>
      <c r="R72" s="513" t="str">
        <f>IFERROR(IF('Overview - Section A'!$AN$5="Funding Request",VLOOKUP(E72,'Overview - Section A'!$M$31:$P$32,4,FALSE),IF(Z72="","",Z72)),"")</f>
        <v>a1236000008JWxJAAW</v>
      </c>
      <c r="S72" s="513" t="b">
        <f t="shared" si="1"/>
        <v>0</v>
      </c>
      <c r="T72" s="513" t="s">
        <v>1214</v>
      </c>
      <c r="U72" s="513" t="str">
        <f t="array" ref="U72">IFERROR(IF(OR(INDEX('Overview - Section A'!$AB$132:$AB$227,MATCH(LEFT(C72,255),LEFT('Overview - Section A'!$W$132:$W$227,255),0))=0,INDEX('Overview - Section A'!$AB$132:$AB$227,MATCH(LEFT(C72,255),LEFT('Overview - Section A'!$W$132:$W$227,255),0))="[Record ID]"),"",INDEX('Overview - Section A'!$AB$132:$AB$227,MATCH(LEFT(C72,255),LEFT('Overview - Section A'!$W$132:$W$227,255),0))),"")</f>
        <v/>
      </c>
      <c r="V72" s="514" t="str">
        <f>IFERROR(IF('Overview - Section A'!$AN$5="Funding Request",IF('Reference Records'!$B$343&lt;&gt;"",VLOOKUP(M72,'Reference Records'!$B$343:$C$344,2,FALSE),VLOOKUP(M72,'Reference Records'!$A$356:$C$694,3,FALSE)),VLOOKUP(M72,'Reference Records'!$A$697:$C$699,3,FALSE)),"")</f>
        <v/>
      </c>
      <c r="W72" s="515"/>
      <c r="X72" s="515"/>
      <c r="Y72" s="514"/>
      <c r="Z72" s="514" t="s">
        <v>453</v>
      </c>
      <c r="AA72" s="512"/>
      <c r="AB72" s="385"/>
      <c r="AC72" s="384"/>
    </row>
    <row r="73" spans="1:29" ht="47.1" customHeight="1" x14ac:dyDescent="0.25">
      <c r="A73" s="409">
        <v>65</v>
      </c>
      <c r="B73" s="505" t="str">
        <f>IFERROR(IF(D73="","",VLOOKUP(W73,'Reference records(soft deleted)'!$B$84:$D$127,3,FALSE)),"")</f>
        <v/>
      </c>
      <c r="C73" s="505" t="str">
        <f>IFERROR(IF(D73="","",VLOOKUP(X73,'Reference records(soft deleted)'!$B$235:$D$426,2,FALSE)),"")</f>
        <v/>
      </c>
      <c r="D73" s="506"/>
      <c r="E73" s="507" t="str">
        <f>IF('Overview - Section A'!$AN$5="Funding Request",IF(F73="Funding Request Place Holder","",F73),"")</f>
        <v/>
      </c>
      <c r="F73" s="508" t="str">
        <f>IFERROR(IF(Z73="","",VLOOKUP(Z73,'Overview - Section A'!$P$31:$Q$32,2,FALSE)),"")</f>
        <v/>
      </c>
      <c r="G73" s="509"/>
      <c r="H73" s="509"/>
      <c r="I73" s="509"/>
      <c r="J73" s="509"/>
      <c r="K73" s="509"/>
      <c r="L73" s="509"/>
      <c r="M73" s="507" t="str">
        <f t="shared" ref="M73:M88" si="2">IFERROR(IF(Y73="","",Y73),"")</f>
        <v/>
      </c>
      <c r="N73" s="510"/>
      <c r="O73" s="511"/>
      <c r="P73" s="512"/>
      <c r="Q73" s="510"/>
      <c r="R73" s="513" t="str">
        <f>IFERROR(IF('Overview - Section A'!$AN$5="Funding Request",VLOOKUP(E73,'Overview - Section A'!$M$31:$P$32,4,FALSE),IF(Z73="","",Z73)),"")</f>
        <v>a1236000008JWxJAAW</v>
      </c>
      <c r="S73" s="513" t="b">
        <f t="shared" ref="S73:S88" si="3">IFERROR(IF(D73&lt;&gt;"",TRUE,FALSE),FALSE)</f>
        <v>0</v>
      </c>
      <c r="T73" s="513" t="s">
        <v>1215</v>
      </c>
      <c r="U73" s="513" t="str">
        <f t="array" ref="U73">IFERROR(IF(OR(INDEX('Overview - Section A'!$AB$132:$AB$227,MATCH(LEFT(C73,255),LEFT('Overview - Section A'!$W$132:$W$227,255),0))=0,INDEX('Overview - Section A'!$AB$132:$AB$227,MATCH(LEFT(C73,255),LEFT('Overview - Section A'!$W$132:$W$227,255),0))="[Record ID]"),"",INDEX('Overview - Section A'!$AB$132:$AB$227,MATCH(LEFT(C73,255),LEFT('Overview - Section A'!$W$132:$W$227,255),0))),"")</f>
        <v/>
      </c>
      <c r="V73" s="514" t="str">
        <f>IFERROR(IF('Overview - Section A'!$AN$5="Funding Request",IF('Reference Records'!$B$343&lt;&gt;"",VLOOKUP(M73,'Reference Records'!$B$343:$C$344,2,FALSE),VLOOKUP(M73,'Reference Records'!$A$356:$C$694,3,FALSE)),VLOOKUP(M73,'Reference Records'!$A$697:$C$699,3,FALSE)),"")</f>
        <v/>
      </c>
      <c r="W73" s="515"/>
      <c r="X73" s="515"/>
      <c r="Y73" s="514"/>
      <c r="Z73" s="514" t="s">
        <v>453</v>
      </c>
      <c r="AA73" s="512"/>
      <c r="AB73" s="385"/>
      <c r="AC73" s="384"/>
    </row>
    <row r="74" spans="1:29" ht="47.1" customHeight="1" x14ac:dyDescent="0.25">
      <c r="A74" s="409">
        <v>66</v>
      </c>
      <c r="B74" s="505" t="str">
        <f>IFERROR(IF(D74="","",VLOOKUP(W74,'Reference records(soft deleted)'!$B$84:$D$127,3,FALSE)),"")</f>
        <v/>
      </c>
      <c r="C74" s="505" t="str">
        <f>IFERROR(IF(D74="","",VLOOKUP(X74,'Reference records(soft deleted)'!$B$235:$D$426,2,FALSE)),"")</f>
        <v/>
      </c>
      <c r="D74" s="506"/>
      <c r="E74" s="507" t="str">
        <f>IF('Overview - Section A'!$AN$5="Funding Request",IF(F74="Funding Request Place Holder","",F74),"")</f>
        <v/>
      </c>
      <c r="F74" s="508" t="str">
        <f>IFERROR(IF(Z74="","",VLOOKUP(Z74,'Overview - Section A'!$P$31:$Q$32,2,FALSE)),"")</f>
        <v/>
      </c>
      <c r="G74" s="509"/>
      <c r="H74" s="509"/>
      <c r="I74" s="509"/>
      <c r="J74" s="509"/>
      <c r="K74" s="509"/>
      <c r="L74" s="509"/>
      <c r="M74" s="507" t="str">
        <f t="shared" si="2"/>
        <v/>
      </c>
      <c r="N74" s="510"/>
      <c r="O74" s="511"/>
      <c r="P74" s="512"/>
      <c r="Q74" s="510"/>
      <c r="R74" s="513" t="str">
        <f>IFERROR(IF('Overview - Section A'!$AN$5="Funding Request",VLOOKUP(E74,'Overview - Section A'!$M$31:$P$32,4,FALSE),IF(Z74="","",Z74)),"")</f>
        <v>a1236000008JWxJAAW</v>
      </c>
      <c r="S74" s="513" t="b">
        <f t="shared" si="3"/>
        <v>0</v>
      </c>
      <c r="T74" s="513" t="s">
        <v>1216</v>
      </c>
      <c r="U74" s="513" t="str">
        <f t="array" ref="U74">IFERROR(IF(OR(INDEX('Overview - Section A'!$AB$132:$AB$227,MATCH(LEFT(C74,255),LEFT('Overview - Section A'!$W$132:$W$227,255),0))=0,INDEX('Overview - Section A'!$AB$132:$AB$227,MATCH(LEFT(C74,255),LEFT('Overview - Section A'!$W$132:$W$227,255),0))="[Record ID]"),"",INDEX('Overview - Section A'!$AB$132:$AB$227,MATCH(LEFT(C74,255),LEFT('Overview - Section A'!$W$132:$W$227,255),0))),"")</f>
        <v/>
      </c>
      <c r="V74" s="514" t="str">
        <f>IFERROR(IF('Overview - Section A'!$AN$5="Funding Request",IF('Reference Records'!$B$343&lt;&gt;"",VLOOKUP(M74,'Reference Records'!$B$343:$C$344,2,FALSE),VLOOKUP(M74,'Reference Records'!$A$356:$C$694,3,FALSE)),VLOOKUP(M74,'Reference Records'!$A$697:$C$699,3,FALSE)),"")</f>
        <v/>
      </c>
      <c r="W74" s="515"/>
      <c r="X74" s="515"/>
      <c r="Y74" s="514"/>
      <c r="Z74" s="514" t="s">
        <v>453</v>
      </c>
      <c r="AA74" s="512"/>
      <c r="AB74" s="385"/>
      <c r="AC74" s="384"/>
    </row>
    <row r="75" spans="1:29" ht="47.1" customHeight="1" x14ac:dyDescent="0.25">
      <c r="A75" s="409">
        <v>67</v>
      </c>
      <c r="B75" s="505" t="str">
        <f>IFERROR(IF(D75="","",VLOOKUP(W75,'Reference records(soft deleted)'!$B$84:$D$127,3,FALSE)),"")</f>
        <v/>
      </c>
      <c r="C75" s="505" t="str">
        <f>IFERROR(IF(D75="","",VLOOKUP(X75,'Reference records(soft deleted)'!$B$235:$D$426,2,FALSE)),"")</f>
        <v/>
      </c>
      <c r="D75" s="506"/>
      <c r="E75" s="507" t="str">
        <f>IF('Overview - Section A'!$AN$5="Funding Request",IF(F75="Funding Request Place Holder","",F75),"")</f>
        <v/>
      </c>
      <c r="F75" s="508" t="str">
        <f>IFERROR(IF(Z75="","",VLOOKUP(Z75,'Overview - Section A'!$P$31:$Q$32,2,FALSE)),"")</f>
        <v/>
      </c>
      <c r="G75" s="509"/>
      <c r="H75" s="509"/>
      <c r="I75" s="509"/>
      <c r="J75" s="509"/>
      <c r="K75" s="509"/>
      <c r="L75" s="509"/>
      <c r="M75" s="507" t="str">
        <f t="shared" si="2"/>
        <v/>
      </c>
      <c r="N75" s="510"/>
      <c r="O75" s="511"/>
      <c r="P75" s="512"/>
      <c r="Q75" s="510"/>
      <c r="R75" s="513" t="str">
        <f>IFERROR(IF('Overview - Section A'!$AN$5="Funding Request",VLOOKUP(E75,'Overview - Section A'!$M$31:$P$32,4,FALSE),IF(Z75="","",Z75)),"")</f>
        <v>a1236000008JWxJAAW</v>
      </c>
      <c r="S75" s="513" t="b">
        <f t="shared" si="3"/>
        <v>0</v>
      </c>
      <c r="T75" s="513" t="s">
        <v>1217</v>
      </c>
      <c r="U75" s="513" t="str">
        <f t="array" ref="U75">IFERROR(IF(OR(INDEX('Overview - Section A'!$AB$132:$AB$227,MATCH(LEFT(C75,255),LEFT('Overview - Section A'!$W$132:$W$227,255),0))=0,INDEX('Overview - Section A'!$AB$132:$AB$227,MATCH(LEFT(C75,255),LEFT('Overview - Section A'!$W$132:$W$227,255),0))="[Record ID]"),"",INDEX('Overview - Section A'!$AB$132:$AB$227,MATCH(LEFT(C75,255),LEFT('Overview - Section A'!$W$132:$W$227,255),0))),"")</f>
        <v/>
      </c>
      <c r="V75" s="514" t="str">
        <f>IFERROR(IF('Overview - Section A'!$AN$5="Funding Request",IF('Reference Records'!$B$343&lt;&gt;"",VLOOKUP(M75,'Reference Records'!$B$343:$C$344,2,FALSE),VLOOKUP(M75,'Reference Records'!$A$356:$C$694,3,FALSE)),VLOOKUP(M75,'Reference Records'!$A$697:$C$699,3,FALSE)),"")</f>
        <v/>
      </c>
      <c r="W75" s="515"/>
      <c r="X75" s="515"/>
      <c r="Y75" s="514"/>
      <c r="Z75" s="514" t="s">
        <v>453</v>
      </c>
      <c r="AA75" s="512"/>
      <c r="AB75" s="385"/>
      <c r="AC75" s="384"/>
    </row>
    <row r="76" spans="1:29" ht="47.1" customHeight="1" x14ac:dyDescent="0.25">
      <c r="A76" s="409">
        <v>68</v>
      </c>
      <c r="B76" s="505" t="str">
        <f>IFERROR(IF(D76="","",VLOOKUP(W76,'Reference records(soft deleted)'!$B$84:$D$127,3,FALSE)),"")</f>
        <v/>
      </c>
      <c r="C76" s="505" t="str">
        <f>IFERROR(IF(D76="","",VLOOKUP(X76,'Reference records(soft deleted)'!$B$235:$D$426,2,FALSE)),"")</f>
        <v/>
      </c>
      <c r="D76" s="506"/>
      <c r="E76" s="507" t="str">
        <f>IF('Overview - Section A'!$AN$5="Funding Request",IF(F76="Funding Request Place Holder","",F76),"")</f>
        <v/>
      </c>
      <c r="F76" s="508" t="str">
        <f>IFERROR(IF(Z76="","",VLOOKUP(Z76,'Overview - Section A'!$P$31:$Q$32,2,FALSE)),"")</f>
        <v/>
      </c>
      <c r="G76" s="509"/>
      <c r="H76" s="509"/>
      <c r="I76" s="509"/>
      <c r="J76" s="509"/>
      <c r="K76" s="509"/>
      <c r="L76" s="509"/>
      <c r="M76" s="507" t="str">
        <f t="shared" si="2"/>
        <v/>
      </c>
      <c r="N76" s="510"/>
      <c r="O76" s="511"/>
      <c r="P76" s="512"/>
      <c r="Q76" s="510"/>
      <c r="R76" s="513" t="str">
        <f>IFERROR(IF('Overview - Section A'!$AN$5="Funding Request",VLOOKUP(E76,'Overview - Section A'!$M$31:$P$32,4,FALSE),IF(Z76="","",Z76)),"")</f>
        <v>a1236000008JWxJAAW</v>
      </c>
      <c r="S76" s="513" t="b">
        <f t="shared" si="3"/>
        <v>0</v>
      </c>
      <c r="T76" s="513" t="s">
        <v>1218</v>
      </c>
      <c r="U76" s="513" t="str">
        <f t="array" ref="U76">IFERROR(IF(OR(INDEX('Overview - Section A'!$AB$132:$AB$227,MATCH(LEFT(C76,255),LEFT('Overview - Section A'!$W$132:$W$227,255),0))=0,INDEX('Overview - Section A'!$AB$132:$AB$227,MATCH(LEFT(C76,255),LEFT('Overview - Section A'!$W$132:$W$227,255),0))="[Record ID]"),"",INDEX('Overview - Section A'!$AB$132:$AB$227,MATCH(LEFT(C76,255),LEFT('Overview - Section A'!$W$132:$W$227,255),0))),"")</f>
        <v/>
      </c>
      <c r="V76" s="514" t="str">
        <f>IFERROR(IF('Overview - Section A'!$AN$5="Funding Request",IF('Reference Records'!$B$343&lt;&gt;"",VLOOKUP(M76,'Reference Records'!$B$343:$C$344,2,FALSE),VLOOKUP(M76,'Reference Records'!$A$356:$C$694,3,FALSE)),VLOOKUP(M76,'Reference Records'!$A$697:$C$699,3,FALSE)),"")</f>
        <v/>
      </c>
      <c r="W76" s="515"/>
      <c r="X76" s="515"/>
      <c r="Y76" s="514"/>
      <c r="Z76" s="514" t="s">
        <v>453</v>
      </c>
      <c r="AA76" s="512"/>
      <c r="AB76" s="385"/>
      <c r="AC76" s="384"/>
    </row>
    <row r="77" spans="1:29" ht="47.1" customHeight="1" x14ac:dyDescent="0.25">
      <c r="A77" s="409">
        <v>69</v>
      </c>
      <c r="B77" s="505" t="str">
        <f>IFERROR(IF(D77="","",VLOOKUP(W77,'Reference records(soft deleted)'!$B$84:$D$127,3,FALSE)),"")</f>
        <v/>
      </c>
      <c r="C77" s="505" t="str">
        <f>IFERROR(IF(D77="","",VLOOKUP(X77,'Reference records(soft deleted)'!$B$235:$D$426,2,FALSE)),"")</f>
        <v/>
      </c>
      <c r="D77" s="506"/>
      <c r="E77" s="507" t="str">
        <f>IF('Overview - Section A'!$AN$5="Funding Request",IF(F77="Funding Request Place Holder","",F77),"")</f>
        <v/>
      </c>
      <c r="F77" s="508" t="str">
        <f>IFERROR(IF(Z77="","",VLOOKUP(Z77,'Overview - Section A'!$P$31:$Q$32,2,FALSE)),"")</f>
        <v/>
      </c>
      <c r="G77" s="509"/>
      <c r="H77" s="509"/>
      <c r="I77" s="509"/>
      <c r="J77" s="509"/>
      <c r="K77" s="509"/>
      <c r="L77" s="509"/>
      <c r="M77" s="507" t="str">
        <f t="shared" si="2"/>
        <v/>
      </c>
      <c r="N77" s="510"/>
      <c r="O77" s="511"/>
      <c r="P77" s="512"/>
      <c r="Q77" s="510"/>
      <c r="R77" s="513" t="str">
        <f>IFERROR(IF('Overview - Section A'!$AN$5="Funding Request",VLOOKUP(E77,'Overview - Section A'!$M$31:$P$32,4,FALSE),IF(Z77="","",Z77)),"")</f>
        <v>a1236000008JWxJAAW</v>
      </c>
      <c r="S77" s="513" t="b">
        <f t="shared" si="3"/>
        <v>0</v>
      </c>
      <c r="T77" s="513" t="s">
        <v>1219</v>
      </c>
      <c r="U77" s="513" t="str">
        <f t="array" ref="U77">IFERROR(IF(OR(INDEX('Overview - Section A'!$AB$132:$AB$227,MATCH(LEFT(C77,255),LEFT('Overview - Section A'!$W$132:$W$227,255),0))=0,INDEX('Overview - Section A'!$AB$132:$AB$227,MATCH(LEFT(C77,255),LEFT('Overview - Section A'!$W$132:$W$227,255),0))="[Record ID]"),"",INDEX('Overview - Section A'!$AB$132:$AB$227,MATCH(LEFT(C77,255),LEFT('Overview - Section A'!$W$132:$W$227,255),0))),"")</f>
        <v/>
      </c>
      <c r="V77" s="514" t="str">
        <f>IFERROR(IF('Overview - Section A'!$AN$5="Funding Request",IF('Reference Records'!$B$343&lt;&gt;"",VLOOKUP(M77,'Reference Records'!$B$343:$C$344,2,FALSE),VLOOKUP(M77,'Reference Records'!$A$356:$C$694,3,FALSE)),VLOOKUP(M77,'Reference Records'!$A$697:$C$699,3,FALSE)),"")</f>
        <v/>
      </c>
      <c r="W77" s="515"/>
      <c r="X77" s="515"/>
      <c r="Y77" s="514"/>
      <c r="Z77" s="514" t="s">
        <v>453</v>
      </c>
      <c r="AA77" s="512"/>
      <c r="AB77" s="385"/>
      <c r="AC77" s="384"/>
    </row>
    <row r="78" spans="1:29" ht="47.1" customHeight="1" x14ac:dyDescent="0.25">
      <c r="A78" s="409">
        <v>70</v>
      </c>
      <c r="B78" s="505" t="str">
        <f>IFERROR(IF(D78="","",VLOOKUP(W78,'Reference records(soft deleted)'!$B$84:$D$127,3,FALSE)),"")</f>
        <v/>
      </c>
      <c r="C78" s="505" t="str">
        <f>IFERROR(IF(D78="","",VLOOKUP(X78,'Reference records(soft deleted)'!$B$235:$D$426,2,FALSE)),"")</f>
        <v/>
      </c>
      <c r="D78" s="506"/>
      <c r="E78" s="507" t="str">
        <f>IF('Overview - Section A'!$AN$5="Funding Request",IF(F78="Funding Request Place Holder","",F78),"")</f>
        <v/>
      </c>
      <c r="F78" s="508" t="str">
        <f>IFERROR(IF(Z78="","",VLOOKUP(Z78,'Overview - Section A'!$P$31:$Q$32,2,FALSE)),"")</f>
        <v/>
      </c>
      <c r="G78" s="509"/>
      <c r="H78" s="509"/>
      <c r="I78" s="509"/>
      <c r="J78" s="509"/>
      <c r="K78" s="509"/>
      <c r="L78" s="509"/>
      <c r="M78" s="507" t="str">
        <f t="shared" si="2"/>
        <v/>
      </c>
      <c r="N78" s="510"/>
      <c r="O78" s="511"/>
      <c r="P78" s="512"/>
      <c r="Q78" s="510"/>
      <c r="R78" s="513" t="str">
        <f>IFERROR(IF('Overview - Section A'!$AN$5="Funding Request",VLOOKUP(E78,'Overview - Section A'!$M$31:$P$32,4,FALSE),IF(Z78="","",Z78)),"")</f>
        <v>a1236000008JWxJAAW</v>
      </c>
      <c r="S78" s="513" t="b">
        <f t="shared" si="3"/>
        <v>0</v>
      </c>
      <c r="T78" s="513" t="s">
        <v>1220</v>
      </c>
      <c r="U78" s="513" t="str">
        <f t="array" ref="U78">IFERROR(IF(OR(INDEX('Overview - Section A'!$AB$132:$AB$227,MATCH(LEFT(C78,255),LEFT('Overview - Section A'!$W$132:$W$227,255),0))=0,INDEX('Overview - Section A'!$AB$132:$AB$227,MATCH(LEFT(C78,255),LEFT('Overview - Section A'!$W$132:$W$227,255),0))="[Record ID]"),"",INDEX('Overview - Section A'!$AB$132:$AB$227,MATCH(LEFT(C78,255),LEFT('Overview - Section A'!$W$132:$W$227,255),0))),"")</f>
        <v/>
      </c>
      <c r="V78" s="514" t="str">
        <f>IFERROR(IF('Overview - Section A'!$AN$5="Funding Request",IF('Reference Records'!$B$343&lt;&gt;"",VLOOKUP(M78,'Reference Records'!$B$343:$C$344,2,FALSE),VLOOKUP(M78,'Reference Records'!$A$356:$C$694,3,FALSE)),VLOOKUP(M78,'Reference Records'!$A$697:$C$699,3,FALSE)),"")</f>
        <v/>
      </c>
      <c r="W78" s="515"/>
      <c r="X78" s="515"/>
      <c r="Y78" s="514"/>
      <c r="Z78" s="514" t="s">
        <v>453</v>
      </c>
      <c r="AA78" s="512"/>
      <c r="AB78" s="385"/>
      <c r="AC78" s="384"/>
    </row>
    <row r="79" spans="1:29" ht="47.1" customHeight="1" x14ac:dyDescent="0.25">
      <c r="A79" s="409">
        <v>71</v>
      </c>
      <c r="B79" s="505" t="str">
        <f>IFERROR(IF(D79="","",VLOOKUP(W79,'Reference records(soft deleted)'!$B$84:$D$127,3,FALSE)),"")</f>
        <v/>
      </c>
      <c r="C79" s="505" t="str">
        <f>IFERROR(IF(D79="","",VLOOKUP(X79,'Reference records(soft deleted)'!$B$235:$D$426,2,FALSE)),"")</f>
        <v/>
      </c>
      <c r="D79" s="506"/>
      <c r="E79" s="507" t="str">
        <f>IF('Overview - Section A'!$AN$5="Funding Request",IF(F79="Funding Request Place Holder","",F79),"")</f>
        <v/>
      </c>
      <c r="F79" s="508" t="str">
        <f>IFERROR(IF(Z79="","",VLOOKUP(Z79,'Overview - Section A'!$P$31:$Q$32,2,FALSE)),"")</f>
        <v/>
      </c>
      <c r="G79" s="509"/>
      <c r="H79" s="509"/>
      <c r="I79" s="509"/>
      <c r="J79" s="509"/>
      <c r="K79" s="509"/>
      <c r="L79" s="509"/>
      <c r="M79" s="507" t="str">
        <f t="shared" si="2"/>
        <v/>
      </c>
      <c r="N79" s="510"/>
      <c r="O79" s="511"/>
      <c r="P79" s="512"/>
      <c r="Q79" s="510"/>
      <c r="R79" s="513" t="str">
        <f>IFERROR(IF('Overview - Section A'!$AN$5="Funding Request",VLOOKUP(E79,'Overview - Section A'!$M$31:$P$32,4,FALSE),IF(Z79="","",Z79)),"")</f>
        <v>a1236000008JWxJAAW</v>
      </c>
      <c r="S79" s="513" t="b">
        <f t="shared" si="3"/>
        <v>0</v>
      </c>
      <c r="T79" s="513" t="s">
        <v>1221</v>
      </c>
      <c r="U79" s="513" t="str">
        <f t="array" ref="U79">IFERROR(IF(OR(INDEX('Overview - Section A'!$AB$132:$AB$227,MATCH(LEFT(C79,255),LEFT('Overview - Section A'!$W$132:$W$227,255),0))=0,INDEX('Overview - Section A'!$AB$132:$AB$227,MATCH(LEFT(C79,255),LEFT('Overview - Section A'!$W$132:$W$227,255),0))="[Record ID]"),"",INDEX('Overview - Section A'!$AB$132:$AB$227,MATCH(LEFT(C79,255),LEFT('Overview - Section A'!$W$132:$W$227,255),0))),"")</f>
        <v/>
      </c>
      <c r="V79" s="514" t="str">
        <f>IFERROR(IF('Overview - Section A'!$AN$5="Funding Request",IF('Reference Records'!$B$343&lt;&gt;"",VLOOKUP(M79,'Reference Records'!$B$343:$C$344,2,FALSE),VLOOKUP(M79,'Reference Records'!$A$356:$C$694,3,FALSE)),VLOOKUP(M79,'Reference Records'!$A$697:$C$699,3,FALSE)),"")</f>
        <v/>
      </c>
      <c r="W79" s="515"/>
      <c r="X79" s="515"/>
      <c r="Y79" s="514"/>
      <c r="Z79" s="514" t="s">
        <v>453</v>
      </c>
      <c r="AA79" s="512"/>
      <c r="AB79" s="385"/>
      <c r="AC79" s="384"/>
    </row>
    <row r="80" spans="1:29" ht="47.1" customHeight="1" x14ac:dyDescent="0.25">
      <c r="A80" s="409">
        <v>72</v>
      </c>
      <c r="B80" s="505" t="str">
        <f>IFERROR(IF(D80="","",VLOOKUP(W80,'Reference records(soft deleted)'!$B$84:$D$127,3,FALSE)),"")</f>
        <v/>
      </c>
      <c r="C80" s="505" t="str">
        <f>IFERROR(IF(D80="","",VLOOKUP(X80,'Reference records(soft deleted)'!$B$235:$D$426,2,FALSE)),"")</f>
        <v/>
      </c>
      <c r="D80" s="506"/>
      <c r="E80" s="507" t="str">
        <f>IF('Overview - Section A'!$AN$5="Funding Request",IF(F80="Funding Request Place Holder","",F80),"")</f>
        <v/>
      </c>
      <c r="F80" s="508" t="str">
        <f>IFERROR(IF(Z80="","",VLOOKUP(Z80,'Overview - Section A'!$P$31:$Q$32,2,FALSE)),"")</f>
        <v/>
      </c>
      <c r="G80" s="509"/>
      <c r="H80" s="509"/>
      <c r="I80" s="509"/>
      <c r="J80" s="509"/>
      <c r="K80" s="509"/>
      <c r="L80" s="509"/>
      <c r="M80" s="507" t="str">
        <f t="shared" si="2"/>
        <v/>
      </c>
      <c r="N80" s="510"/>
      <c r="O80" s="511"/>
      <c r="P80" s="512"/>
      <c r="Q80" s="510"/>
      <c r="R80" s="513" t="str">
        <f>IFERROR(IF('Overview - Section A'!$AN$5="Funding Request",VLOOKUP(E80,'Overview - Section A'!$M$31:$P$32,4,FALSE),IF(Z80="","",Z80)),"")</f>
        <v>a1236000008JWxJAAW</v>
      </c>
      <c r="S80" s="513" t="b">
        <f t="shared" si="3"/>
        <v>0</v>
      </c>
      <c r="T80" s="513" t="s">
        <v>1222</v>
      </c>
      <c r="U80" s="513" t="str">
        <f t="array" ref="U80">IFERROR(IF(OR(INDEX('Overview - Section A'!$AB$132:$AB$227,MATCH(LEFT(C80,255),LEFT('Overview - Section A'!$W$132:$W$227,255),0))=0,INDEX('Overview - Section A'!$AB$132:$AB$227,MATCH(LEFT(C80,255),LEFT('Overview - Section A'!$W$132:$W$227,255),0))="[Record ID]"),"",INDEX('Overview - Section A'!$AB$132:$AB$227,MATCH(LEFT(C80,255),LEFT('Overview - Section A'!$W$132:$W$227,255),0))),"")</f>
        <v/>
      </c>
      <c r="V80" s="514" t="str">
        <f>IFERROR(IF('Overview - Section A'!$AN$5="Funding Request",IF('Reference Records'!$B$343&lt;&gt;"",VLOOKUP(M80,'Reference Records'!$B$343:$C$344,2,FALSE),VLOOKUP(M80,'Reference Records'!$A$356:$C$694,3,FALSE)),VLOOKUP(M80,'Reference Records'!$A$697:$C$699,3,FALSE)),"")</f>
        <v/>
      </c>
      <c r="W80" s="515"/>
      <c r="X80" s="515"/>
      <c r="Y80" s="514"/>
      <c r="Z80" s="514" t="s">
        <v>453</v>
      </c>
      <c r="AA80" s="512"/>
      <c r="AB80" s="385"/>
      <c r="AC80" s="384"/>
    </row>
    <row r="81" spans="1:40" ht="47.1" customHeight="1" x14ac:dyDescent="0.25">
      <c r="A81" s="409">
        <v>73</v>
      </c>
      <c r="B81" s="505" t="str">
        <f>IFERROR(IF(D81="","",VLOOKUP(W81,'Reference records(soft deleted)'!$B$84:$D$127,3,FALSE)),"")</f>
        <v/>
      </c>
      <c r="C81" s="505" t="str">
        <f>IFERROR(IF(D81="","",VLOOKUP(X81,'Reference records(soft deleted)'!$B$235:$D$426,2,FALSE)),"")</f>
        <v/>
      </c>
      <c r="D81" s="506"/>
      <c r="E81" s="507" t="str">
        <f>IF('Overview - Section A'!$AN$5="Funding Request",IF(F81="Funding Request Place Holder","",F81),"")</f>
        <v/>
      </c>
      <c r="F81" s="508" t="str">
        <f>IFERROR(IF(Z81="","",VLOOKUP(Z81,'Overview - Section A'!$P$31:$Q$32,2,FALSE)),"")</f>
        <v/>
      </c>
      <c r="G81" s="509"/>
      <c r="H81" s="509"/>
      <c r="I81" s="509"/>
      <c r="J81" s="509"/>
      <c r="K81" s="509"/>
      <c r="L81" s="509"/>
      <c r="M81" s="507" t="str">
        <f t="shared" si="2"/>
        <v/>
      </c>
      <c r="N81" s="510"/>
      <c r="O81" s="511"/>
      <c r="P81" s="512"/>
      <c r="Q81" s="510"/>
      <c r="R81" s="513" t="str">
        <f>IFERROR(IF('Overview - Section A'!$AN$5="Funding Request",VLOOKUP(E81,'Overview - Section A'!$M$31:$P$32,4,FALSE),IF(Z81="","",Z81)),"")</f>
        <v>a1236000008JWxJAAW</v>
      </c>
      <c r="S81" s="513" t="b">
        <f t="shared" si="3"/>
        <v>0</v>
      </c>
      <c r="T81" s="513" t="s">
        <v>1223</v>
      </c>
      <c r="U81" s="513" t="str">
        <f t="array" ref="U81">IFERROR(IF(OR(INDEX('Overview - Section A'!$AB$132:$AB$227,MATCH(LEFT(C81,255),LEFT('Overview - Section A'!$W$132:$W$227,255),0))=0,INDEX('Overview - Section A'!$AB$132:$AB$227,MATCH(LEFT(C81,255),LEFT('Overview - Section A'!$W$132:$W$227,255),0))="[Record ID]"),"",INDEX('Overview - Section A'!$AB$132:$AB$227,MATCH(LEFT(C81,255),LEFT('Overview - Section A'!$W$132:$W$227,255),0))),"")</f>
        <v/>
      </c>
      <c r="V81" s="514" t="str">
        <f>IFERROR(IF('Overview - Section A'!$AN$5="Funding Request",IF('Reference Records'!$B$343&lt;&gt;"",VLOOKUP(M81,'Reference Records'!$B$343:$C$344,2,FALSE),VLOOKUP(M81,'Reference Records'!$A$356:$C$694,3,FALSE)),VLOOKUP(M81,'Reference Records'!$A$697:$C$699,3,FALSE)),"")</f>
        <v/>
      </c>
      <c r="W81" s="515"/>
      <c r="X81" s="515"/>
      <c r="Y81" s="514"/>
      <c r="Z81" s="514" t="s">
        <v>453</v>
      </c>
      <c r="AA81" s="512"/>
      <c r="AB81" s="385"/>
      <c r="AC81" s="384"/>
    </row>
    <row r="82" spans="1:40" ht="47.1" customHeight="1" x14ac:dyDescent="0.25">
      <c r="A82" s="409">
        <v>74</v>
      </c>
      <c r="B82" s="505" t="str">
        <f>IFERROR(IF(D82="","",VLOOKUP(W82,'Reference records(soft deleted)'!$B$84:$D$127,3,FALSE)),"")</f>
        <v/>
      </c>
      <c r="C82" s="505" t="str">
        <f>IFERROR(IF(D82="","",VLOOKUP(X82,'Reference records(soft deleted)'!$B$235:$D$426,2,FALSE)),"")</f>
        <v/>
      </c>
      <c r="D82" s="506"/>
      <c r="E82" s="507" t="str">
        <f>IF('Overview - Section A'!$AN$5="Funding Request",IF(F82="Funding Request Place Holder","",F82),"")</f>
        <v/>
      </c>
      <c r="F82" s="508" t="str">
        <f>IFERROR(IF(Z82="","",VLOOKUP(Z82,'Overview - Section A'!$P$31:$Q$32,2,FALSE)),"")</f>
        <v/>
      </c>
      <c r="G82" s="509"/>
      <c r="H82" s="509"/>
      <c r="I82" s="509"/>
      <c r="J82" s="509"/>
      <c r="K82" s="509"/>
      <c r="L82" s="509"/>
      <c r="M82" s="507" t="str">
        <f t="shared" si="2"/>
        <v/>
      </c>
      <c r="N82" s="510"/>
      <c r="O82" s="511"/>
      <c r="P82" s="512"/>
      <c r="Q82" s="510"/>
      <c r="R82" s="513" t="str">
        <f>IFERROR(IF('Overview - Section A'!$AN$5="Funding Request",VLOOKUP(E82,'Overview - Section A'!$M$31:$P$32,4,FALSE),IF(Z82="","",Z82)),"")</f>
        <v>a1236000008JWxJAAW</v>
      </c>
      <c r="S82" s="513" t="b">
        <f t="shared" si="3"/>
        <v>0</v>
      </c>
      <c r="T82" s="513" t="s">
        <v>1224</v>
      </c>
      <c r="U82" s="513" t="str">
        <f t="array" ref="U82">IFERROR(IF(OR(INDEX('Overview - Section A'!$AB$132:$AB$227,MATCH(LEFT(C82,255),LEFT('Overview - Section A'!$W$132:$W$227,255),0))=0,INDEX('Overview - Section A'!$AB$132:$AB$227,MATCH(LEFT(C82,255),LEFT('Overview - Section A'!$W$132:$W$227,255),0))="[Record ID]"),"",INDEX('Overview - Section A'!$AB$132:$AB$227,MATCH(LEFT(C82,255),LEFT('Overview - Section A'!$W$132:$W$227,255),0))),"")</f>
        <v/>
      </c>
      <c r="V82" s="514" t="str">
        <f>IFERROR(IF('Overview - Section A'!$AN$5="Funding Request",IF('Reference Records'!$B$343&lt;&gt;"",VLOOKUP(M82,'Reference Records'!$B$343:$C$344,2,FALSE),VLOOKUP(M82,'Reference Records'!$A$356:$C$694,3,FALSE)),VLOOKUP(M82,'Reference Records'!$A$697:$C$699,3,FALSE)),"")</f>
        <v/>
      </c>
      <c r="W82" s="515"/>
      <c r="X82" s="515"/>
      <c r="Y82" s="514"/>
      <c r="Z82" s="514" t="s">
        <v>453</v>
      </c>
      <c r="AA82" s="512"/>
      <c r="AB82" s="385"/>
      <c r="AC82" s="384"/>
    </row>
    <row r="83" spans="1:40" ht="47.1" customHeight="1" x14ac:dyDescent="0.25">
      <c r="A83" s="409">
        <v>75</v>
      </c>
      <c r="B83" s="505" t="str">
        <f>IFERROR(IF(D83="","",VLOOKUP(W83,'Reference records(soft deleted)'!$B$84:$D$127,3,FALSE)),"")</f>
        <v/>
      </c>
      <c r="C83" s="505" t="str">
        <f>IFERROR(IF(D83="","",VLOOKUP(X83,'Reference records(soft deleted)'!$B$235:$D$426,2,FALSE)),"")</f>
        <v/>
      </c>
      <c r="D83" s="506"/>
      <c r="E83" s="507" t="str">
        <f>IF('Overview - Section A'!$AN$5="Funding Request",IF(F83="Funding Request Place Holder","",F83),"")</f>
        <v/>
      </c>
      <c r="F83" s="508" t="str">
        <f>IFERROR(IF(Z83="","",VLOOKUP(Z83,'Overview - Section A'!$P$31:$Q$32,2,FALSE)),"")</f>
        <v/>
      </c>
      <c r="G83" s="509"/>
      <c r="H83" s="509"/>
      <c r="I83" s="509"/>
      <c r="J83" s="509"/>
      <c r="K83" s="509"/>
      <c r="L83" s="509"/>
      <c r="M83" s="507" t="str">
        <f t="shared" si="2"/>
        <v/>
      </c>
      <c r="N83" s="510"/>
      <c r="O83" s="511"/>
      <c r="P83" s="512"/>
      <c r="Q83" s="510"/>
      <c r="R83" s="513" t="str">
        <f>IFERROR(IF('Overview - Section A'!$AN$5="Funding Request",VLOOKUP(E83,'Overview - Section A'!$M$31:$P$32,4,FALSE),IF(Z83="","",Z83)),"")</f>
        <v>a1236000008JWxJAAW</v>
      </c>
      <c r="S83" s="513" t="b">
        <f t="shared" si="3"/>
        <v>0</v>
      </c>
      <c r="T83" s="513" t="s">
        <v>1225</v>
      </c>
      <c r="U83" s="513" t="str">
        <f t="array" ref="U83">IFERROR(IF(OR(INDEX('Overview - Section A'!$AB$132:$AB$227,MATCH(LEFT(C83,255),LEFT('Overview - Section A'!$W$132:$W$227,255),0))=0,INDEX('Overview - Section A'!$AB$132:$AB$227,MATCH(LEFT(C83,255),LEFT('Overview - Section A'!$W$132:$W$227,255),0))="[Record ID]"),"",INDEX('Overview - Section A'!$AB$132:$AB$227,MATCH(LEFT(C83,255),LEFT('Overview - Section A'!$W$132:$W$227,255),0))),"")</f>
        <v/>
      </c>
      <c r="V83" s="514" t="str">
        <f>IFERROR(IF('Overview - Section A'!$AN$5="Funding Request",IF('Reference Records'!$B$343&lt;&gt;"",VLOOKUP(M83,'Reference Records'!$B$343:$C$344,2,FALSE),VLOOKUP(M83,'Reference Records'!$A$356:$C$694,3,FALSE)),VLOOKUP(M83,'Reference Records'!$A$697:$C$699,3,FALSE)),"")</f>
        <v/>
      </c>
      <c r="W83" s="515"/>
      <c r="X83" s="515"/>
      <c r="Y83" s="514"/>
      <c r="Z83" s="514" t="s">
        <v>453</v>
      </c>
      <c r="AA83" s="512"/>
      <c r="AB83" s="385"/>
      <c r="AC83" s="384"/>
    </row>
    <row r="84" spans="1:40" ht="47.1" customHeight="1" x14ac:dyDescent="0.25">
      <c r="A84" s="409">
        <v>76</v>
      </c>
      <c r="B84" s="505" t="str">
        <f>IFERROR(IF(D84="","",VLOOKUP(W84,'Reference records(soft deleted)'!$B$84:$D$127,3,FALSE)),"")</f>
        <v/>
      </c>
      <c r="C84" s="505" t="str">
        <f>IFERROR(IF(D84="","",VLOOKUP(X84,'Reference records(soft deleted)'!$B$235:$D$426,2,FALSE)),"")</f>
        <v/>
      </c>
      <c r="D84" s="506"/>
      <c r="E84" s="507" t="str">
        <f>IF('Overview - Section A'!$AN$5="Funding Request",IF(F84="Funding Request Place Holder","",F84),"")</f>
        <v/>
      </c>
      <c r="F84" s="508" t="str">
        <f>IFERROR(IF(Z84="","",VLOOKUP(Z84,'Overview - Section A'!$P$31:$Q$32,2,FALSE)),"")</f>
        <v/>
      </c>
      <c r="G84" s="509"/>
      <c r="H84" s="509"/>
      <c r="I84" s="509"/>
      <c r="J84" s="509"/>
      <c r="K84" s="509"/>
      <c r="L84" s="509"/>
      <c r="M84" s="507" t="str">
        <f t="shared" si="2"/>
        <v/>
      </c>
      <c r="N84" s="510"/>
      <c r="O84" s="511"/>
      <c r="P84" s="512"/>
      <c r="Q84" s="510"/>
      <c r="R84" s="513" t="str">
        <f>IFERROR(IF('Overview - Section A'!$AN$5="Funding Request",VLOOKUP(E84,'Overview - Section A'!$M$31:$P$32,4,FALSE),IF(Z84="","",Z84)),"")</f>
        <v>a1236000008JWxJAAW</v>
      </c>
      <c r="S84" s="513" t="b">
        <f t="shared" si="3"/>
        <v>0</v>
      </c>
      <c r="T84" s="513" t="s">
        <v>1226</v>
      </c>
      <c r="U84" s="513" t="str">
        <f t="array" ref="U84">IFERROR(IF(OR(INDEX('Overview - Section A'!$AB$132:$AB$227,MATCH(LEFT(C84,255),LEFT('Overview - Section A'!$W$132:$W$227,255),0))=0,INDEX('Overview - Section A'!$AB$132:$AB$227,MATCH(LEFT(C84,255),LEFT('Overview - Section A'!$W$132:$W$227,255),0))="[Record ID]"),"",INDEX('Overview - Section A'!$AB$132:$AB$227,MATCH(LEFT(C84,255),LEFT('Overview - Section A'!$W$132:$W$227,255),0))),"")</f>
        <v/>
      </c>
      <c r="V84" s="514" t="str">
        <f>IFERROR(IF('Overview - Section A'!$AN$5="Funding Request",IF('Reference Records'!$B$343&lt;&gt;"",VLOOKUP(M84,'Reference Records'!$B$343:$C$344,2,FALSE),VLOOKUP(M84,'Reference Records'!$A$356:$C$694,3,FALSE)),VLOOKUP(M84,'Reference Records'!$A$697:$C$699,3,FALSE)),"")</f>
        <v/>
      </c>
      <c r="W84" s="515"/>
      <c r="X84" s="515"/>
      <c r="Y84" s="514"/>
      <c r="Z84" s="514" t="s">
        <v>453</v>
      </c>
      <c r="AA84" s="512"/>
      <c r="AB84" s="385"/>
      <c r="AC84" s="384"/>
    </row>
    <row r="85" spans="1:40" ht="47.1" customHeight="1" x14ac:dyDescent="0.25">
      <c r="A85" s="409">
        <v>77</v>
      </c>
      <c r="B85" s="505" t="str">
        <f>IFERROR(IF(D85="","",VLOOKUP(W85,'Reference records(soft deleted)'!$B$84:$D$127,3,FALSE)),"")</f>
        <v/>
      </c>
      <c r="C85" s="505" t="str">
        <f>IFERROR(IF(D85="","",VLOOKUP(X85,'Reference records(soft deleted)'!$B$235:$D$426,2,FALSE)),"")</f>
        <v/>
      </c>
      <c r="D85" s="506"/>
      <c r="E85" s="507" t="str">
        <f>IF('Overview - Section A'!$AN$5="Funding Request",IF(F85="Funding Request Place Holder","",F85),"")</f>
        <v/>
      </c>
      <c r="F85" s="508" t="str">
        <f>IFERROR(IF(Z85="","",VLOOKUP(Z85,'Overview - Section A'!$P$31:$Q$32,2,FALSE)),"")</f>
        <v/>
      </c>
      <c r="G85" s="509"/>
      <c r="H85" s="509"/>
      <c r="I85" s="509"/>
      <c r="J85" s="509"/>
      <c r="K85" s="509"/>
      <c r="L85" s="509"/>
      <c r="M85" s="507" t="str">
        <f t="shared" si="2"/>
        <v/>
      </c>
      <c r="N85" s="510"/>
      <c r="O85" s="511"/>
      <c r="P85" s="512"/>
      <c r="Q85" s="510"/>
      <c r="R85" s="513" t="str">
        <f>IFERROR(IF('Overview - Section A'!$AN$5="Funding Request",VLOOKUP(E85,'Overview - Section A'!$M$31:$P$32,4,FALSE),IF(Z85="","",Z85)),"")</f>
        <v>a1236000008JWxJAAW</v>
      </c>
      <c r="S85" s="513" t="b">
        <f t="shared" si="3"/>
        <v>0</v>
      </c>
      <c r="T85" s="513" t="s">
        <v>1227</v>
      </c>
      <c r="U85" s="513" t="str">
        <f t="array" ref="U85">IFERROR(IF(OR(INDEX('Overview - Section A'!$AB$132:$AB$227,MATCH(LEFT(C85,255),LEFT('Overview - Section A'!$W$132:$W$227,255),0))=0,INDEX('Overview - Section A'!$AB$132:$AB$227,MATCH(LEFT(C85,255),LEFT('Overview - Section A'!$W$132:$W$227,255),0))="[Record ID]"),"",INDEX('Overview - Section A'!$AB$132:$AB$227,MATCH(LEFT(C85,255),LEFT('Overview - Section A'!$W$132:$W$227,255),0))),"")</f>
        <v/>
      </c>
      <c r="V85" s="514" t="str">
        <f>IFERROR(IF('Overview - Section A'!$AN$5="Funding Request",IF('Reference Records'!$B$343&lt;&gt;"",VLOOKUP(M85,'Reference Records'!$B$343:$C$344,2,FALSE),VLOOKUP(M85,'Reference Records'!$A$356:$C$694,3,FALSE)),VLOOKUP(M85,'Reference Records'!$A$697:$C$699,3,FALSE)),"")</f>
        <v/>
      </c>
      <c r="W85" s="515"/>
      <c r="X85" s="515"/>
      <c r="Y85" s="514"/>
      <c r="Z85" s="514" t="s">
        <v>453</v>
      </c>
      <c r="AA85" s="512"/>
      <c r="AB85" s="385"/>
      <c r="AC85" s="384"/>
    </row>
    <row r="86" spans="1:40" ht="47.1" customHeight="1" x14ac:dyDescent="0.25">
      <c r="A86" s="409">
        <v>78</v>
      </c>
      <c r="B86" s="505" t="str">
        <f>IFERROR(IF(D86="","",VLOOKUP(W86,'Reference records(soft deleted)'!$B$84:$D$127,3,FALSE)),"")</f>
        <v/>
      </c>
      <c r="C86" s="505" t="str">
        <f>IFERROR(IF(D86="","",VLOOKUP(X86,'Reference records(soft deleted)'!$B$235:$D$426,2,FALSE)),"")</f>
        <v/>
      </c>
      <c r="D86" s="506"/>
      <c r="E86" s="507" t="str">
        <f>IF('Overview - Section A'!$AN$5="Funding Request",IF(F86="Funding Request Place Holder","",F86),"")</f>
        <v/>
      </c>
      <c r="F86" s="508" t="str">
        <f>IFERROR(IF(Z86="","",VLOOKUP(Z86,'Overview - Section A'!$P$31:$Q$32,2,FALSE)),"")</f>
        <v/>
      </c>
      <c r="G86" s="509"/>
      <c r="H86" s="509"/>
      <c r="I86" s="509"/>
      <c r="J86" s="509"/>
      <c r="K86" s="509"/>
      <c r="L86" s="509"/>
      <c r="M86" s="507" t="str">
        <f t="shared" si="2"/>
        <v/>
      </c>
      <c r="N86" s="510"/>
      <c r="O86" s="511"/>
      <c r="P86" s="512"/>
      <c r="Q86" s="510"/>
      <c r="R86" s="513" t="str">
        <f>IFERROR(IF('Overview - Section A'!$AN$5="Funding Request",VLOOKUP(E86,'Overview - Section A'!$M$31:$P$32,4,FALSE),IF(Z86="","",Z86)),"")</f>
        <v>a1236000008JWxJAAW</v>
      </c>
      <c r="S86" s="513" t="b">
        <f t="shared" si="3"/>
        <v>0</v>
      </c>
      <c r="T86" s="513" t="s">
        <v>1228</v>
      </c>
      <c r="U86" s="513" t="str">
        <f t="array" ref="U86">IFERROR(IF(OR(INDEX('Overview - Section A'!$AB$132:$AB$227,MATCH(LEFT(C86,255),LEFT('Overview - Section A'!$W$132:$W$227,255),0))=0,INDEX('Overview - Section A'!$AB$132:$AB$227,MATCH(LEFT(C86,255),LEFT('Overview - Section A'!$W$132:$W$227,255),0))="[Record ID]"),"",INDEX('Overview - Section A'!$AB$132:$AB$227,MATCH(LEFT(C86,255),LEFT('Overview - Section A'!$W$132:$W$227,255),0))),"")</f>
        <v/>
      </c>
      <c r="V86" s="514" t="str">
        <f>IFERROR(IF('Overview - Section A'!$AN$5="Funding Request",IF('Reference Records'!$B$343&lt;&gt;"",VLOOKUP(M86,'Reference Records'!$B$343:$C$344,2,FALSE),VLOOKUP(M86,'Reference Records'!$A$356:$C$694,3,FALSE)),VLOOKUP(M86,'Reference Records'!$A$697:$C$699,3,FALSE)),"")</f>
        <v/>
      </c>
      <c r="W86" s="515"/>
      <c r="X86" s="515"/>
      <c r="Y86" s="514"/>
      <c r="Z86" s="514" t="s">
        <v>453</v>
      </c>
      <c r="AA86" s="512"/>
      <c r="AB86" s="385"/>
      <c r="AC86" s="384"/>
    </row>
    <row r="87" spans="1:40" ht="47.1" customHeight="1" x14ac:dyDescent="0.25">
      <c r="A87" s="409">
        <v>79</v>
      </c>
      <c r="B87" s="505" t="str">
        <f>IFERROR(IF(D87="","",VLOOKUP(W87,'Reference records(soft deleted)'!$B$84:$D$127,3,FALSE)),"")</f>
        <v/>
      </c>
      <c r="C87" s="505" t="str">
        <f>IFERROR(IF(D87="","",VLOOKUP(X87,'Reference records(soft deleted)'!$B$235:$D$426,2,FALSE)),"")</f>
        <v/>
      </c>
      <c r="D87" s="506"/>
      <c r="E87" s="507" t="str">
        <f>IF('Overview - Section A'!$AN$5="Funding Request",IF(F87="Funding Request Place Holder","",F87),"")</f>
        <v/>
      </c>
      <c r="F87" s="508" t="str">
        <f>IFERROR(IF(Z87="","",VLOOKUP(Z87,'Overview - Section A'!$P$31:$Q$32,2,FALSE)),"")</f>
        <v/>
      </c>
      <c r="G87" s="509"/>
      <c r="H87" s="509"/>
      <c r="I87" s="509"/>
      <c r="J87" s="509"/>
      <c r="K87" s="509"/>
      <c r="L87" s="509"/>
      <c r="M87" s="507" t="str">
        <f t="shared" si="2"/>
        <v/>
      </c>
      <c r="N87" s="510"/>
      <c r="O87" s="511"/>
      <c r="P87" s="512"/>
      <c r="Q87" s="510"/>
      <c r="R87" s="513" t="str">
        <f>IFERROR(IF('Overview - Section A'!$AN$5="Funding Request",VLOOKUP(E87,'Overview - Section A'!$M$31:$P$32,4,FALSE),IF(Z87="","",Z87)),"")</f>
        <v>a1236000008JWxJAAW</v>
      </c>
      <c r="S87" s="513" t="b">
        <f t="shared" si="3"/>
        <v>0</v>
      </c>
      <c r="T87" s="513" t="s">
        <v>1229</v>
      </c>
      <c r="U87" s="513" t="str">
        <f t="array" ref="U87">IFERROR(IF(OR(INDEX('Overview - Section A'!$AB$132:$AB$227,MATCH(LEFT(C87,255),LEFT('Overview - Section A'!$W$132:$W$227,255),0))=0,INDEX('Overview - Section A'!$AB$132:$AB$227,MATCH(LEFT(C87,255),LEFT('Overview - Section A'!$W$132:$W$227,255),0))="[Record ID]"),"",INDEX('Overview - Section A'!$AB$132:$AB$227,MATCH(LEFT(C87,255),LEFT('Overview - Section A'!$W$132:$W$227,255),0))),"")</f>
        <v/>
      </c>
      <c r="V87" s="514" t="str">
        <f>IFERROR(IF('Overview - Section A'!$AN$5="Funding Request",IF('Reference Records'!$B$343&lt;&gt;"",VLOOKUP(M87,'Reference Records'!$B$343:$C$344,2,FALSE),VLOOKUP(M87,'Reference Records'!$A$356:$C$694,3,FALSE)),VLOOKUP(M87,'Reference Records'!$A$697:$C$699,3,FALSE)),"")</f>
        <v/>
      </c>
      <c r="W87" s="515"/>
      <c r="X87" s="515"/>
      <c r="Y87" s="514"/>
      <c r="Z87" s="514" t="s">
        <v>453</v>
      </c>
      <c r="AA87" s="512"/>
      <c r="AB87" s="385"/>
      <c r="AC87" s="384"/>
    </row>
    <row r="88" spans="1:40" ht="47.1" customHeight="1" x14ac:dyDescent="0.25">
      <c r="A88" s="409">
        <v>80</v>
      </c>
      <c r="B88" s="505" t="str">
        <f>IFERROR(IF(D88="","",VLOOKUP(W88,'Reference records(soft deleted)'!$B$84:$D$127,3,FALSE)),"")</f>
        <v/>
      </c>
      <c r="C88" s="505" t="str">
        <f>IFERROR(IF(D88="","",VLOOKUP(X88,'Reference records(soft deleted)'!$B$235:$D$426,2,FALSE)),"")</f>
        <v/>
      </c>
      <c r="D88" s="506"/>
      <c r="E88" s="507" t="str">
        <f>IF('Overview - Section A'!$AN$5="Funding Request",IF(F88="Funding Request Place Holder","",F88),"")</f>
        <v/>
      </c>
      <c r="F88" s="508" t="str">
        <f>IFERROR(IF(Z88="","",VLOOKUP(Z88,'Overview - Section A'!$P$31:$Q$32,2,FALSE)),"")</f>
        <v/>
      </c>
      <c r="G88" s="509"/>
      <c r="H88" s="509"/>
      <c r="I88" s="509"/>
      <c r="J88" s="509"/>
      <c r="K88" s="509"/>
      <c r="L88" s="509"/>
      <c r="M88" s="507" t="str">
        <f t="shared" si="2"/>
        <v/>
      </c>
      <c r="N88" s="510"/>
      <c r="O88" s="511"/>
      <c r="P88" s="512"/>
      <c r="Q88" s="510"/>
      <c r="R88" s="513" t="str">
        <f>IFERROR(IF('Overview - Section A'!$AN$5="Funding Request",VLOOKUP(E88,'Overview - Section A'!$M$31:$P$32,4,FALSE),IF(Z88="","",Z88)),"")</f>
        <v>a1236000008JWxJAAW</v>
      </c>
      <c r="S88" s="513" t="b">
        <f t="shared" si="3"/>
        <v>0</v>
      </c>
      <c r="T88" s="513" t="s">
        <v>1230</v>
      </c>
      <c r="U88" s="513" t="str">
        <f t="array" ref="U88">IFERROR(IF(OR(INDEX('Overview - Section A'!$AB$132:$AB$227,MATCH(LEFT(C88,255),LEFT('Overview - Section A'!$W$132:$W$227,255),0))=0,INDEX('Overview - Section A'!$AB$132:$AB$227,MATCH(LEFT(C88,255),LEFT('Overview - Section A'!$W$132:$W$227,255),0))="[Record ID]"),"",INDEX('Overview - Section A'!$AB$132:$AB$227,MATCH(LEFT(C88,255),LEFT('Overview - Section A'!$W$132:$W$227,255),0))),"")</f>
        <v/>
      </c>
      <c r="V88" s="514" t="str">
        <f>IFERROR(IF('Overview - Section A'!$AN$5="Funding Request",IF('Reference Records'!$B$343&lt;&gt;"",VLOOKUP(M88,'Reference Records'!$B$343:$C$344,2,FALSE),VLOOKUP(M88,'Reference Records'!$A$356:$C$694,3,FALSE)),VLOOKUP(M88,'Reference Records'!$A$697:$C$699,3,FALSE)),"")</f>
        <v/>
      </c>
      <c r="W88" s="515"/>
      <c r="X88" s="515"/>
      <c r="Y88" s="514"/>
      <c r="Z88" s="514" t="s">
        <v>453</v>
      </c>
      <c r="AA88" s="512"/>
      <c r="AB88" s="385"/>
      <c r="AC88" s="384"/>
    </row>
    <row r="89" spans="1:40" ht="1.5" customHeight="1" thickBot="1" x14ac:dyDescent="0.3">
      <c r="A89" s="63"/>
      <c r="B89" s="64"/>
      <c r="C89" s="64"/>
      <c r="D89" s="64"/>
      <c r="E89" s="64"/>
      <c r="F89" s="64"/>
      <c r="G89" s="64"/>
      <c r="H89" s="64"/>
      <c r="I89" s="64"/>
      <c r="J89" s="64"/>
      <c r="K89" s="64"/>
      <c r="L89" s="64"/>
      <c r="M89" s="64"/>
      <c r="N89" s="64"/>
      <c r="O89" s="64"/>
      <c r="P89" s="64"/>
      <c r="Q89" s="64"/>
      <c r="R89" s="64"/>
      <c r="S89" s="64"/>
      <c r="T89" s="64"/>
      <c r="U89" s="64"/>
      <c r="V89" s="59"/>
      <c r="AC89" s="59"/>
    </row>
    <row r="90" spans="1:40" ht="35.85" customHeight="1" thickBot="1" x14ac:dyDescent="0.3">
      <c r="E90" s="66"/>
      <c r="F90" s="66"/>
      <c r="G90" s="66"/>
      <c r="H90" s="66"/>
      <c r="I90" s="66"/>
      <c r="J90" s="66"/>
      <c r="K90" s="66"/>
      <c r="L90" s="66"/>
      <c r="M90" s="66"/>
      <c r="N90" s="66"/>
      <c r="W90" s="47"/>
      <c r="X90" s="47"/>
      <c r="Y90" s="47"/>
      <c r="Z90" s="47"/>
      <c r="AA90" s="47"/>
      <c r="AB90" s="47"/>
      <c r="AC90" s="47"/>
    </row>
    <row r="91" spans="1:40" ht="45.75" customHeight="1" thickBot="1" x14ac:dyDescent="0.3">
      <c r="A91" s="576" t="s">
        <v>307</v>
      </c>
      <c r="B91" s="577"/>
      <c r="C91" s="577"/>
      <c r="D91" s="577"/>
      <c r="E91" s="577"/>
      <c r="F91" s="577"/>
      <c r="G91" s="577"/>
      <c r="H91" s="577"/>
      <c r="I91" s="577"/>
      <c r="J91" s="577"/>
      <c r="K91" s="577"/>
      <c r="L91" s="577"/>
      <c r="M91" s="577"/>
      <c r="N91" s="577"/>
      <c r="O91" s="48"/>
    </row>
    <row r="92" spans="1:40" ht="45.75" customHeight="1" x14ac:dyDescent="0.25">
      <c r="A92" s="422" t="s">
        <v>305</v>
      </c>
      <c r="B92" s="422" t="s">
        <v>306</v>
      </c>
      <c r="C92" s="422" t="s">
        <v>240</v>
      </c>
      <c r="D92" s="422" t="s">
        <v>308</v>
      </c>
      <c r="E92" s="422" t="s">
        <v>309</v>
      </c>
      <c r="F92" s="439"/>
      <c r="G92" s="426" t="s">
        <v>30</v>
      </c>
      <c r="H92" s="426" t="s">
        <v>0</v>
      </c>
      <c r="I92" s="426" t="s">
        <v>61</v>
      </c>
      <c r="J92" s="426" t="s">
        <v>28</v>
      </c>
      <c r="K92" s="426" t="s">
        <v>62</v>
      </c>
      <c r="L92" s="516" t="s">
        <v>30</v>
      </c>
      <c r="M92" s="422" t="s">
        <v>233</v>
      </c>
      <c r="N92" s="423" t="s">
        <v>234</v>
      </c>
      <c r="O92" s="49"/>
    </row>
    <row r="93" spans="1:40" ht="157.5" hidden="1" x14ac:dyDescent="0.25">
      <c r="A93" s="409" t="s">
        <v>58</v>
      </c>
      <c r="B93" s="427" t="str">
        <f>IF(A93=A92,"",IF(VLOOKUP(A93,$A$8:$D$90,4,FALSE)=0,"",VLOOKUP(A93,$A$8:$D$90,4,FALSE)))</f>
        <v>[Key Activity Local]</v>
      </c>
      <c r="C93" s="501" t="str">
        <f ca="1">TEXT(IFERROR(INDEX('Overview - Section A'!$A$38:$A$44,MATCH(G93,'Overview - Section A'!$U$38:$U$44,0)),""),"d-mmm-yy") &amp;" to " &amp; TEXT(IFERROR(INDEX('Overview - Section A'!$E$38:$E$44,MATCH(G93,'Overview - Section A'!$U$38:$U$44,0)),""),"d-mmm-yy")</f>
        <v xml:space="preserve"> to </v>
      </c>
      <c r="D93" s="517" t="s">
        <v>232</v>
      </c>
      <c r="E93" s="517" t="s">
        <v>231</v>
      </c>
      <c r="F93" s="518"/>
      <c r="G93" s="519" t="s">
        <v>29</v>
      </c>
      <c r="H93" s="519" t="s">
        <v>15</v>
      </c>
      <c r="I93" s="503" t="b">
        <f>IFERROR(TRUE,FALSE)</f>
        <v>1</v>
      </c>
      <c r="J93" s="503" t="b">
        <f>IFERROR(IF(VLOOKUP(A93,$A$8:$D$90,4,FALSE)&lt;&gt;"",TRUE,FALSE),FALSE)</f>
        <v>1</v>
      </c>
      <c r="K93" s="503" t="str">
        <f>IFERROR(VLOOKUP(A93,$A$8:$T$90,20,FALSE),"")</f>
        <v>[Record ID]</v>
      </c>
      <c r="L93" s="520" t="s">
        <v>29</v>
      </c>
      <c r="M93" s="517" t="s">
        <v>59</v>
      </c>
      <c r="N93" s="517" t="s">
        <v>60</v>
      </c>
      <c r="O93" s="49"/>
      <c r="AM93" s="5"/>
      <c r="AN93" s="5"/>
    </row>
    <row r="94" spans="1:40" ht="283.5" x14ac:dyDescent="0.25">
      <c r="A94" s="409">
        <v>1</v>
      </c>
      <c r="B94" s="427" t="str">
        <f t="shared" ref="B94:B157" si="4">IF(A94=A93,"",IF(VLOOKUP(A94,$A$8:$D$90,4,FALSE)=0,"",VLOOKUP(A94,$A$8:$D$90,4,FALSE)))</f>
        <v/>
      </c>
      <c r="C94" s="501" t="str">
        <f ca="1">TEXT(IFERROR(INDEX('Overview - Section A'!$A$38:$A$44,MATCH(G94,'Overview - Section A'!$U$38:$U$44,0)),""),"d-mmm-yy") &amp;" to " &amp; TEXT(IFERROR(INDEX('Overview - Section A'!$E$38:$E$44,MATCH(G94,'Overview - Section A'!$U$38:$U$44,0)),""),"d-mmm-yy")</f>
        <v>1-Jul-18 to 31-Dec-18</v>
      </c>
      <c r="D94" s="517"/>
      <c r="E94" s="517"/>
      <c r="F94" s="518"/>
      <c r="G94" s="519" t="s">
        <v>462</v>
      </c>
      <c r="H94" s="519"/>
      <c r="I94" s="503" t="b">
        <f t="shared" ref="I94:I157" si="5">IFERROR(TRUE,FALSE)</f>
        <v>1</v>
      </c>
      <c r="J94" s="503" t="b">
        <f t="shared" ref="J94:J157" si="6">IFERROR(IF(VLOOKUP(A94,$A$8:$D$90,4,FALSE)&lt;&gt;"",TRUE,FALSE),FALSE)</f>
        <v>0</v>
      </c>
      <c r="K94" s="503" t="str">
        <f t="shared" ref="K94:K157" si="7">IFERROR(VLOOKUP(A94,$A$8:$T$90,20,FALSE),"")</f>
        <v>a1N36000009dOIcEAM</v>
      </c>
      <c r="L94" s="520" t="s">
        <v>1231</v>
      </c>
      <c r="M94" s="517"/>
      <c r="N94" s="517"/>
      <c r="O94" s="49"/>
      <c r="AM94" s="5"/>
      <c r="AN94" s="5"/>
    </row>
    <row r="95" spans="1:40" ht="283.5" x14ac:dyDescent="0.25">
      <c r="A95" s="409">
        <v>1</v>
      </c>
      <c r="B95" s="427" t="str">
        <f t="shared" si="4"/>
        <v/>
      </c>
      <c r="C95" s="501" t="str">
        <f ca="1">TEXT(IFERROR(INDEX('Overview - Section A'!$A$38:$A$44,MATCH(G95,'Overview - Section A'!$U$38:$U$44,0)),""),"d-mmm-yy") &amp;" to " &amp; TEXT(IFERROR(INDEX('Overview - Section A'!$E$38:$E$44,MATCH(G95,'Overview - Section A'!$U$38:$U$44,0)),""),"d-mmm-yy")</f>
        <v>1-Jan-19 to 31-Dec-19</v>
      </c>
      <c r="D95" s="517"/>
      <c r="E95" s="517"/>
      <c r="F95" s="518"/>
      <c r="G95" s="519" t="s">
        <v>464</v>
      </c>
      <c r="H95" s="519"/>
      <c r="I95" s="503" t="b">
        <f t="shared" si="5"/>
        <v>1</v>
      </c>
      <c r="J95" s="503" t="b">
        <f t="shared" si="6"/>
        <v>0</v>
      </c>
      <c r="K95" s="503" t="str">
        <f t="shared" si="7"/>
        <v>a1N36000009dOIcEAM</v>
      </c>
      <c r="L95" s="520" t="s">
        <v>1232</v>
      </c>
      <c r="M95" s="517"/>
      <c r="N95" s="517"/>
      <c r="O95" s="49"/>
      <c r="AM95" s="5"/>
      <c r="AN95" s="5"/>
    </row>
    <row r="96" spans="1:40" ht="283.5" x14ac:dyDescent="0.25">
      <c r="A96" s="409">
        <v>1</v>
      </c>
      <c r="B96" s="427" t="str">
        <f t="shared" si="4"/>
        <v/>
      </c>
      <c r="C96" s="501" t="str">
        <f ca="1">TEXT(IFERROR(INDEX('Overview - Section A'!$A$38:$A$44,MATCH(G96,'Overview - Section A'!$U$38:$U$44,0)),""),"d-mmm-yy") &amp;" to " &amp; TEXT(IFERROR(INDEX('Overview - Section A'!$E$38:$E$44,MATCH(G96,'Overview - Section A'!$U$38:$U$44,0)),""),"d-mmm-yy")</f>
        <v>1-Jan-20 to 31-Dec-20</v>
      </c>
      <c r="D96" s="517"/>
      <c r="E96" s="517"/>
      <c r="F96" s="518"/>
      <c r="G96" s="519" t="s">
        <v>466</v>
      </c>
      <c r="H96" s="519"/>
      <c r="I96" s="503" t="b">
        <f t="shared" si="5"/>
        <v>1</v>
      </c>
      <c r="J96" s="503" t="b">
        <f t="shared" si="6"/>
        <v>0</v>
      </c>
      <c r="K96" s="503" t="str">
        <f t="shared" si="7"/>
        <v>a1N36000009dOIcEAM</v>
      </c>
      <c r="L96" s="520" t="s">
        <v>1233</v>
      </c>
      <c r="M96" s="517"/>
      <c r="N96" s="517"/>
      <c r="O96" s="49"/>
      <c r="AM96" s="5"/>
      <c r="AN96" s="5"/>
    </row>
    <row r="97" spans="1:40" ht="283.5" x14ac:dyDescent="0.25">
      <c r="A97" s="409">
        <v>1</v>
      </c>
      <c r="B97" s="427" t="str">
        <f t="shared" si="4"/>
        <v/>
      </c>
      <c r="C97" s="501" t="str">
        <f ca="1">TEXT(IFERROR(INDEX('Overview - Section A'!$A$38:$A$44,MATCH(G97,'Overview - Section A'!$U$38:$U$44,0)),""),"d-mmm-yy") &amp;" to " &amp; TEXT(IFERROR(INDEX('Overview - Section A'!$E$38:$E$44,MATCH(G97,'Overview - Section A'!$U$38:$U$44,0)),""),"d-mmm-yy")</f>
        <v>1-Jan-21 to 31-Dec-21</v>
      </c>
      <c r="D97" s="517"/>
      <c r="E97" s="517"/>
      <c r="F97" s="518"/>
      <c r="G97" s="519" t="s">
        <v>468</v>
      </c>
      <c r="H97" s="519"/>
      <c r="I97" s="503" t="b">
        <f t="shared" si="5"/>
        <v>1</v>
      </c>
      <c r="J97" s="503" t="b">
        <f t="shared" si="6"/>
        <v>0</v>
      </c>
      <c r="K97" s="503" t="str">
        <f t="shared" si="7"/>
        <v>a1N36000009dOIcEAM</v>
      </c>
      <c r="L97" s="520" t="s">
        <v>1234</v>
      </c>
      <c r="M97" s="517"/>
      <c r="N97" s="517"/>
      <c r="O97" s="49"/>
      <c r="AM97" s="5"/>
      <c r="AN97" s="5"/>
    </row>
    <row r="98" spans="1:40" ht="283.5" x14ac:dyDescent="0.25">
      <c r="A98" s="409">
        <v>1</v>
      </c>
      <c r="B98" s="427" t="str">
        <f t="shared" si="4"/>
        <v/>
      </c>
      <c r="C98" s="501" t="str">
        <f ca="1">TEXT(IFERROR(INDEX('Overview - Section A'!$A$38:$A$44,MATCH(G98,'Overview - Section A'!$U$38:$U$44,0)),""),"d-mmm-yy") &amp;" to " &amp; TEXT(IFERROR(INDEX('Overview - Section A'!$E$38:$E$44,MATCH(G98,'Overview - Section A'!$U$38:$U$44,0)),""),"d-mmm-yy")</f>
        <v>1-Jan-22 to 31-Dec-22</v>
      </c>
      <c r="D98" s="517"/>
      <c r="E98" s="517"/>
      <c r="F98" s="518"/>
      <c r="G98" s="519" t="s">
        <v>470</v>
      </c>
      <c r="H98" s="519"/>
      <c r="I98" s="503" t="b">
        <f t="shared" si="5"/>
        <v>1</v>
      </c>
      <c r="J98" s="503" t="b">
        <f t="shared" si="6"/>
        <v>0</v>
      </c>
      <c r="K98" s="503" t="str">
        <f t="shared" si="7"/>
        <v>a1N36000009dOIcEAM</v>
      </c>
      <c r="L98" s="520" t="s">
        <v>1235</v>
      </c>
      <c r="M98" s="517"/>
      <c r="N98" s="517"/>
      <c r="O98" s="49"/>
      <c r="AM98" s="5"/>
      <c r="AN98" s="5"/>
    </row>
    <row r="99" spans="1:40" ht="283.5" x14ac:dyDescent="0.25">
      <c r="A99" s="409">
        <v>2</v>
      </c>
      <c r="B99" s="427" t="str">
        <f t="shared" si="4"/>
        <v/>
      </c>
      <c r="C99" s="501" t="str">
        <f ca="1">TEXT(IFERROR(INDEX('Overview - Section A'!$A$38:$A$44,MATCH(G99,'Overview - Section A'!$U$38:$U$44,0)),""),"d-mmm-yy") &amp;" to " &amp; TEXT(IFERROR(INDEX('Overview - Section A'!$E$38:$E$44,MATCH(G99,'Overview - Section A'!$U$38:$U$44,0)),""),"d-mmm-yy")</f>
        <v>1-Jul-18 to 31-Dec-18</v>
      </c>
      <c r="D99" s="517"/>
      <c r="E99" s="517"/>
      <c r="F99" s="518"/>
      <c r="G99" s="519" t="s">
        <v>462</v>
      </c>
      <c r="H99" s="519"/>
      <c r="I99" s="503" t="b">
        <f t="shared" si="5"/>
        <v>1</v>
      </c>
      <c r="J99" s="503" t="b">
        <f t="shared" si="6"/>
        <v>0</v>
      </c>
      <c r="K99" s="503" t="str">
        <f t="shared" si="7"/>
        <v>a1N36000009dOIdEAM</v>
      </c>
      <c r="L99" s="520" t="s">
        <v>1236</v>
      </c>
      <c r="M99" s="517"/>
      <c r="N99" s="517"/>
      <c r="O99" s="49"/>
      <c r="AM99" s="5"/>
      <c r="AN99" s="5"/>
    </row>
    <row r="100" spans="1:40" ht="283.5" x14ac:dyDescent="0.25">
      <c r="A100" s="409">
        <v>2</v>
      </c>
      <c r="B100" s="427" t="str">
        <f t="shared" si="4"/>
        <v/>
      </c>
      <c r="C100" s="501" t="str">
        <f ca="1">TEXT(IFERROR(INDEX('Overview - Section A'!$A$38:$A$44,MATCH(G100,'Overview - Section A'!$U$38:$U$44,0)),""),"d-mmm-yy") &amp;" to " &amp; TEXT(IFERROR(INDEX('Overview - Section A'!$E$38:$E$44,MATCH(G100,'Overview - Section A'!$U$38:$U$44,0)),""),"d-mmm-yy")</f>
        <v>1-Jan-19 to 31-Dec-19</v>
      </c>
      <c r="D100" s="517"/>
      <c r="E100" s="517"/>
      <c r="F100" s="518"/>
      <c r="G100" s="519" t="s">
        <v>464</v>
      </c>
      <c r="H100" s="519"/>
      <c r="I100" s="503" t="b">
        <f t="shared" si="5"/>
        <v>1</v>
      </c>
      <c r="J100" s="503" t="b">
        <f t="shared" si="6"/>
        <v>0</v>
      </c>
      <c r="K100" s="503" t="str">
        <f t="shared" si="7"/>
        <v>a1N36000009dOIdEAM</v>
      </c>
      <c r="L100" s="520" t="s">
        <v>1237</v>
      </c>
      <c r="M100" s="517"/>
      <c r="N100" s="517"/>
      <c r="O100" s="49"/>
      <c r="AM100" s="5"/>
      <c r="AN100" s="5"/>
    </row>
    <row r="101" spans="1:40" ht="283.5" x14ac:dyDescent="0.25">
      <c r="A101" s="409">
        <v>2</v>
      </c>
      <c r="B101" s="427" t="str">
        <f t="shared" si="4"/>
        <v/>
      </c>
      <c r="C101" s="501" t="str">
        <f ca="1">TEXT(IFERROR(INDEX('Overview - Section A'!$A$38:$A$44,MATCH(G101,'Overview - Section A'!$U$38:$U$44,0)),""),"d-mmm-yy") &amp;" to " &amp; TEXT(IFERROR(INDEX('Overview - Section A'!$E$38:$E$44,MATCH(G101,'Overview - Section A'!$U$38:$U$44,0)),""),"d-mmm-yy")</f>
        <v>1-Jan-20 to 31-Dec-20</v>
      </c>
      <c r="D101" s="517"/>
      <c r="E101" s="517"/>
      <c r="F101" s="518"/>
      <c r="G101" s="519" t="s">
        <v>466</v>
      </c>
      <c r="H101" s="519"/>
      <c r="I101" s="503" t="b">
        <f t="shared" si="5"/>
        <v>1</v>
      </c>
      <c r="J101" s="503" t="b">
        <f t="shared" si="6"/>
        <v>0</v>
      </c>
      <c r="K101" s="503" t="str">
        <f t="shared" si="7"/>
        <v>a1N36000009dOIdEAM</v>
      </c>
      <c r="L101" s="520" t="s">
        <v>1238</v>
      </c>
      <c r="M101" s="517"/>
      <c r="N101" s="517"/>
      <c r="O101" s="49"/>
      <c r="AM101" s="5"/>
      <c r="AN101" s="5"/>
    </row>
    <row r="102" spans="1:40" ht="283.5" x14ac:dyDescent="0.25">
      <c r="A102" s="409">
        <v>2</v>
      </c>
      <c r="B102" s="427" t="str">
        <f t="shared" si="4"/>
        <v/>
      </c>
      <c r="C102" s="501" t="str">
        <f ca="1">TEXT(IFERROR(INDEX('Overview - Section A'!$A$38:$A$44,MATCH(G102,'Overview - Section A'!$U$38:$U$44,0)),""),"d-mmm-yy") &amp;" to " &amp; TEXT(IFERROR(INDEX('Overview - Section A'!$E$38:$E$44,MATCH(G102,'Overview - Section A'!$U$38:$U$44,0)),""),"d-mmm-yy")</f>
        <v>1-Jan-21 to 31-Dec-21</v>
      </c>
      <c r="D102" s="517"/>
      <c r="E102" s="517"/>
      <c r="F102" s="518"/>
      <c r="G102" s="519" t="s">
        <v>468</v>
      </c>
      <c r="H102" s="519"/>
      <c r="I102" s="503" t="b">
        <f t="shared" si="5"/>
        <v>1</v>
      </c>
      <c r="J102" s="503" t="b">
        <f t="shared" si="6"/>
        <v>0</v>
      </c>
      <c r="K102" s="503" t="str">
        <f t="shared" si="7"/>
        <v>a1N36000009dOIdEAM</v>
      </c>
      <c r="L102" s="520" t="s">
        <v>1239</v>
      </c>
      <c r="M102" s="517"/>
      <c r="N102" s="517"/>
      <c r="O102" s="49"/>
      <c r="AM102" s="5"/>
      <c r="AN102" s="5"/>
    </row>
    <row r="103" spans="1:40" ht="283.5" x14ac:dyDescent="0.25">
      <c r="A103" s="409">
        <v>2</v>
      </c>
      <c r="B103" s="427" t="str">
        <f t="shared" si="4"/>
        <v/>
      </c>
      <c r="C103" s="501" t="str">
        <f ca="1">TEXT(IFERROR(INDEX('Overview - Section A'!$A$38:$A$44,MATCH(G103,'Overview - Section A'!$U$38:$U$44,0)),""),"d-mmm-yy") &amp;" to " &amp; TEXT(IFERROR(INDEX('Overview - Section A'!$E$38:$E$44,MATCH(G103,'Overview - Section A'!$U$38:$U$44,0)),""),"d-mmm-yy")</f>
        <v>1-Jan-22 to 31-Dec-22</v>
      </c>
      <c r="D103" s="517"/>
      <c r="E103" s="517"/>
      <c r="F103" s="518"/>
      <c r="G103" s="519" t="s">
        <v>470</v>
      </c>
      <c r="H103" s="519"/>
      <c r="I103" s="503" t="b">
        <f t="shared" si="5"/>
        <v>1</v>
      </c>
      <c r="J103" s="503" t="b">
        <f t="shared" si="6"/>
        <v>0</v>
      </c>
      <c r="K103" s="503" t="str">
        <f t="shared" si="7"/>
        <v>a1N36000009dOIdEAM</v>
      </c>
      <c r="L103" s="520" t="s">
        <v>1240</v>
      </c>
      <c r="M103" s="517"/>
      <c r="N103" s="517"/>
      <c r="O103" s="49"/>
      <c r="AM103" s="5"/>
      <c r="AN103" s="5"/>
    </row>
    <row r="104" spans="1:40" ht="283.5" x14ac:dyDescent="0.25">
      <c r="A104" s="409">
        <v>3</v>
      </c>
      <c r="B104" s="427" t="str">
        <f t="shared" si="4"/>
        <v/>
      </c>
      <c r="C104" s="501" t="str">
        <f ca="1">TEXT(IFERROR(INDEX('Overview - Section A'!$A$38:$A$44,MATCH(G104,'Overview - Section A'!$U$38:$U$44,0)),""),"d-mmm-yy") &amp;" to " &amp; TEXT(IFERROR(INDEX('Overview - Section A'!$E$38:$E$44,MATCH(G104,'Overview - Section A'!$U$38:$U$44,0)),""),"d-mmm-yy")</f>
        <v>1-Jul-18 to 31-Dec-18</v>
      </c>
      <c r="D104" s="517"/>
      <c r="E104" s="517"/>
      <c r="F104" s="518"/>
      <c r="G104" s="519" t="s">
        <v>462</v>
      </c>
      <c r="H104" s="519"/>
      <c r="I104" s="503" t="b">
        <f t="shared" si="5"/>
        <v>1</v>
      </c>
      <c r="J104" s="503" t="b">
        <f t="shared" si="6"/>
        <v>0</v>
      </c>
      <c r="K104" s="503" t="str">
        <f t="shared" si="7"/>
        <v>a1N36000009dOIeEAM</v>
      </c>
      <c r="L104" s="520" t="s">
        <v>1241</v>
      </c>
      <c r="M104" s="517"/>
      <c r="N104" s="517"/>
      <c r="O104" s="49"/>
      <c r="AM104" s="5"/>
      <c r="AN104" s="5"/>
    </row>
    <row r="105" spans="1:40" ht="283.5" x14ac:dyDescent="0.25">
      <c r="A105" s="409">
        <v>3</v>
      </c>
      <c r="B105" s="427" t="str">
        <f t="shared" si="4"/>
        <v/>
      </c>
      <c r="C105" s="501" t="str">
        <f ca="1">TEXT(IFERROR(INDEX('Overview - Section A'!$A$38:$A$44,MATCH(G105,'Overview - Section A'!$U$38:$U$44,0)),""),"d-mmm-yy") &amp;" to " &amp; TEXT(IFERROR(INDEX('Overview - Section A'!$E$38:$E$44,MATCH(G105,'Overview - Section A'!$U$38:$U$44,0)),""),"d-mmm-yy")</f>
        <v>1-Jan-19 to 31-Dec-19</v>
      </c>
      <c r="D105" s="517"/>
      <c r="E105" s="517"/>
      <c r="F105" s="518"/>
      <c r="G105" s="519" t="s">
        <v>464</v>
      </c>
      <c r="H105" s="519"/>
      <c r="I105" s="503" t="b">
        <f t="shared" si="5"/>
        <v>1</v>
      </c>
      <c r="J105" s="503" t="b">
        <f t="shared" si="6"/>
        <v>0</v>
      </c>
      <c r="K105" s="503" t="str">
        <f t="shared" si="7"/>
        <v>a1N36000009dOIeEAM</v>
      </c>
      <c r="L105" s="520" t="s">
        <v>1242</v>
      </c>
      <c r="M105" s="517"/>
      <c r="N105" s="517"/>
      <c r="O105" s="49"/>
      <c r="AM105" s="5"/>
      <c r="AN105" s="5"/>
    </row>
    <row r="106" spans="1:40" ht="283.5" x14ac:dyDescent="0.25">
      <c r="A106" s="409">
        <v>3</v>
      </c>
      <c r="B106" s="427" t="str">
        <f t="shared" si="4"/>
        <v/>
      </c>
      <c r="C106" s="501" t="str">
        <f ca="1">TEXT(IFERROR(INDEX('Overview - Section A'!$A$38:$A$44,MATCH(G106,'Overview - Section A'!$U$38:$U$44,0)),""),"d-mmm-yy") &amp;" to " &amp; TEXT(IFERROR(INDEX('Overview - Section A'!$E$38:$E$44,MATCH(G106,'Overview - Section A'!$U$38:$U$44,0)),""),"d-mmm-yy")</f>
        <v>1-Jan-20 to 31-Dec-20</v>
      </c>
      <c r="D106" s="517"/>
      <c r="E106" s="517"/>
      <c r="F106" s="518"/>
      <c r="G106" s="519" t="s">
        <v>466</v>
      </c>
      <c r="H106" s="519"/>
      <c r="I106" s="503" t="b">
        <f t="shared" si="5"/>
        <v>1</v>
      </c>
      <c r="J106" s="503" t="b">
        <f t="shared" si="6"/>
        <v>0</v>
      </c>
      <c r="K106" s="503" t="str">
        <f t="shared" si="7"/>
        <v>a1N36000009dOIeEAM</v>
      </c>
      <c r="L106" s="520" t="s">
        <v>1243</v>
      </c>
      <c r="M106" s="517"/>
      <c r="N106" s="517"/>
      <c r="O106" s="49"/>
      <c r="AM106" s="5"/>
      <c r="AN106" s="5"/>
    </row>
    <row r="107" spans="1:40" ht="283.5" x14ac:dyDescent="0.25">
      <c r="A107" s="409">
        <v>3</v>
      </c>
      <c r="B107" s="427" t="str">
        <f t="shared" si="4"/>
        <v/>
      </c>
      <c r="C107" s="501" t="str">
        <f ca="1">TEXT(IFERROR(INDEX('Overview - Section A'!$A$38:$A$44,MATCH(G107,'Overview - Section A'!$U$38:$U$44,0)),""),"d-mmm-yy") &amp;" to " &amp; TEXT(IFERROR(INDEX('Overview - Section A'!$E$38:$E$44,MATCH(G107,'Overview - Section A'!$U$38:$U$44,0)),""),"d-mmm-yy")</f>
        <v>1-Jan-21 to 31-Dec-21</v>
      </c>
      <c r="D107" s="517"/>
      <c r="E107" s="517"/>
      <c r="F107" s="518"/>
      <c r="G107" s="519" t="s">
        <v>468</v>
      </c>
      <c r="H107" s="519"/>
      <c r="I107" s="503" t="b">
        <f t="shared" si="5"/>
        <v>1</v>
      </c>
      <c r="J107" s="503" t="b">
        <f t="shared" si="6"/>
        <v>0</v>
      </c>
      <c r="K107" s="503" t="str">
        <f t="shared" si="7"/>
        <v>a1N36000009dOIeEAM</v>
      </c>
      <c r="L107" s="520" t="s">
        <v>1244</v>
      </c>
      <c r="M107" s="517"/>
      <c r="N107" s="517"/>
      <c r="O107" s="49"/>
      <c r="AM107" s="5"/>
      <c r="AN107" s="5"/>
    </row>
    <row r="108" spans="1:40" ht="283.5" x14ac:dyDescent="0.25">
      <c r="A108" s="409">
        <v>3</v>
      </c>
      <c r="B108" s="427" t="str">
        <f t="shared" si="4"/>
        <v/>
      </c>
      <c r="C108" s="501" t="str">
        <f ca="1">TEXT(IFERROR(INDEX('Overview - Section A'!$A$38:$A$44,MATCH(G108,'Overview - Section A'!$U$38:$U$44,0)),""),"d-mmm-yy") &amp;" to " &amp; TEXT(IFERROR(INDEX('Overview - Section A'!$E$38:$E$44,MATCH(G108,'Overview - Section A'!$U$38:$U$44,0)),""),"d-mmm-yy")</f>
        <v>1-Jan-22 to 31-Dec-22</v>
      </c>
      <c r="D108" s="517"/>
      <c r="E108" s="517"/>
      <c r="F108" s="518"/>
      <c r="G108" s="519" t="s">
        <v>470</v>
      </c>
      <c r="H108" s="519"/>
      <c r="I108" s="503" t="b">
        <f t="shared" si="5"/>
        <v>1</v>
      </c>
      <c r="J108" s="503" t="b">
        <f t="shared" si="6"/>
        <v>0</v>
      </c>
      <c r="K108" s="503" t="str">
        <f t="shared" si="7"/>
        <v>a1N36000009dOIeEAM</v>
      </c>
      <c r="L108" s="520" t="s">
        <v>1245</v>
      </c>
      <c r="M108" s="517"/>
      <c r="N108" s="517"/>
      <c r="O108" s="49"/>
      <c r="AM108" s="5"/>
      <c r="AN108" s="5"/>
    </row>
    <row r="109" spans="1:40" ht="283.5" x14ac:dyDescent="0.25">
      <c r="A109" s="409">
        <v>4</v>
      </c>
      <c r="B109" s="427" t="str">
        <f t="shared" si="4"/>
        <v/>
      </c>
      <c r="C109" s="501" t="str">
        <f ca="1">TEXT(IFERROR(INDEX('Overview - Section A'!$A$38:$A$44,MATCH(G109,'Overview - Section A'!$U$38:$U$44,0)),""),"d-mmm-yy") &amp;" to " &amp; TEXT(IFERROR(INDEX('Overview - Section A'!$E$38:$E$44,MATCH(G109,'Overview - Section A'!$U$38:$U$44,0)),""),"d-mmm-yy")</f>
        <v>1-Jul-18 to 31-Dec-18</v>
      </c>
      <c r="D109" s="517"/>
      <c r="E109" s="517"/>
      <c r="F109" s="518"/>
      <c r="G109" s="519" t="s">
        <v>462</v>
      </c>
      <c r="H109" s="519"/>
      <c r="I109" s="503" t="b">
        <f t="shared" si="5"/>
        <v>1</v>
      </c>
      <c r="J109" s="503" t="b">
        <f t="shared" si="6"/>
        <v>0</v>
      </c>
      <c r="K109" s="503" t="str">
        <f t="shared" si="7"/>
        <v>a1N36000009dOIfEAM</v>
      </c>
      <c r="L109" s="520" t="s">
        <v>1246</v>
      </c>
      <c r="M109" s="517"/>
      <c r="N109" s="517"/>
      <c r="O109" s="49"/>
      <c r="AM109" s="5"/>
      <c r="AN109" s="5"/>
    </row>
    <row r="110" spans="1:40" ht="283.5" x14ac:dyDescent="0.25">
      <c r="A110" s="409">
        <v>4</v>
      </c>
      <c r="B110" s="427" t="str">
        <f t="shared" si="4"/>
        <v/>
      </c>
      <c r="C110" s="501" t="str">
        <f ca="1">TEXT(IFERROR(INDEX('Overview - Section A'!$A$38:$A$44,MATCH(G110,'Overview - Section A'!$U$38:$U$44,0)),""),"d-mmm-yy") &amp;" to " &amp; TEXT(IFERROR(INDEX('Overview - Section A'!$E$38:$E$44,MATCH(G110,'Overview - Section A'!$U$38:$U$44,0)),""),"d-mmm-yy")</f>
        <v>1-Jan-19 to 31-Dec-19</v>
      </c>
      <c r="D110" s="517"/>
      <c r="E110" s="517"/>
      <c r="F110" s="518"/>
      <c r="G110" s="519" t="s">
        <v>464</v>
      </c>
      <c r="H110" s="519"/>
      <c r="I110" s="503" t="b">
        <f t="shared" si="5"/>
        <v>1</v>
      </c>
      <c r="J110" s="503" t="b">
        <f t="shared" si="6"/>
        <v>0</v>
      </c>
      <c r="K110" s="503" t="str">
        <f t="shared" si="7"/>
        <v>a1N36000009dOIfEAM</v>
      </c>
      <c r="L110" s="520" t="s">
        <v>1247</v>
      </c>
      <c r="M110" s="517"/>
      <c r="N110" s="517"/>
      <c r="O110" s="49"/>
      <c r="AM110" s="5"/>
      <c r="AN110" s="5"/>
    </row>
    <row r="111" spans="1:40" ht="283.5" x14ac:dyDescent="0.25">
      <c r="A111" s="409">
        <v>4</v>
      </c>
      <c r="B111" s="427" t="str">
        <f t="shared" si="4"/>
        <v/>
      </c>
      <c r="C111" s="501" t="str">
        <f ca="1">TEXT(IFERROR(INDEX('Overview - Section A'!$A$38:$A$44,MATCH(G111,'Overview - Section A'!$U$38:$U$44,0)),""),"d-mmm-yy") &amp;" to " &amp; TEXT(IFERROR(INDEX('Overview - Section A'!$E$38:$E$44,MATCH(G111,'Overview - Section A'!$U$38:$U$44,0)),""),"d-mmm-yy")</f>
        <v>1-Jan-20 to 31-Dec-20</v>
      </c>
      <c r="D111" s="517"/>
      <c r="E111" s="517"/>
      <c r="F111" s="518"/>
      <c r="G111" s="519" t="s">
        <v>466</v>
      </c>
      <c r="H111" s="519"/>
      <c r="I111" s="503" t="b">
        <f t="shared" si="5"/>
        <v>1</v>
      </c>
      <c r="J111" s="503" t="b">
        <f t="shared" si="6"/>
        <v>0</v>
      </c>
      <c r="K111" s="503" t="str">
        <f t="shared" si="7"/>
        <v>a1N36000009dOIfEAM</v>
      </c>
      <c r="L111" s="520" t="s">
        <v>1248</v>
      </c>
      <c r="M111" s="517"/>
      <c r="N111" s="517"/>
      <c r="O111" s="49"/>
      <c r="AM111" s="5"/>
      <c r="AN111" s="5"/>
    </row>
    <row r="112" spans="1:40" ht="283.5" x14ac:dyDescent="0.25">
      <c r="A112" s="409">
        <v>4</v>
      </c>
      <c r="B112" s="427" t="str">
        <f t="shared" si="4"/>
        <v/>
      </c>
      <c r="C112" s="501" t="str">
        <f ca="1">TEXT(IFERROR(INDEX('Overview - Section A'!$A$38:$A$44,MATCH(G112,'Overview - Section A'!$U$38:$U$44,0)),""),"d-mmm-yy") &amp;" to " &amp; TEXT(IFERROR(INDEX('Overview - Section A'!$E$38:$E$44,MATCH(G112,'Overview - Section A'!$U$38:$U$44,0)),""),"d-mmm-yy")</f>
        <v>1-Jan-21 to 31-Dec-21</v>
      </c>
      <c r="D112" s="517"/>
      <c r="E112" s="517"/>
      <c r="F112" s="518"/>
      <c r="G112" s="519" t="s">
        <v>468</v>
      </c>
      <c r="H112" s="519"/>
      <c r="I112" s="503" t="b">
        <f t="shared" si="5"/>
        <v>1</v>
      </c>
      <c r="J112" s="503" t="b">
        <f t="shared" si="6"/>
        <v>0</v>
      </c>
      <c r="K112" s="503" t="str">
        <f t="shared" si="7"/>
        <v>a1N36000009dOIfEAM</v>
      </c>
      <c r="L112" s="520" t="s">
        <v>1249</v>
      </c>
      <c r="M112" s="517"/>
      <c r="N112" s="517"/>
      <c r="O112" s="49"/>
      <c r="AM112" s="5"/>
      <c r="AN112" s="5"/>
    </row>
    <row r="113" spans="1:40" ht="283.5" x14ac:dyDescent="0.25">
      <c r="A113" s="409">
        <v>4</v>
      </c>
      <c r="B113" s="427" t="str">
        <f t="shared" si="4"/>
        <v/>
      </c>
      <c r="C113" s="501" t="str">
        <f ca="1">TEXT(IFERROR(INDEX('Overview - Section A'!$A$38:$A$44,MATCH(G113,'Overview - Section A'!$U$38:$U$44,0)),""),"d-mmm-yy") &amp;" to " &amp; TEXT(IFERROR(INDEX('Overview - Section A'!$E$38:$E$44,MATCH(G113,'Overview - Section A'!$U$38:$U$44,0)),""),"d-mmm-yy")</f>
        <v>1-Jan-22 to 31-Dec-22</v>
      </c>
      <c r="D113" s="517"/>
      <c r="E113" s="517"/>
      <c r="F113" s="518"/>
      <c r="G113" s="519" t="s">
        <v>470</v>
      </c>
      <c r="H113" s="519"/>
      <c r="I113" s="503" t="b">
        <f t="shared" si="5"/>
        <v>1</v>
      </c>
      <c r="J113" s="503" t="b">
        <f t="shared" si="6"/>
        <v>0</v>
      </c>
      <c r="K113" s="503" t="str">
        <f t="shared" si="7"/>
        <v>a1N36000009dOIfEAM</v>
      </c>
      <c r="L113" s="520" t="s">
        <v>1250</v>
      </c>
      <c r="M113" s="517"/>
      <c r="N113" s="517"/>
      <c r="O113" s="49"/>
      <c r="AM113" s="5"/>
      <c r="AN113" s="5"/>
    </row>
    <row r="114" spans="1:40" ht="283.5" x14ac:dyDescent="0.25">
      <c r="A114" s="409">
        <v>5</v>
      </c>
      <c r="B114" s="427" t="str">
        <f t="shared" si="4"/>
        <v/>
      </c>
      <c r="C114" s="501" t="str">
        <f ca="1">TEXT(IFERROR(INDEX('Overview - Section A'!$A$38:$A$44,MATCH(G114,'Overview - Section A'!$U$38:$U$44,0)),""),"d-mmm-yy") &amp;" to " &amp; TEXT(IFERROR(INDEX('Overview - Section A'!$E$38:$E$44,MATCH(G114,'Overview - Section A'!$U$38:$U$44,0)),""),"d-mmm-yy")</f>
        <v>1-Jul-18 to 31-Dec-18</v>
      </c>
      <c r="D114" s="517"/>
      <c r="E114" s="517"/>
      <c r="F114" s="518"/>
      <c r="G114" s="519" t="s">
        <v>462</v>
      </c>
      <c r="H114" s="519"/>
      <c r="I114" s="503" t="b">
        <f t="shared" si="5"/>
        <v>1</v>
      </c>
      <c r="J114" s="503" t="b">
        <f t="shared" si="6"/>
        <v>0</v>
      </c>
      <c r="K114" s="503" t="str">
        <f t="shared" si="7"/>
        <v>a1N36000009dOIgEAM</v>
      </c>
      <c r="L114" s="520" t="s">
        <v>1251</v>
      </c>
      <c r="M114" s="517"/>
      <c r="N114" s="517"/>
      <c r="O114" s="49"/>
      <c r="AM114" s="5"/>
      <c r="AN114" s="5"/>
    </row>
    <row r="115" spans="1:40" ht="283.5" x14ac:dyDescent="0.25">
      <c r="A115" s="409">
        <v>5</v>
      </c>
      <c r="B115" s="427" t="str">
        <f t="shared" si="4"/>
        <v/>
      </c>
      <c r="C115" s="501" t="str">
        <f ca="1">TEXT(IFERROR(INDEX('Overview - Section A'!$A$38:$A$44,MATCH(G115,'Overview - Section A'!$U$38:$U$44,0)),""),"d-mmm-yy") &amp;" to " &amp; TEXT(IFERROR(INDEX('Overview - Section A'!$E$38:$E$44,MATCH(G115,'Overview - Section A'!$U$38:$U$44,0)),""),"d-mmm-yy")</f>
        <v>1-Jan-19 to 31-Dec-19</v>
      </c>
      <c r="D115" s="517"/>
      <c r="E115" s="517"/>
      <c r="F115" s="518"/>
      <c r="G115" s="519" t="s">
        <v>464</v>
      </c>
      <c r="H115" s="519"/>
      <c r="I115" s="503" t="b">
        <f t="shared" si="5"/>
        <v>1</v>
      </c>
      <c r="J115" s="503" t="b">
        <f t="shared" si="6"/>
        <v>0</v>
      </c>
      <c r="K115" s="503" t="str">
        <f t="shared" si="7"/>
        <v>a1N36000009dOIgEAM</v>
      </c>
      <c r="L115" s="520" t="s">
        <v>1252</v>
      </c>
      <c r="M115" s="517"/>
      <c r="N115" s="517"/>
      <c r="O115" s="49"/>
      <c r="AM115" s="5"/>
      <c r="AN115" s="5"/>
    </row>
    <row r="116" spans="1:40" ht="283.5" x14ac:dyDescent="0.25">
      <c r="A116" s="409">
        <v>5</v>
      </c>
      <c r="B116" s="427" t="str">
        <f t="shared" si="4"/>
        <v/>
      </c>
      <c r="C116" s="501" t="str">
        <f ca="1">TEXT(IFERROR(INDEX('Overview - Section A'!$A$38:$A$44,MATCH(G116,'Overview - Section A'!$U$38:$U$44,0)),""),"d-mmm-yy") &amp;" to " &amp; TEXT(IFERROR(INDEX('Overview - Section A'!$E$38:$E$44,MATCH(G116,'Overview - Section A'!$U$38:$U$44,0)),""),"d-mmm-yy")</f>
        <v>1-Jan-20 to 31-Dec-20</v>
      </c>
      <c r="D116" s="517"/>
      <c r="E116" s="517"/>
      <c r="F116" s="518"/>
      <c r="G116" s="519" t="s">
        <v>466</v>
      </c>
      <c r="H116" s="519"/>
      <c r="I116" s="503" t="b">
        <f t="shared" si="5"/>
        <v>1</v>
      </c>
      <c r="J116" s="503" t="b">
        <f t="shared" si="6"/>
        <v>0</v>
      </c>
      <c r="K116" s="503" t="str">
        <f t="shared" si="7"/>
        <v>a1N36000009dOIgEAM</v>
      </c>
      <c r="L116" s="520" t="s">
        <v>1253</v>
      </c>
      <c r="M116" s="517"/>
      <c r="N116" s="517"/>
      <c r="O116" s="49"/>
      <c r="AM116" s="5"/>
      <c r="AN116" s="5"/>
    </row>
    <row r="117" spans="1:40" ht="283.5" x14ac:dyDescent="0.25">
      <c r="A117" s="409">
        <v>5</v>
      </c>
      <c r="B117" s="427" t="str">
        <f t="shared" si="4"/>
        <v/>
      </c>
      <c r="C117" s="501" t="str">
        <f ca="1">TEXT(IFERROR(INDEX('Overview - Section A'!$A$38:$A$44,MATCH(G117,'Overview - Section A'!$U$38:$U$44,0)),""),"d-mmm-yy") &amp;" to " &amp; TEXT(IFERROR(INDEX('Overview - Section A'!$E$38:$E$44,MATCH(G117,'Overview - Section A'!$U$38:$U$44,0)),""),"d-mmm-yy")</f>
        <v>1-Jan-21 to 31-Dec-21</v>
      </c>
      <c r="D117" s="517"/>
      <c r="E117" s="517"/>
      <c r="F117" s="518"/>
      <c r="G117" s="519" t="s">
        <v>468</v>
      </c>
      <c r="H117" s="519"/>
      <c r="I117" s="503" t="b">
        <f t="shared" si="5"/>
        <v>1</v>
      </c>
      <c r="J117" s="503" t="b">
        <f t="shared" si="6"/>
        <v>0</v>
      </c>
      <c r="K117" s="503" t="str">
        <f t="shared" si="7"/>
        <v>a1N36000009dOIgEAM</v>
      </c>
      <c r="L117" s="520" t="s">
        <v>1254</v>
      </c>
      <c r="M117" s="517"/>
      <c r="N117" s="517"/>
      <c r="O117" s="49"/>
      <c r="AM117" s="5"/>
      <c r="AN117" s="5"/>
    </row>
    <row r="118" spans="1:40" ht="283.5" x14ac:dyDescent="0.25">
      <c r="A118" s="409">
        <v>5</v>
      </c>
      <c r="B118" s="427" t="str">
        <f t="shared" si="4"/>
        <v/>
      </c>
      <c r="C118" s="501" t="str">
        <f ca="1">TEXT(IFERROR(INDEX('Overview - Section A'!$A$38:$A$44,MATCH(G118,'Overview - Section A'!$U$38:$U$44,0)),""),"d-mmm-yy") &amp;" to " &amp; TEXT(IFERROR(INDEX('Overview - Section A'!$E$38:$E$44,MATCH(G118,'Overview - Section A'!$U$38:$U$44,0)),""),"d-mmm-yy")</f>
        <v>1-Jan-22 to 31-Dec-22</v>
      </c>
      <c r="D118" s="517"/>
      <c r="E118" s="517"/>
      <c r="F118" s="518"/>
      <c r="G118" s="519" t="s">
        <v>470</v>
      </c>
      <c r="H118" s="519"/>
      <c r="I118" s="503" t="b">
        <f t="shared" si="5"/>
        <v>1</v>
      </c>
      <c r="J118" s="503" t="b">
        <f t="shared" si="6"/>
        <v>0</v>
      </c>
      <c r="K118" s="503" t="str">
        <f t="shared" si="7"/>
        <v>a1N36000009dOIgEAM</v>
      </c>
      <c r="L118" s="520" t="s">
        <v>1255</v>
      </c>
      <c r="M118" s="517"/>
      <c r="N118" s="517"/>
      <c r="O118" s="49"/>
      <c r="AM118" s="5"/>
      <c r="AN118" s="5"/>
    </row>
    <row r="119" spans="1:40" ht="283.5" x14ac:dyDescent="0.25">
      <c r="A119" s="409">
        <v>6</v>
      </c>
      <c r="B119" s="427" t="str">
        <f t="shared" si="4"/>
        <v/>
      </c>
      <c r="C119" s="501" t="str">
        <f ca="1">TEXT(IFERROR(INDEX('Overview - Section A'!$A$38:$A$44,MATCH(G119,'Overview - Section A'!$U$38:$U$44,0)),""),"d-mmm-yy") &amp;" to " &amp; TEXT(IFERROR(INDEX('Overview - Section A'!$E$38:$E$44,MATCH(G119,'Overview - Section A'!$U$38:$U$44,0)),""),"d-mmm-yy")</f>
        <v>1-Jul-18 to 31-Dec-18</v>
      </c>
      <c r="D119" s="517"/>
      <c r="E119" s="517"/>
      <c r="F119" s="518"/>
      <c r="G119" s="519" t="s">
        <v>462</v>
      </c>
      <c r="H119" s="519"/>
      <c r="I119" s="503" t="b">
        <f t="shared" si="5"/>
        <v>1</v>
      </c>
      <c r="J119" s="503" t="b">
        <f t="shared" si="6"/>
        <v>0</v>
      </c>
      <c r="K119" s="503" t="str">
        <f t="shared" si="7"/>
        <v>a1N36000009dOIhEAM</v>
      </c>
      <c r="L119" s="520" t="s">
        <v>1256</v>
      </c>
      <c r="M119" s="517"/>
      <c r="N119" s="517"/>
      <c r="O119" s="49"/>
      <c r="AM119" s="5"/>
      <c r="AN119" s="5"/>
    </row>
    <row r="120" spans="1:40" ht="283.5" x14ac:dyDescent="0.25">
      <c r="A120" s="409">
        <v>6</v>
      </c>
      <c r="B120" s="427" t="str">
        <f t="shared" si="4"/>
        <v/>
      </c>
      <c r="C120" s="501" t="str">
        <f ca="1">TEXT(IFERROR(INDEX('Overview - Section A'!$A$38:$A$44,MATCH(G120,'Overview - Section A'!$U$38:$U$44,0)),""),"d-mmm-yy") &amp;" to " &amp; TEXT(IFERROR(INDEX('Overview - Section A'!$E$38:$E$44,MATCH(G120,'Overview - Section A'!$U$38:$U$44,0)),""),"d-mmm-yy")</f>
        <v>1-Jan-19 to 31-Dec-19</v>
      </c>
      <c r="D120" s="517"/>
      <c r="E120" s="517"/>
      <c r="F120" s="518"/>
      <c r="G120" s="519" t="s">
        <v>464</v>
      </c>
      <c r="H120" s="519"/>
      <c r="I120" s="503" t="b">
        <f t="shared" si="5"/>
        <v>1</v>
      </c>
      <c r="J120" s="503" t="b">
        <f t="shared" si="6"/>
        <v>0</v>
      </c>
      <c r="K120" s="503" t="str">
        <f t="shared" si="7"/>
        <v>a1N36000009dOIhEAM</v>
      </c>
      <c r="L120" s="520" t="s">
        <v>1257</v>
      </c>
      <c r="M120" s="517"/>
      <c r="N120" s="517"/>
      <c r="O120" s="49"/>
      <c r="AM120" s="5"/>
      <c r="AN120" s="5"/>
    </row>
    <row r="121" spans="1:40" ht="283.5" x14ac:dyDescent="0.25">
      <c r="A121" s="409">
        <v>6</v>
      </c>
      <c r="B121" s="427" t="str">
        <f t="shared" si="4"/>
        <v/>
      </c>
      <c r="C121" s="501" t="str">
        <f ca="1">TEXT(IFERROR(INDEX('Overview - Section A'!$A$38:$A$44,MATCH(G121,'Overview - Section A'!$U$38:$U$44,0)),""),"d-mmm-yy") &amp;" to " &amp; TEXT(IFERROR(INDEX('Overview - Section A'!$E$38:$E$44,MATCH(G121,'Overview - Section A'!$U$38:$U$44,0)),""),"d-mmm-yy")</f>
        <v>1-Jan-20 to 31-Dec-20</v>
      </c>
      <c r="D121" s="517"/>
      <c r="E121" s="517"/>
      <c r="F121" s="518"/>
      <c r="G121" s="519" t="s">
        <v>466</v>
      </c>
      <c r="H121" s="519"/>
      <c r="I121" s="503" t="b">
        <f t="shared" si="5"/>
        <v>1</v>
      </c>
      <c r="J121" s="503" t="b">
        <f t="shared" si="6"/>
        <v>0</v>
      </c>
      <c r="K121" s="503" t="str">
        <f t="shared" si="7"/>
        <v>a1N36000009dOIhEAM</v>
      </c>
      <c r="L121" s="520" t="s">
        <v>1258</v>
      </c>
      <c r="M121" s="517"/>
      <c r="N121" s="517"/>
      <c r="O121" s="49"/>
      <c r="AM121" s="5"/>
      <c r="AN121" s="5"/>
    </row>
    <row r="122" spans="1:40" ht="283.5" x14ac:dyDescent="0.25">
      <c r="A122" s="409">
        <v>6</v>
      </c>
      <c r="B122" s="427" t="str">
        <f t="shared" si="4"/>
        <v/>
      </c>
      <c r="C122" s="501" t="str">
        <f ca="1">TEXT(IFERROR(INDEX('Overview - Section A'!$A$38:$A$44,MATCH(G122,'Overview - Section A'!$U$38:$U$44,0)),""),"d-mmm-yy") &amp;" to " &amp; TEXT(IFERROR(INDEX('Overview - Section A'!$E$38:$E$44,MATCH(G122,'Overview - Section A'!$U$38:$U$44,0)),""),"d-mmm-yy")</f>
        <v>1-Jan-21 to 31-Dec-21</v>
      </c>
      <c r="D122" s="517"/>
      <c r="E122" s="517"/>
      <c r="F122" s="518"/>
      <c r="G122" s="519" t="s">
        <v>468</v>
      </c>
      <c r="H122" s="519"/>
      <c r="I122" s="503" t="b">
        <f t="shared" si="5"/>
        <v>1</v>
      </c>
      <c r="J122" s="503" t="b">
        <f t="shared" si="6"/>
        <v>0</v>
      </c>
      <c r="K122" s="503" t="str">
        <f t="shared" si="7"/>
        <v>a1N36000009dOIhEAM</v>
      </c>
      <c r="L122" s="520" t="s">
        <v>1259</v>
      </c>
      <c r="M122" s="517"/>
      <c r="N122" s="517"/>
      <c r="O122" s="49"/>
      <c r="AM122" s="5"/>
      <c r="AN122" s="5"/>
    </row>
    <row r="123" spans="1:40" ht="283.5" x14ac:dyDescent="0.25">
      <c r="A123" s="409">
        <v>6</v>
      </c>
      <c r="B123" s="427" t="str">
        <f t="shared" si="4"/>
        <v/>
      </c>
      <c r="C123" s="501" t="str">
        <f ca="1">TEXT(IFERROR(INDEX('Overview - Section A'!$A$38:$A$44,MATCH(G123,'Overview - Section A'!$U$38:$U$44,0)),""),"d-mmm-yy") &amp;" to " &amp; TEXT(IFERROR(INDEX('Overview - Section A'!$E$38:$E$44,MATCH(G123,'Overview - Section A'!$U$38:$U$44,0)),""),"d-mmm-yy")</f>
        <v>1-Jan-22 to 31-Dec-22</v>
      </c>
      <c r="D123" s="517"/>
      <c r="E123" s="517"/>
      <c r="F123" s="518"/>
      <c r="G123" s="519" t="s">
        <v>470</v>
      </c>
      <c r="H123" s="519"/>
      <c r="I123" s="503" t="b">
        <f t="shared" si="5"/>
        <v>1</v>
      </c>
      <c r="J123" s="503" t="b">
        <f t="shared" si="6"/>
        <v>0</v>
      </c>
      <c r="K123" s="503" t="str">
        <f t="shared" si="7"/>
        <v>a1N36000009dOIhEAM</v>
      </c>
      <c r="L123" s="520" t="s">
        <v>1260</v>
      </c>
      <c r="M123" s="517"/>
      <c r="N123" s="517"/>
      <c r="O123" s="49"/>
      <c r="AM123" s="5"/>
      <c r="AN123" s="5"/>
    </row>
    <row r="124" spans="1:40" ht="283.5" x14ac:dyDescent="0.25">
      <c r="A124" s="409">
        <v>7</v>
      </c>
      <c r="B124" s="427" t="str">
        <f t="shared" si="4"/>
        <v/>
      </c>
      <c r="C124" s="501" t="str">
        <f ca="1">TEXT(IFERROR(INDEX('Overview - Section A'!$A$38:$A$44,MATCH(G124,'Overview - Section A'!$U$38:$U$44,0)),""),"d-mmm-yy") &amp;" to " &amp; TEXT(IFERROR(INDEX('Overview - Section A'!$E$38:$E$44,MATCH(G124,'Overview - Section A'!$U$38:$U$44,0)),""),"d-mmm-yy")</f>
        <v>1-Jul-18 to 31-Dec-18</v>
      </c>
      <c r="D124" s="517"/>
      <c r="E124" s="517"/>
      <c r="F124" s="518"/>
      <c r="G124" s="519" t="s">
        <v>462</v>
      </c>
      <c r="H124" s="519"/>
      <c r="I124" s="503" t="b">
        <f t="shared" si="5"/>
        <v>1</v>
      </c>
      <c r="J124" s="503" t="b">
        <f t="shared" si="6"/>
        <v>0</v>
      </c>
      <c r="K124" s="503" t="str">
        <f t="shared" si="7"/>
        <v>a1N36000009dOIiEAM</v>
      </c>
      <c r="L124" s="520" t="s">
        <v>1261</v>
      </c>
      <c r="M124" s="517"/>
      <c r="N124" s="517"/>
      <c r="O124" s="49"/>
      <c r="AM124" s="5"/>
      <c r="AN124" s="5"/>
    </row>
    <row r="125" spans="1:40" ht="283.5" x14ac:dyDescent="0.25">
      <c r="A125" s="409">
        <v>7</v>
      </c>
      <c r="B125" s="427" t="str">
        <f t="shared" si="4"/>
        <v/>
      </c>
      <c r="C125" s="501" t="str">
        <f ca="1">TEXT(IFERROR(INDEX('Overview - Section A'!$A$38:$A$44,MATCH(G125,'Overview - Section A'!$U$38:$U$44,0)),""),"d-mmm-yy") &amp;" to " &amp; TEXT(IFERROR(INDEX('Overview - Section A'!$E$38:$E$44,MATCH(G125,'Overview - Section A'!$U$38:$U$44,0)),""),"d-mmm-yy")</f>
        <v>1-Jan-19 to 31-Dec-19</v>
      </c>
      <c r="D125" s="517"/>
      <c r="E125" s="517"/>
      <c r="F125" s="518"/>
      <c r="G125" s="519" t="s">
        <v>464</v>
      </c>
      <c r="H125" s="519"/>
      <c r="I125" s="503" t="b">
        <f t="shared" si="5"/>
        <v>1</v>
      </c>
      <c r="J125" s="503" t="b">
        <f t="shared" si="6"/>
        <v>0</v>
      </c>
      <c r="K125" s="503" t="str">
        <f t="shared" si="7"/>
        <v>a1N36000009dOIiEAM</v>
      </c>
      <c r="L125" s="520" t="s">
        <v>1262</v>
      </c>
      <c r="M125" s="517"/>
      <c r="N125" s="517"/>
      <c r="O125" s="49"/>
      <c r="AM125" s="5"/>
      <c r="AN125" s="5"/>
    </row>
    <row r="126" spans="1:40" ht="283.5" x14ac:dyDescent="0.25">
      <c r="A126" s="409">
        <v>7</v>
      </c>
      <c r="B126" s="427" t="str">
        <f t="shared" si="4"/>
        <v/>
      </c>
      <c r="C126" s="501" t="str">
        <f ca="1">TEXT(IFERROR(INDEX('Overview - Section A'!$A$38:$A$44,MATCH(G126,'Overview - Section A'!$U$38:$U$44,0)),""),"d-mmm-yy") &amp;" to " &amp; TEXT(IFERROR(INDEX('Overview - Section A'!$E$38:$E$44,MATCH(G126,'Overview - Section A'!$U$38:$U$44,0)),""),"d-mmm-yy")</f>
        <v>1-Jan-20 to 31-Dec-20</v>
      </c>
      <c r="D126" s="517"/>
      <c r="E126" s="517"/>
      <c r="F126" s="518"/>
      <c r="G126" s="519" t="s">
        <v>466</v>
      </c>
      <c r="H126" s="519"/>
      <c r="I126" s="503" t="b">
        <f t="shared" si="5"/>
        <v>1</v>
      </c>
      <c r="J126" s="503" t="b">
        <f t="shared" si="6"/>
        <v>0</v>
      </c>
      <c r="K126" s="503" t="str">
        <f t="shared" si="7"/>
        <v>a1N36000009dOIiEAM</v>
      </c>
      <c r="L126" s="520" t="s">
        <v>1263</v>
      </c>
      <c r="M126" s="517"/>
      <c r="N126" s="517"/>
      <c r="O126" s="49"/>
      <c r="AM126" s="5"/>
      <c r="AN126" s="5"/>
    </row>
    <row r="127" spans="1:40" ht="283.5" x14ac:dyDescent="0.25">
      <c r="A127" s="409">
        <v>7</v>
      </c>
      <c r="B127" s="427" t="str">
        <f t="shared" si="4"/>
        <v/>
      </c>
      <c r="C127" s="501" t="str">
        <f ca="1">TEXT(IFERROR(INDEX('Overview - Section A'!$A$38:$A$44,MATCH(G127,'Overview - Section A'!$U$38:$U$44,0)),""),"d-mmm-yy") &amp;" to " &amp; TEXT(IFERROR(INDEX('Overview - Section A'!$E$38:$E$44,MATCH(G127,'Overview - Section A'!$U$38:$U$44,0)),""),"d-mmm-yy")</f>
        <v>1-Jan-21 to 31-Dec-21</v>
      </c>
      <c r="D127" s="517"/>
      <c r="E127" s="517"/>
      <c r="F127" s="518"/>
      <c r="G127" s="519" t="s">
        <v>468</v>
      </c>
      <c r="H127" s="519"/>
      <c r="I127" s="503" t="b">
        <f t="shared" si="5"/>
        <v>1</v>
      </c>
      <c r="J127" s="503" t="b">
        <f t="shared" si="6"/>
        <v>0</v>
      </c>
      <c r="K127" s="503" t="str">
        <f t="shared" si="7"/>
        <v>a1N36000009dOIiEAM</v>
      </c>
      <c r="L127" s="520" t="s">
        <v>1264</v>
      </c>
      <c r="M127" s="517"/>
      <c r="N127" s="517"/>
      <c r="O127" s="49"/>
      <c r="AM127" s="5"/>
      <c r="AN127" s="5"/>
    </row>
    <row r="128" spans="1:40" ht="283.5" x14ac:dyDescent="0.25">
      <c r="A128" s="409">
        <v>7</v>
      </c>
      <c r="B128" s="427" t="str">
        <f t="shared" si="4"/>
        <v/>
      </c>
      <c r="C128" s="501" t="str">
        <f ca="1">TEXT(IFERROR(INDEX('Overview - Section A'!$A$38:$A$44,MATCH(G128,'Overview - Section A'!$U$38:$U$44,0)),""),"d-mmm-yy") &amp;" to " &amp; TEXT(IFERROR(INDEX('Overview - Section A'!$E$38:$E$44,MATCH(G128,'Overview - Section A'!$U$38:$U$44,0)),""),"d-mmm-yy")</f>
        <v>1-Jan-22 to 31-Dec-22</v>
      </c>
      <c r="D128" s="517"/>
      <c r="E128" s="517"/>
      <c r="F128" s="518"/>
      <c r="G128" s="519" t="s">
        <v>470</v>
      </c>
      <c r="H128" s="519"/>
      <c r="I128" s="503" t="b">
        <f t="shared" si="5"/>
        <v>1</v>
      </c>
      <c r="J128" s="503" t="b">
        <f t="shared" si="6"/>
        <v>0</v>
      </c>
      <c r="K128" s="503" t="str">
        <f t="shared" si="7"/>
        <v>a1N36000009dOIiEAM</v>
      </c>
      <c r="L128" s="520" t="s">
        <v>1265</v>
      </c>
      <c r="M128" s="517"/>
      <c r="N128" s="517"/>
      <c r="O128" s="49"/>
      <c r="AM128" s="5"/>
      <c r="AN128" s="5"/>
    </row>
    <row r="129" spans="1:40" ht="283.5" x14ac:dyDescent="0.25">
      <c r="A129" s="409">
        <v>8</v>
      </c>
      <c r="B129" s="427" t="str">
        <f t="shared" si="4"/>
        <v/>
      </c>
      <c r="C129" s="501" t="str">
        <f ca="1">TEXT(IFERROR(INDEX('Overview - Section A'!$A$38:$A$44,MATCH(G129,'Overview - Section A'!$U$38:$U$44,0)),""),"d-mmm-yy") &amp;" to " &amp; TEXT(IFERROR(INDEX('Overview - Section A'!$E$38:$E$44,MATCH(G129,'Overview - Section A'!$U$38:$U$44,0)),""),"d-mmm-yy")</f>
        <v>1-Jul-18 to 31-Dec-18</v>
      </c>
      <c r="D129" s="517"/>
      <c r="E129" s="517"/>
      <c r="F129" s="518"/>
      <c r="G129" s="519" t="s">
        <v>462</v>
      </c>
      <c r="H129" s="519"/>
      <c r="I129" s="503" t="b">
        <f t="shared" si="5"/>
        <v>1</v>
      </c>
      <c r="J129" s="503" t="b">
        <f t="shared" si="6"/>
        <v>0</v>
      </c>
      <c r="K129" s="503" t="str">
        <f t="shared" si="7"/>
        <v>a1N36000009dOIjEAM</v>
      </c>
      <c r="L129" s="520" t="s">
        <v>1266</v>
      </c>
      <c r="M129" s="517"/>
      <c r="N129" s="517"/>
      <c r="O129" s="49"/>
      <c r="AM129" s="5"/>
      <c r="AN129" s="5"/>
    </row>
    <row r="130" spans="1:40" ht="283.5" x14ac:dyDescent="0.25">
      <c r="A130" s="409">
        <v>8</v>
      </c>
      <c r="B130" s="427" t="str">
        <f t="shared" si="4"/>
        <v/>
      </c>
      <c r="C130" s="501" t="str">
        <f ca="1">TEXT(IFERROR(INDEX('Overview - Section A'!$A$38:$A$44,MATCH(G130,'Overview - Section A'!$U$38:$U$44,0)),""),"d-mmm-yy") &amp;" to " &amp; TEXT(IFERROR(INDEX('Overview - Section A'!$E$38:$E$44,MATCH(G130,'Overview - Section A'!$U$38:$U$44,0)),""),"d-mmm-yy")</f>
        <v>1-Jan-19 to 31-Dec-19</v>
      </c>
      <c r="D130" s="517"/>
      <c r="E130" s="517"/>
      <c r="F130" s="518"/>
      <c r="G130" s="519" t="s">
        <v>464</v>
      </c>
      <c r="H130" s="519"/>
      <c r="I130" s="503" t="b">
        <f t="shared" si="5"/>
        <v>1</v>
      </c>
      <c r="J130" s="503" t="b">
        <f t="shared" si="6"/>
        <v>0</v>
      </c>
      <c r="K130" s="503" t="str">
        <f t="shared" si="7"/>
        <v>a1N36000009dOIjEAM</v>
      </c>
      <c r="L130" s="520" t="s">
        <v>1267</v>
      </c>
      <c r="M130" s="517"/>
      <c r="N130" s="517"/>
      <c r="O130" s="49"/>
      <c r="AM130" s="5"/>
      <c r="AN130" s="5"/>
    </row>
    <row r="131" spans="1:40" ht="283.5" x14ac:dyDescent="0.25">
      <c r="A131" s="409">
        <v>8</v>
      </c>
      <c r="B131" s="427" t="str">
        <f t="shared" si="4"/>
        <v/>
      </c>
      <c r="C131" s="501" t="str">
        <f ca="1">TEXT(IFERROR(INDEX('Overview - Section A'!$A$38:$A$44,MATCH(G131,'Overview - Section A'!$U$38:$U$44,0)),""),"d-mmm-yy") &amp;" to " &amp; TEXT(IFERROR(INDEX('Overview - Section A'!$E$38:$E$44,MATCH(G131,'Overview - Section A'!$U$38:$U$44,0)),""),"d-mmm-yy")</f>
        <v>1-Jan-20 to 31-Dec-20</v>
      </c>
      <c r="D131" s="517"/>
      <c r="E131" s="517"/>
      <c r="F131" s="518"/>
      <c r="G131" s="519" t="s">
        <v>466</v>
      </c>
      <c r="H131" s="519"/>
      <c r="I131" s="503" t="b">
        <f t="shared" si="5"/>
        <v>1</v>
      </c>
      <c r="J131" s="503" t="b">
        <f t="shared" si="6"/>
        <v>0</v>
      </c>
      <c r="K131" s="503" t="str">
        <f t="shared" si="7"/>
        <v>a1N36000009dOIjEAM</v>
      </c>
      <c r="L131" s="520" t="s">
        <v>1268</v>
      </c>
      <c r="M131" s="517"/>
      <c r="N131" s="517"/>
      <c r="O131" s="49"/>
      <c r="AM131" s="5"/>
      <c r="AN131" s="5"/>
    </row>
    <row r="132" spans="1:40" ht="283.5" x14ac:dyDescent="0.25">
      <c r="A132" s="409">
        <v>8</v>
      </c>
      <c r="B132" s="427" t="str">
        <f t="shared" si="4"/>
        <v/>
      </c>
      <c r="C132" s="501" t="str">
        <f ca="1">TEXT(IFERROR(INDEX('Overview - Section A'!$A$38:$A$44,MATCH(G132,'Overview - Section A'!$U$38:$U$44,0)),""),"d-mmm-yy") &amp;" to " &amp; TEXT(IFERROR(INDEX('Overview - Section A'!$E$38:$E$44,MATCH(G132,'Overview - Section A'!$U$38:$U$44,0)),""),"d-mmm-yy")</f>
        <v>1-Jan-21 to 31-Dec-21</v>
      </c>
      <c r="D132" s="517"/>
      <c r="E132" s="517"/>
      <c r="F132" s="518"/>
      <c r="G132" s="519" t="s">
        <v>468</v>
      </c>
      <c r="H132" s="519"/>
      <c r="I132" s="503" t="b">
        <f t="shared" si="5"/>
        <v>1</v>
      </c>
      <c r="J132" s="503" t="b">
        <f t="shared" si="6"/>
        <v>0</v>
      </c>
      <c r="K132" s="503" t="str">
        <f t="shared" si="7"/>
        <v>a1N36000009dOIjEAM</v>
      </c>
      <c r="L132" s="520" t="s">
        <v>1269</v>
      </c>
      <c r="M132" s="517"/>
      <c r="N132" s="517"/>
      <c r="O132" s="49"/>
      <c r="AM132" s="5"/>
      <c r="AN132" s="5"/>
    </row>
    <row r="133" spans="1:40" ht="283.5" x14ac:dyDescent="0.25">
      <c r="A133" s="409">
        <v>8</v>
      </c>
      <c r="B133" s="427" t="str">
        <f t="shared" si="4"/>
        <v/>
      </c>
      <c r="C133" s="501" t="str">
        <f ca="1">TEXT(IFERROR(INDEX('Overview - Section A'!$A$38:$A$44,MATCH(G133,'Overview - Section A'!$U$38:$U$44,0)),""),"d-mmm-yy") &amp;" to " &amp; TEXT(IFERROR(INDEX('Overview - Section A'!$E$38:$E$44,MATCH(G133,'Overview - Section A'!$U$38:$U$44,0)),""),"d-mmm-yy")</f>
        <v>1-Jan-22 to 31-Dec-22</v>
      </c>
      <c r="D133" s="517"/>
      <c r="E133" s="517"/>
      <c r="F133" s="518"/>
      <c r="G133" s="519" t="s">
        <v>470</v>
      </c>
      <c r="H133" s="519"/>
      <c r="I133" s="503" t="b">
        <f t="shared" si="5"/>
        <v>1</v>
      </c>
      <c r="J133" s="503" t="b">
        <f t="shared" si="6"/>
        <v>0</v>
      </c>
      <c r="K133" s="503" t="str">
        <f t="shared" si="7"/>
        <v>a1N36000009dOIjEAM</v>
      </c>
      <c r="L133" s="520" t="s">
        <v>1270</v>
      </c>
      <c r="M133" s="517"/>
      <c r="N133" s="517"/>
      <c r="O133" s="49"/>
      <c r="AM133" s="5"/>
      <c r="AN133" s="5"/>
    </row>
    <row r="134" spans="1:40" ht="283.5" x14ac:dyDescent="0.25">
      <c r="A134" s="409">
        <v>9</v>
      </c>
      <c r="B134" s="427" t="str">
        <f t="shared" si="4"/>
        <v/>
      </c>
      <c r="C134" s="501" t="str">
        <f ca="1">TEXT(IFERROR(INDEX('Overview - Section A'!$A$38:$A$44,MATCH(G134,'Overview - Section A'!$U$38:$U$44,0)),""),"d-mmm-yy") &amp;" to " &amp; TEXT(IFERROR(INDEX('Overview - Section A'!$E$38:$E$44,MATCH(G134,'Overview - Section A'!$U$38:$U$44,0)),""),"d-mmm-yy")</f>
        <v>1-Jul-18 to 31-Dec-18</v>
      </c>
      <c r="D134" s="517"/>
      <c r="E134" s="517"/>
      <c r="F134" s="518"/>
      <c r="G134" s="519" t="s">
        <v>462</v>
      </c>
      <c r="H134" s="519"/>
      <c r="I134" s="503" t="b">
        <f t="shared" si="5"/>
        <v>1</v>
      </c>
      <c r="J134" s="503" t="b">
        <f t="shared" si="6"/>
        <v>0</v>
      </c>
      <c r="K134" s="503" t="str">
        <f t="shared" si="7"/>
        <v>a1N36000009dOIkEAM</v>
      </c>
      <c r="L134" s="520" t="s">
        <v>1271</v>
      </c>
      <c r="M134" s="517"/>
      <c r="N134" s="517"/>
      <c r="O134" s="49"/>
      <c r="AM134" s="5"/>
      <c r="AN134" s="5"/>
    </row>
    <row r="135" spans="1:40" ht="283.5" x14ac:dyDescent="0.25">
      <c r="A135" s="409">
        <v>9</v>
      </c>
      <c r="B135" s="427" t="str">
        <f t="shared" si="4"/>
        <v/>
      </c>
      <c r="C135" s="501" t="str">
        <f ca="1">TEXT(IFERROR(INDEX('Overview - Section A'!$A$38:$A$44,MATCH(G135,'Overview - Section A'!$U$38:$U$44,0)),""),"d-mmm-yy") &amp;" to " &amp; TEXT(IFERROR(INDEX('Overview - Section A'!$E$38:$E$44,MATCH(G135,'Overview - Section A'!$U$38:$U$44,0)),""),"d-mmm-yy")</f>
        <v>1-Jan-19 to 31-Dec-19</v>
      </c>
      <c r="D135" s="517"/>
      <c r="E135" s="517"/>
      <c r="F135" s="518"/>
      <c r="G135" s="519" t="s">
        <v>464</v>
      </c>
      <c r="H135" s="519"/>
      <c r="I135" s="503" t="b">
        <f t="shared" si="5"/>
        <v>1</v>
      </c>
      <c r="J135" s="503" t="b">
        <f t="shared" si="6"/>
        <v>0</v>
      </c>
      <c r="K135" s="503" t="str">
        <f t="shared" si="7"/>
        <v>a1N36000009dOIkEAM</v>
      </c>
      <c r="L135" s="520" t="s">
        <v>1272</v>
      </c>
      <c r="M135" s="517"/>
      <c r="N135" s="517"/>
      <c r="O135" s="49"/>
      <c r="AM135" s="5"/>
      <c r="AN135" s="5"/>
    </row>
    <row r="136" spans="1:40" ht="283.5" x14ac:dyDescent="0.25">
      <c r="A136" s="409">
        <v>9</v>
      </c>
      <c r="B136" s="427" t="str">
        <f t="shared" si="4"/>
        <v/>
      </c>
      <c r="C136" s="501" t="str">
        <f ca="1">TEXT(IFERROR(INDEX('Overview - Section A'!$A$38:$A$44,MATCH(G136,'Overview - Section A'!$U$38:$U$44,0)),""),"d-mmm-yy") &amp;" to " &amp; TEXT(IFERROR(INDEX('Overview - Section A'!$E$38:$E$44,MATCH(G136,'Overview - Section A'!$U$38:$U$44,0)),""),"d-mmm-yy")</f>
        <v>1-Jan-20 to 31-Dec-20</v>
      </c>
      <c r="D136" s="517"/>
      <c r="E136" s="517"/>
      <c r="F136" s="518"/>
      <c r="G136" s="519" t="s">
        <v>466</v>
      </c>
      <c r="H136" s="519"/>
      <c r="I136" s="503" t="b">
        <f t="shared" si="5"/>
        <v>1</v>
      </c>
      <c r="J136" s="503" t="b">
        <f t="shared" si="6"/>
        <v>0</v>
      </c>
      <c r="K136" s="503" t="str">
        <f t="shared" si="7"/>
        <v>a1N36000009dOIkEAM</v>
      </c>
      <c r="L136" s="520" t="s">
        <v>1273</v>
      </c>
      <c r="M136" s="517"/>
      <c r="N136" s="517"/>
      <c r="O136" s="49"/>
      <c r="AM136" s="5"/>
      <c r="AN136" s="5"/>
    </row>
    <row r="137" spans="1:40" ht="283.5" x14ac:dyDescent="0.25">
      <c r="A137" s="409">
        <v>9</v>
      </c>
      <c r="B137" s="427" t="str">
        <f t="shared" si="4"/>
        <v/>
      </c>
      <c r="C137" s="501" t="str">
        <f ca="1">TEXT(IFERROR(INDEX('Overview - Section A'!$A$38:$A$44,MATCH(G137,'Overview - Section A'!$U$38:$U$44,0)),""),"d-mmm-yy") &amp;" to " &amp; TEXT(IFERROR(INDEX('Overview - Section A'!$E$38:$E$44,MATCH(G137,'Overview - Section A'!$U$38:$U$44,0)),""),"d-mmm-yy")</f>
        <v>1-Jan-21 to 31-Dec-21</v>
      </c>
      <c r="D137" s="517"/>
      <c r="E137" s="517"/>
      <c r="F137" s="518"/>
      <c r="G137" s="519" t="s">
        <v>468</v>
      </c>
      <c r="H137" s="519"/>
      <c r="I137" s="503" t="b">
        <f t="shared" si="5"/>
        <v>1</v>
      </c>
      <c r="J137" s="503" t="b">
        <f t="shared" si="6"/>
        <v>0</v>
      </c>
      <c r="K137" s="503" t="str">
        <f t="shared" si="7"/>
        <v>a1N36000009dOIkEAM</v>
      </c>
      <c r="L137" s="520" t="s">
        <v>1274</v>
      </c>
      <c r="M137" s="517"/>
      <c r="N137" s="517"/>
      <c r="O137" s="49"/>
      <c r="AM137" s="5"/>
      <c r="AN137" s="5"/>
    </row>
    <row r="138" spans="1:40" ht="283.5" x14ac:dyDescent="0.25">
      <c r="A138" s="409">
        <v>9</v>
      </c>
      <c r="B138" s="427" t="str">
        <f t="shared" si="4"/>
        <v/>
      </c>
      <c r="C138" s="501" t="str">
        <f ca="1">TEXT(IFERROR(INDEX('Overview - Section A'!$A$38:$A$44,MATCH(G138,'Overview - Section A'!$U$38:$U$44,0)),""),"d-mmm-yy") &amp;" to " &amp; TEXT(IFERROR(INDEX('Overview - Section A'!$E$38:$E$44,MATCH(G138,'Overview - Section A'!$U$38:$U$44,0)),""),"d-mmm-yy")</f>
        <v>1-Jan-22 to 31-Dec-22</v>
      </c>
      <c r="D138" s="517"/>
      <c r="E138" s="517"/>
      <c r="F138" s="518"/>
      <c r="G138" s="519" t="s">
        <v>470</v>
      </c>
      <c r="H138" s="519"/>
      <c r="I138" s="503" t="b">
        <f t="shared" si="5"/>
        <v>1</v>
      </c>
      <c r="J138" s="503" t="b">
        <f t="shared" si="6"/>
        <v>0</v>
      </c>
      <c r="K138" s="503" t="str">
        <f t="shared" si="7"/>
        <v>a1N36000009dOIkEAM</v>
      </c>
      <c r="L138" s="520" t="s">
        <v>1275</v>
      </c>
      <c r="M138" s="517"/>
      <c r="N138" s="517"/>
      <c r="O138" s="49"/>
      <c r="AM138" s="5"/>
      <c r="AN138" s="5"/>
    </row>
    <row r="139" spans="1:40" ht="283.5" x14ac:dyDescent="0.25">
      <c r="A139" s="409">
        <v>10</v>
      </c>
      <c r="B139" s="427" t="str">
        <f t="shared" si="4"/>
        <v/>
      </c>
      <c r="C139" s="501" t="str">
        <f ca="1">TEXT(IFERROR(INDEX('Overview - Section A'!$A$38:$A$44,MATCH(G139,'Overview - Section A'!$U$38:$U$44,0)),""),"d-mmm-yy") &amp;" to " &amp; TEXT(IFERROR(INDEX('Overview - Section A'!$E$38:$E$44,MATCH(G139,'Overview - Section A'!$U$38:$U$44,0)),""),"d-mmm-yy")</f>
        <v>1-Jul-18 to 31-Dec-18</v>
      </c>
      <c r="D139" s="517"/>
      <c r="E139" s="517"/>
      <c r="F139" s="518"/>
      <c r="G139" s="519" t="s">
        <v>462</v>
      </c>
      <c r="H139" s="519"/>
      <c r="I139" s="503" t="b">
        <f t="shared" si="5"/>
        <v>1</v>
      </c>
      <c r="J139" s="503" t="b">
        <f t="shared" si="6"/>
        <v>0</v>
      </c>
      <c r="K139" s="503" t="str">
        <f t="shared" si="7"/>
        <v>a1N36000009dOIlEAM</v>
      </c>
      <c r="L139" s="520" t="s">
        <v>1276</v>
      </c>
      <c r="M139" s="517"/>
      <c r="N139" s="517"/>
      <c r="O139" s="49"/>
      <c r="AM139" s="5"/>
      <c r="AN139" s="5"/>
    </row>
    <row r="140" spans="1:40" ht="283.5" x14ac:dyDescent="0.25">
      <c r="A140" s="409">
        <v>10</v>
      </c>
      <c r="B140" s="427" t="str">
        <f t="shared" si="4"/>
        <v/>
      </c>
      <c r="C140" s="501" t="str">
        <f ca="1">TEXT(IFERROR(INDEX('Overview - Section A'!$A$38:$A$44,MATCH(G140,'Overview - Section A'!$U$38:$U$44,0)),""),"d-mmm-yy") &amp;" to " &amp; TEXT(IFERROR(INDEX('Overview - Section A'!$E$38:$E$44,MATCH(G140,'Overview - Section A'!$U$38:$U$44,0)),""),"d-mmm-yy")</f>
        <v>1-Jan-19 to 31-Dec-19</v>
      </c>
      <c r="D140" s="517"/>
      <c r="E140" s="517"/>
      <c r="F140" s="518"/>
      <c r="G140" s="519" t="s">
        <v>464</v>
      </c>
      <c r="H140" s="519"/>
      <c r="I140" s="503" t="b">
        <f t="shared" si="5"/>
        <v>1</v>
      </c>
      <c r="J140" s="503" t="b">
        <f t="shared" si="6"/>
        <v>0</v>
      </c>
      <c r="K140" s="503" t="str">
        <f t="shared" si="7"/>
        <v>a1N36000009dOIlEAM</v>
      </c>
      <c r="L140" s="520" t="s">
        <v>1277</v>
      </c>
      <c r="M140" s="517"/>
      <c r="N140" s="517"/>
      <c r="O140" s="49"/>
      <c r="AM140" s="5"/>
      <c r="AN140" s="5"/>
    </row>
    <row r="141" spans="1:40" ht="283.5" x14ac:dyDescent="0.25">
      <c r="A141" s="409">
        <v>10</v>
      </c>
      <c r="B141" s="427" t="str">
        <f t="shared" si="4"/>
        <v/>
      </c>
      <c r="C141" s="501" t="str">
        <f ca="1">TEXT(IFERROR(INDEX('Overview - Section A'!$A$38:$A$44,MATCH(G141,'Overview - Section A'!$U$38:$U$44,0)),""),"d-mmm-yy") &amp;" to " &amp; TEXT(IFERROR(INDEX('Overview - Section A'!$E$38:$E$44,MATCH(G141,'Overview - Section A'!$U$38:$U$44,0)),""),"d-mmm-yy")</f>
        <v>1-Jan-20 to 31-Dec-20</v>
      </c>
      <c r="D141" s="517"/>
      <c r="E141" s="517"/>
      <c r="F141" s="518"/>
      <c r="G141" s="519" t="s">
        <v>466</v>
      </c>
      <c r="H141" s="519"/>
      <c r="I141" s="503" t="b">
        <f t="shared" si="5"/>
        <v>1</v>
      </c>
      <c r="J141" s="503" t="b">
        <f t="shared" si="6"/>
        <v>0</v>
      </c>
      <c r="K141" s="503" t="str">
        <f t="shared" si="7"/>
        <v>a1N36000009dOIlEAM</v>
      </c>
      <c r="L141" s="520" t="s">
        <v>1278</v>
      </c>
      <c r="M141" s="517"/>
      <c r="N141" s="517"/>
      <c r="O141" s="49"/>
      <c r="AM141" s="5"/>
      <c r="AN141" s="5"/>
    </row>
    <row r="142" spans="1:40" ht="283.5" x14ac:dyDescent="0.25">
      <c r="A142" s="409">
        <v>10</v>
      </c>
      <c r="B142" s="427" t="str">
        <f t="shared" si="4"/>
        <v/>
      </c>
      <c r="C142" s="501" t="str">
        <f ca="1">TEXT(IFERROR(INDEX('Overview - Section A'!$A$38:$A$44,MATCH(G142,'Overview - Section A'!$U$38:$U$44,0)),""),"d-mmm-yy") &amp;" to " &amp; TEXT(IFERROR(INDEX('Overview - Section A'!$E$38:$E$44,MATCH(G142,'Overview - Section A'!$U$38:$U$44,0)),""),"d-mmm-yy")</f>
        <v>1-Jan-21 to 31-Dec-21</v>
      </c>
      <c r="D142" s="517"/>
      <c r="E142" s="517"/>
      <c r="F142" s="518"/>
      <c r="G142" s="519" t="s">
        <v>468</v>
      </c>
      <c r="H142" s="519"/>
      <c r="I142" s="503" t="b">
        <f t="shared" si="5"/>
        <v>1</v>
      </c>
      <c r="J142" s="503" t="b">
        <f t="shared" si="6"/>
        <v>0</v>
      </c>
      <c r="K142" s="503" t="str">
        <f t="shared" si="7"/>
        <v>a1N36000009dOIlEAM</v>
      </c>
      <c r="L142" s="520" t="s">
        <v>1279</v>
      </c>
      <c r="M142" s="517"/>
      <c r="N142" s="517"/>
      <c r="O142" s="49"/>
      <c r="AM142" s="5"/>
      <c r="AN142" s="5"/>
    </row>
    <row r="143" spans="1:40" ht="283.5" x14ac:dyDescent="0.25">
      <c r="A143" s="409">
        <v>10</v>
      </c>
      <c r="B143" s="427" t="str">
        <f t="shared" si="4"/>
        <v/>
      </c>
      <c r="C143" s="501" t="str">
        <f ca="1">TEXT(IFERROR(INDEX('Overview - Section A'!$A$38:$A$44,MATCH(G143,'Overview - Section A'!$U$38:$U$44,0)),""),"d-mmm-yy") &amp;" to " &amp; TEXT(IFERROR(INDEX('Overview - Section A'!$E$38:$E$44,MATCH(G143,'Overview - Section A'!$U$38:$U$44,0)),""),"d-mmm-yy")</f>
        <v>1-Jan-22 to 31-Dec-22</v>
      </c>
      <c r="D143" s="517"/>
      <c r="E143" s="517"/>
      <c r="F143" s="518"/>
      <c r="G143" s="519" t="s">
        <v>470</v>
      </c>
      <c r="H143" s="519"/>
      <c r="I143" s="503" t="b">
        <f t="shared" si="5"/>
        <v>1</v>
      </c>
      <c r="J143" s="503" t="b">
        <f t="shared" si="6"/>
        <v>0</v>
      </c>
      <c r="K143" s="503" t="str">
        <f t="shared" si="7"/>
        <v>a1N36000009dOIlEAM</v>
      </c>
      <c r="L143" s="520" t="s">
        <v>1280</v>
      </c>
      <c r="M143" s="517"/>
      <c r="N143" s="517"/>
      <c r="O143" s="49"/>
      <c r="AM143" s="5"/>
      <c r="AN143" s="5"/>
    </row>
    <row r="144" spans="1:40" ht="283.5" x14ac:dyDescent="0.25">
      <c r="A144" s="409">
        <v>11</v>
      </c>
      <c r="B144" s="427" t="str">
        <f t="shared" si="4"/>
        <v/>
      </c>
      <c r="C144" s="501" t="str">
        <f ca="1">TEXT(IFERROR(INDEX('Overview - Section A'!$A$38:$A$44,MATCH(G144,'Overview - Section A'!$U$38:$U$44,0)),""),"d-mmm-yy") &amp;" to " &amp; TEXT(IFERROR(INDEX('Overview - Section A'!$E$38:$E$44,MATCH(G144,'Overview - Section A'!$U$38:$U$44,0)),""),"d-mmm-yy")</f>
        <v>1-Jul-18 to 31-Dec-18</v>
      </c>
      <c r="D144" s="517"/>
      <c r="E144" s="517"/>
      <c r="F144" s="518"/>
      <c r="G144" s="519" t="s">
        <v>462</v>
      </c>
      <c r="H144" s="519"/>
      <c r="I144" s="503" t="b">
        <f t="shared" si="5"/>
        <v>1</v>
      </c>
      <c r="J144" s="503" t="b">
        <f t="shared" si="6"/>
        <v>0</v>
      </c>
      <c r="K144" s="503" t="str">
        <f t="shared" si="7"/>
        <v>a1N36000009dOImEAM</v>
      </c>
      <c r="L144" s="520" t="s">
        <v>1281</v>
      </c>
      <c r="M144" s="517"/>
      <c r="N144" s="517"/>
      <c r="O144" s="49"/>
      <c r="AM144" s="5"/>
      <c r="AN144" s="5"/>
    </row>
    <row r="145" spans="1:40" ht="283.5" x14ac:dyDescent="0.25">
      <c r="A145" s="409">
        <v>11</v>
      </c>
      <c r="B145" s="427" t="str">
        <f t="shared" si="4"/>
        <v/>
      </c>
      <c r="C145" s="501" t="str">
        <f ca="1">TEXT(IFERROR(INDEX('Overview - Section A'!$A$38:$A$44,MATCH(G145,'Overview - Section A'!$U$38:$U$44,0)),""),"d-mmm-yy") &amp;" to " &amp; TEXT(IFERROR(INDEX('Overview - Section A'!$E$38:$E$44,MATCH(G145,'Overview - Section A'!$U$38:$U$44,0)),""),"d-mmm-yy")</f>
        <v>1-Jan-19 to 31-Dec-19</v>
      </c>
      <c r="D145" s="517"/>
      <c r="E145" s="517"/>
      <c r="F145" s="518"/>
      <c r="G145" s="519" t="s">
        <v>464</v>
      </c>
      <c r="H145" s="519"/>
      <c r="I145" s="503" t="b">
        <f t="shared" si="5"/>
        <v>1</v>
      </c>
      <c r="J145" s="503" t="b">
        <f t="shared" si="6"/>
        <v>0</v>
      </c>
      <c r="K145" s="503" t="str">
        <f t="shared" si="7"/>
        <v>a1N36000009dOImEAM</v>
      </c>
      <c r="L145" s="520" t="s">
        <v>1282</v>
      </c>
      <c r="M145" s="517"/>
      <c r="N145" s="517"/>
      <c r="O145" s="49"/>
      <c r="AM145" s="5"/>
      <c r="AN145" s="5"/>
    </row>
    <row r="146" spans="1:40" ht="283.5" x14ac:dyDescent="0.25">
      <c r="A146" s="409">
        <v>11</v>
      </c>
      <c r="B146" s="427" t="str">
        <f t="shared" si="4"/>
        <v/>
      </c>
      <c r="C146" s="501" t="str">
        <f ca="1">TEXT(IFERROR(INDEX('Overview - Section A'!$A$38:$A$44,MATCH(G146,'Overview - Section A'!$U$38:$U$44,0)),""),"d-mmm-yy") &amp;" to " &amp; TEXT(IFERROR(INDEX('Overview - Section A'!$E$38:$E$44,MATCH(G146,'Overview - Section A'!$U$38:$U$44,0)),""),"d-mmm-yy")</f>
        <v>1-Jan-20 to 31-Dec-20</v>
      </c>
      <c r="D146" s="517"/>
      <c r="E146" s="517"/>
      <c r="F146" s="518"/>
      <c r="G146" s="519" t="s">
        <v>466</v>
      </c>
      <c r="H146" s="519"/>
      <c r="I146" s="503" t="b">
        <f t="shared" si="5"/>
        <v>1</v>
      </c>
      <c r="J146" s="503" t="b">
        <f t="shared" si="6"/>
        <v>0</v>
      </c>
      <c r="K146" s="503" t="str">
        <f t="shared" si="7"/>
        <v>a1N36000009dOImEAM</v>
      </c>
      <c r="L146" s="520" t="s">
        <v>1283</v>
      </c>
      <c r="M146" s="517"/>
      <c r="N146" s="517"/>
      <c r="O146" s="49"/>
      <c r="AM146" s="5"/>
      <c r="AN146" s="5"/>
    </row>
    <row r="147" spans="1:40" ht="283.5" x14ac:dyDescent="0.25">
      <c r="A147" s="409">
        <v>11</v>
      </c>
      <c r="B147" s="427" t="str">
        <f t="shared" si="4"/>
        <v/>
      </c>
      <c r="C147" s="501" t="str">
        <f ca="1">TEXT(IFERROR(INDEX('Overview - Section A'!$A$38:$A$44,MATCH(G147,'Overview - Section A'!$U$38:$U$44,0)),""),"d-mmm-yy") &amp;" to " &amp; TEXT(IFERROR(INDEX('Overview - Section A'!$E$38:$E$44,MATCH(G147,'Overview - Section A'!$U$38:$U$44,0)),""),"d-mmm-yy")</f>
        <v>1-Jan-21 to 31-Dec-21</v>
      </c>
      <c r="D147" s="517"/>
      <c r="E147" s="517"/>
      <c r="F147" s="518"/>
      <c r="G147" s="519" t="s">
        <v>468</v>
      </c>
      <c r="H147" s="519"/>
      <c r="I147" s="503" t="b">
        <f t="shared" si="5"/>
        <v>1</v>
      </c>
      <c r="J147" s="503" t="b">
        <f t="shared" si="6"/>
        <v>0</v>
      </c>
      <c r="K147" s="503" t="str">
        <f t="shared" si="7"/>
        <v>a1N36000009dOImEAM</v>
      </c>
      <c r="L147" s="520" t="s">
        <v>1284</v>
      </c>
      <c r="M147" s="517"/>
      <c r="N147" s="517"/>
      <c r="O147" s="49"/>
      <c r="AM147" s="5"/>
      <c r="AN147" s="5"/>
    </row>
    <row r="148" spans="1:40" ht="283.5" x14ac:dyDescent="0.25">
      <c r="A148" s="409">
        <v>11</v>
      </c>
      <c r="B148" s="427" t="str">
        <f t="shared" si="4"/>
        <v/>
      </c>
      <c r="C148" s="501" t="str">
        <f ca="1">TEXT(IFERROR(INDEX('Overview - Section A'!$A$38:$A$44,MATCH(G148,'Overview - Section A'!$U$38:$U$44,0)),""),"d-mmm-yy") &amp;" to " &amp; TEXT(IFERROR(INDEX('Overview - Section A'!$E$38:$E$44,MATCH(G148,'Overview - Section A'!$U$38:$U$44,0)),""),"d-mmm-yy")</f>
        <v>1-Jan-22 to 31-Dec-22</v>
      </c>
      <c r="D148" s="517"/>
      <c r="E148" s="517"/>
      <c r="F148" s="518"/>
      <c r="G148" s="519" t="s">
        <v>470</v>
      </c>
      <c r="H148" s="519"/>
      <c r="I148" s="503" t="b">
        <f t="shared" si="5"/>
        <v>1</v>
      </c>
      <c r="J148" s="503" t="b">
        <f t="shared" si="6"/>
        <v>0</v>
      </c>
      <c r="K148" s="503" t="str">
        <f t="shared" si="7"/>
        <v>a1N36000009dOImEAM</v>
      </c>
      <c r="L148" s="520" t="s">
        <v>1285</v>
      </c>
      <c r="M148" s="517"/>
      <c r="N148" s="517"/>
      <c r="O148" s="49"/>
      <c r="AM148" s="5"/>
      <c r="AN148" s="5"/>
    </row>
    <row r="149" spans="1:40" ht="283.5" x14ac:dyDescent="0.25">
      <c r="A149" s="409">
        <v>12</v>
      </c>
      <c r="B149" s="427" t="str">
        <f t="shared" si="4"/>
        <v/>
      </c>
      <c r="C149" s="501" t="str">
        <f ca="1">TEXT(IFERROR(INDEX('Overview - Section A'!$A$38:$A$44,MATCH(G149,'Overview - Section A'!$U$38:$U$44,0)),""),"d-mmm-yy") &amp;" to " &amp; TEXT(IFERROR(INDEX('Overview - Section A'!$E$38:$E$44,MATCH(G149,'Overview - Section A'!$U$38:$U$44,0)),""),"d-mmm-yy")</f>
        <v>1-Jul-18 to 31-Dec-18</v>
      </c>
      <c r="D149" s="517"/>
      <c r="E149" s="517"/>
      <c r="F149" s="518"/>
      <c r="G149" s="519" t="s">
        <v>462</v>
      </c>
      <c r="H149" s="519"/>
      <c r="I149" s="503" t="b">
        <f t="shared" si="5"/>
        <v>1</v>
      </c>
      <c r="J149" s="503" t="b">
        <f t="shared" si="6"/>
        <v>0</v>
      </c>
      <c r="K149" s="503" t="str">
        <f t="shared" si="7"/>
        <v>a1N36000009dOInEAM</v>
      </c>
      <c r="L149" s="520" t="s">
        <v>1286</v>
      </c>
      <c r="M149" s="517"/>
      <c r="N149" s="517"/>
      <c r="O149" s="49"/>
      <c r="AM149" s="5"/>
      <c r="AN149" s="5"/>
    </row>
    <row r="150" spans="1:40" ht="283.5" x14ac:dyDescent="0.25">
      <c r="A150" s="409">
        <v>12</v>
      </c>
      <c r="B150" s="427" t="str">
        <f t="shared" si="4"/>
        <v/>
      </c>
      <c r="C150" s="501" t="str">
        <f ca="1">TEXT(IFERROR(INDEX('Overview - Section A'!$A$38:$A$44,MATCH(G150,'Overview - Section A'!$U$38:$U$44,0)),""),"d-mmm-yy") &amp;" to " &amp; TEXT(IFERROR(INDEX('Overview - Section A'!$E$38:$E$44,MATCH(G150,'Overview - Section A'!$U$38:$U$44,0)),""),"d-mmm-yy")</f>
        <v>1-Jan-19 to 31-Dec-19</v>
      </c>
      <c r="D150" s="517"/>
      <c r="E150" s="517"/>
      <c r="F150" s="518"/>
      <c r="G150" s="519" t="s">
        <v>464</v>
      </c>
      <c r="H150" s="519"/>
      <c r="I150" s="503" t="b">
        <f t="shared" si="5"/>
        <v>1</v>
      </c>
      <c r="J150" s="503" t="b">
        <f t="shared" si="6"/>
        <v>0</v>
      </c>
      <c r="K150" s="503" t="str">
        <f t="shared" si="7"/>
        <v>a1N36000009dOInEAM</v>
      </c>
      <c r="L150" s="520" t="s">
        <v>1287</v>
      </c>
      <c r="M150" s="517"/>
      <c r="N150" s="517"/>
      <c r="O150" s="49"/>
      <c r="AM150" s="5"/>
      <c r="AN150" s="5"/>
    </row>
    <row r="151" spans="1:40" ht="283.5" x14ac:dyDescent="0.25">
      <c r="A151" s="409">
        <v>12</v>
      </c>
      <c r="B151" s="427" t="str">
        <f t="shared" si="4"/>
        <v/>
      </c>
      <c r="C151" s="501" t="str">
        <f ca="1">TEXT(IFERROR(INDEX('Overview - Section A'!$A$38:$A$44,MATCH(G151,'Overview - Section A'!$U$38:$U$44,0)),""),"d-mmm-yy") &amp;" to " &amp; TEXT(IFERROR(INDEX('Overview - Section A'!$E$38:$E$44,MATCH(G151,'Overview - Section A'!$U$38:$U$44,0)),""),"d-mmm-yy")</f>
        <v>1-Jan-20 to 31-Dec-20</v>
      </c>
      <c r="D151" s="517"/>
      <c r="E151" s="517"/>
      <c r="F151" s="518"/>
      <c r="G151" s="519" t="s">
        <v>466</v>
      </c>
      <c r="H151" s="519"/>
      <c r="I151" s="503" t="b">
        <f t="shared" si="5"/>
        <v>1</v>
      </c>
      <c r="J151" s="503" t="b">
        <f t="shared" si="6"/>
        <v>0</v>
      </c>
      <c r="K151" s="503" t="str">
        <f t="shared" si="7"/>
        <v>a1N36000009dOInEAM</v>
      </c>
      <c r="L151" s="520" t="s">
        <v>1288</v>
      </c>
      <c r="M151" s="517"/>
      <c r="N151" s="517"/>
      <c r="O151" s="49"/>
      <c r="AM151" s="5"/>
      <c r="AN151" s="5"/>
    </row>
    <row r="152" spans="1:40" ht="283.5" x14ac:dyDescent="0.25">
      <c r="A152" s="409">
        <v>12</v>
      </c>
      <c r="B152" s="427" t="str">
        <f t="shared" si="4"/>
        <v/>
      </c>
      <c r="C152" s="501" t="str">
        <f ca="1">TEXT(IFERROR(INDEX('Overview - Section A'!$A$38:$A$44,MATCH(G152,'Overview - Section A'!$U$38:$U$44,0)),""),"d-mmm-yy") &amp;" to " &amp; TEXT(IFERROR(INDEX('Overview - Section A'!$E$38:$E$44,MATCH(G152,'Overview - Section A'!$U$38:$U$44,0)),""),"d-mmm-yy")</f>
        <v>1-Jan-21 to 31-Dec-21</v>
      </c>
      <c r="D152" s="517"/>
      <c r="E152" s="517"/>
      <c r="F152" s="518"/>
      <c r="G152" s="519" t="s">
        <v>468</v>
      </c>
      <c r="H152" s="519"/>
      <c r="I152" s="503" t="b">
        <f t="shared" si="5"/>
        <v>1</v>
      </c>
      <c r="J152" s="503" t="b">
        <f t="shared" si="6"/>
        <v>0</v>
      </c>
      <c r="K152" s="503" t="str">
        <f t="shared" si="7"/>
        <v>a1N36000009dOInEAM</v>
      </c>
      <c r="L152" s="520" t="s">
        <v>1289</v>
      </c>
      <c r="M152" s="517"/>
      <c r="N152" s="517"/>
      <c r="O152" s="49"/>
      <c r="AM152" s="5"/>
      <c r="AN152" s="5"/>
    </row>
    <row r="153" spans="1:40" ht="283.5" x14ac:dyDescent="0.25">
      <c r="A153" s="409">
        <v>12</v>
      </c>
      <c r="B153" s="427" t="str">
        <f t="shared" si="4"/>
        <v/>
      </c>
      <c r="C153" s="501" t="str">
        <f ca="1">TEXT(IFERROR(INDEX('Overview - Section A'!$A$38:$A$44,MATCH(G153,'Overview - Section A'!$U$38:$U$44,0)),""),"d-mmm-yy") &amp;" to " &amp; TEXT(IFERROR(INDEX('Overview - Section A'!$E$38:$E$44,MATCH(G153,'Overview - Section A'!$U$38:$U$44,0)),""),"d-mmm-yy")</f>
        <v>1-Jan-22 to 31-Dec-22</v>
      </c>
      <c r="D153" s="517"/>
      <c r="E153" s="517"/>
      <c r="F153" s="518"/>
      <c r="G153" s="519" t="s">
        <v>470</v>
      </c>
      <c r="H153" s="519"/>
      <c r="I153" s="503" t="b">
        <f t="shared" si="5"/>
        <v>1</v>
      </c>
      <c r="J153" s="503" t="b">
        <f t="shared" si="6"/>
        <v>0</v>
      </c>
      <c r="K153" s="503" t="str">
        <f t="shared" si="7"/>
        <v>a1N36000009dOInEAM</v>
      </c>
      <c r="L153" s="520" t="s">
        <v>1290</v>
      </c>
      <c r="M153" s="517"/>
      <c r="N153" s="517"/>
      <c r="O153" s="49"/>
      <c r="AM153" s="5"/>
      <c r="AN153" s="5"/>
    </row>
    <row r="154" spans="1:40" ht="283.5" x14ac:dyDescent="0.25">
      <c r="A154" s="409">
        <v>13</v>
      </c>
      <c r="B154" s="427" t="str">
        <f t="shared" si="4"/>
        <v/>
      </c>
      <c r="C154" s="501" t="str">
        <f ca="1">TEXT(IFERROR(INDEX('Overview - Section A'!$A$38:$A$44,MATCH(G154,'Overview - Section A'!$U$38:$U$44,0)),""),"d-mmm-yy") &amp;" to " &amp; TEXT(IFERROR(INDEX('Overview - Section A'!$E$38:$E$44,MATCH(G154,'Overview - Section A'!$U$38:$U$44,0)),""),"d-mmm-yy")</f>
        <v>1-Jul-18 to 31-Dec-18</v>
      </c>
      <c r="D154" s="517"/>
      <c r="E154" s="517"/>
      <c r="F154" s="518"/>
      <c r="G154" s="519" t="s">
        <v>462</v>
      </c>
      <c r="H154" s="519"/>
      <c r="I154" s="503" t="b">
        <f t="shared" si="5"/>
        <v>1</v>
      </c>
      <c r="J154" s="503" t="b">
        <f t="shared" si="6"/>
        <v>0</v>
      </c>
      <c r="K154" s="503" t="str">
        <f t="shared" si="7"/>
        <v>a1N36000009dOIoEAM</v>
      </c>
      <c r="L154" s="520" t="s">
        <v>1291</v>
      </c>
      <c r="M154" s="517"/>
      <c r="N154" s="517"/>
      <c r="O154" s="49"/>
      <c r="AM154" s="5"/>
      <c r="AN154" s="5"/>
    </row>
    <row r="155" spans="1:40" ht="283.5" x14ac:dyDescent="0.25">
      <c r="A155" s="409">
        <v>13</v>
      </c>
      <c r="B155" s="427" t="str">
        <f t="shared" si="4"/>
        <v/>
      </c>
      <c r="C155" s="501" t="str">
        <f ca="1">TEXT(IFERROR(INDEX('Overview - Section A'!$A$38:$A$44,MATCH(G155,'Overview - Section A'!$U$38:$U$44,0)),""),"d-mmm-yy") &amp;" to " &amp; TEXT(IFERROR(INDEX('Overview - Section A'!$E$38:$E$44,MATCH(G155,'Overview - Section A'!$U$38:$U$44,0)),""),"d-mmm-yy")</f>
        <v>1-Jan-19 to 31-Dec-19</v>
      </c>
      <c r="D155" s="517"/>
      <c r="E155" s="517"/>
      <c r="F155" s="518"/>
      <c r="G155" s="519" t="s">
        <v>464</v>
      </c>
      <c r="H155" s="519"/>
      <c r="I155" s="503" t="b">
        <f t="shared" si="5"/>
        <v>1</v>
      </c>
      <c r="J155" s="503" t="b">
        <f t="shared" si="6"/>
        <v>0</v>
      </c>
      <c r="K155" s="503" t="str">
        <f t="shared" si="7"/>
        <v>a1N36000009dOIoEAM</v>
      </c>
      <c r="L155" s="520" t="s">
        <v>1292</v>
      </c>
      <c r="M155" s="517"/>
      <c r="N155" s="517"/>
      <c r="O155" s="49"/>
      <c r="AM155" s="5"/>
      <c r="AN155" s="5"/>
    </row>
    <row r="156" spans="1:40" ht="283.5" x14ac:dyDescent="0.25">
      <c r="A156" s="409">
        <v>13</v>
      </c>
      <c r="B156" s="427" t="str">
        <f t="shared" si="4"/>
        <v/>
      </c>
      <c r="C156" s="501" t="str">
        <f ca="1">TEXT(IFERROR(INDEX('Overview - Section A'!$A$38:$A$44,MATCH(G156,'Overview - Section A'!$U$38:$U$44,0)),""),"d-mmm-yy") &amp;" to " &amp; TEXT(IFERROR(INDEX('Overview - Section A'!$E$38:$E$44,MATCH(G156,'Overview - Section A'!$U$38:$U$44,0)),""),"d-mmm-yy")</f>
        <v>1-Jan-20 to 31-Dec-20</v>
      </c>
      <c r="D156" s="517"/>
      <c r="E156" s="517"/>
      <c r="F156" s="518"/>
      <c r="G156" s="519" t="s">
        <v>466</v>
      </c>
      <c r="H156" s="519"/>
      <c r="I156" s="503" t="b">
        <f t="shared" si="5"/>
        <v>1</v>
      </c>
      <c r="J156" s="503" t="b">
        <f t="shared" si="6"/>
        <v>0</v>
      </c>
      <c r="K156" s="503" t="str">
        <f t="shared" si="7"/>
        <v>a1N36000009dOIoEAM</v>
      </c>
      <c r="L156" s="520" t="s">
        <v>1293</v>
      </c>
      <c r="M156" s="517"/>
      <c r="N156" s="517"/>
      <c r="O156" s="49"/>
      <c r="AM156" s="5"/>
      <c r="AN156" s="5"/>
    </row>
    <row r="157" spans="1:40" ht="283.5" x14ac:dyDescent="0.25">
      <c r="A157" s="409">
        <v>13</v>
      </c>
      <c r="B157" s="427" t="str">
        <f t="shared" si="4"/>
        <v/>
      </c>
      <c r="C157" s="501" t="str">
        <f ca="1">TEXT(IFERROR(INDEX('Overview - Section A'!$A$38:$A$44,MATCH(G157,'Overview - Section A'!$U$38:$U$44,0)),""),"d-mmm-yy") &amp;" to " &amp; TEXT(IFERROR(INDEX('Overview - Section A'!$E$38:$E$44,MATCH(G157,'Overview - Section A'!$U$38:$U$44,0)),""),"d-mmm-yy")</f>
        <v>1-Jan-21 to 31-Dec-21</v>
      </c>
      <c r="D157" s="517"/>
      <c r="E157" s="517"/>
      <c r="F157" s="518"/>
      <c r="G157" s="519" t="s">
        <v>468</v>
      </c>
      <c r="H157" s="519"/>
      <c r="I157" s="503" t="b">
        <f t="shared" si="5"/>
        <v>1</v>
      </c>
      <c r="J157" s="503" t="b">
        <f t="shared" si="6"/>
        <v>0</v>
      </c>
      <c r="K157" s="503" t="str">
        <f t="shared" si="7"/>
        <v>a1N36000009dOIoEAM</v>
      </c>
      <c r="L157" s="520" t="s">
        <v>1294</v>
      </c>
      <c r="M157" s="517"/>
      <c r="N157" s="517"/>
      <c r="O157" s="49"/>
      <c r="AM157" s="5"/>
      <c r="AN157" s="5"/>
    </row>
    <row r="158" spans="1:40" ht="283.5" x14ac:dyDescent="0.25">
      <c r="A158" s="409">
        <v>13</v>
      </c>
      <c r="B158" s="427" t="str">
        <f t="shared" ref="B158:B221" si="8">IF(A158=A157,"",IF(VLOOKUP(A158,$A$8:$D$90,4,FALSE)=0,"",VLOOKUP(A158,$A$8:$D$90,4,FALSE)))</f>
        <v/>
      </c>
      <c r="C158" s="501" t="str">
        <f ca="1">TEXT(IFERROR(INDEX('Overview - Section A'!$A$38:$A$44,MATCH(G158,'Overview - Section A'!$U$38:$U$44,0)),""),"d-mmm-yy") &amp;" to " &amp; TEXT(IFERROR(INDEX('Overview - Section A'!$E$38:$E$44,MATCH(G158,'Overview - Section A'!$U$38:$U$44,0)),""),"d-mmm-yy")</f>
        <v>1-Jan-22 to 31-Dec-22</v>
      </c>
      <c r="D158" s="517"/>
      <c r="E158" s="517"/>
      <c r="F158" s="518"/>
      <c r="G158" s="519" t="s">
        <v>470</v>
      </c>
      <c r="H158" s="519"/>
      <c r="I158" s="503" t="b">
        <f t="shared" ref="I158:I221" si="9">IFERROR(TRUE,FALSE)</f>
        <v>1</v>
      </c>
      <c r="J158" s="503" t="b">
        <f t="shared" ref="J158:J221" si="10">IFERROR(IF(VLOOKUP(A158,$A$8:$D$90,4,FALSE)&lt;&gt;"",TRUE,FALSE),FALSE)</f>
        <v>0</v>
      </c>
      <c r="K158" s="503" t="str">
        <f t="shared" ref="K158:K221" si="11">IFERROR(VLOOKUP(A158,$A$8:$T$90,20,FALSE),"")</f>
        <v>a1N36000009dOIoEAM</v>
      </c>
      <c r="L158" s="520" t="s">
        <v>1295</v>
      </c>
      <c r="M158" s="517"/>
      <c r="N158" s="517"/>
      <c r="O158" s="49"/>
      <c r="AM158" s="5"/>
      <c r="AN158" s="5"/>
    </row>
    <row r="159" spans="1:40" ht="283.5" x14ac:dyDescent="0.25">
      <c r="A159" s="409">
        <v>14</v>
      </c>
      <c r="B159" s="427" t="str">
        <f t="shared" si="8"/>
        <v/>
      </c>
      <c r="C159" s="501" t="str">
        <f ca="1">TEXT(IFERROR(INDEX('Overview - Section A'!$A$38:$A$44,MATCH(G159,'Overview - Section A'!$U$38:$U$44,0)),""),"d-mmm-yy") &amp;" to " &amp; TEXT(IFERROR(INDEX('Overview - Section A'!$E$38:$E$44,MATCH(G159,'Overview - Section A'!$U$38:$U$44,0)),""),"d-mmm-yy")</f>
        <v>1-Jul-18 to 31-Dec-18</v>
      </c>
      <c r="D159" s="517"/>
      <c r="E159" s="517"/>
      <c r="F159" s="518"/>
      <c r="G159" s="519" t="s">
        <v>462</v>
      </c>
      <c r="H159" s="519"/>
      <c r="I159" s="503" t="b">
        <f t="shared" si="9"/>
        <v>1</v>
      </c>
      <c r="J159" s="503" t="b">
        <f t="shared" si="10"/>
        <v>0</v>
      </c>
      <c r="K159" s="503" t="str">
        <f t="shared" si="11"/>
        <v>a1N36000009dOIpEAM</v>
      </c>
      <c r="L159" s="520" t="s">
        <v>1296</v>
      </c>
      <c r="M159" s="517"/>
      <c r="N159" s="517"/>
      <c r="O159" s="49"/>
      <c r="AM159" s="5"/>
      <c r="AN159" s="5"/>
    </row>
    <row r="160" spans="1:40" ht="283.5" x14ac:dyDescent="0.25">
      <c r="A160" s="409">
        <v>14</v>
      </c>
      <c r="B160" s="427" t="str">
        <f t="shared" si="8"/>
        <v/>
      </c>
      <c r="C160" s="501" t="str">
        <f ca="1">TEXT(IFERROR(INDEX('Overview - Section A'!$A$38:$A$44,MATCH(G160,'Overview - Section A'!$U$38:$U$44,0)),""),"d-mmm-yy") &amp;" to " &amp; TEXT(IFERROR(INDEX('Overview - Section A'!$E$38:$E$44,MATCH(G160,'Overview - Section A'!$U$38:$U$44,0)),""),"d-mmm-yy")</f>
        <v>1-Jan-19 to 31-Dec-19</v>
      </c>
      <c r="D160" s="517"/>
      <c r="E160" s="517"/>
      <c r="F160" s="518"/>
      <c r="G160" s="519" t="s">
        <v>464</v>
      </c>
      <c r="H160" s="519"/>
      <c r="I160" s="503" t="b">
        <f t="shared" si="9"/>
        <v>1</v>
      </c>
      <c r="J160" s="503" t="b">
        <f t="shared" si="10"/>
        <v>0</v>
      </c>
      <c r="K160" s="503" t="str">
        <f t="shared" si="11"/>
        <v>a1N36000009dOIpEAM</v>
      </c>
      <c r="L160" s="520" t="s">
        <v>1297</v>
      </c>
      <c r="M160" s="517"/>
      <c r="N160" s="517"/>
      <c r="O160" s="49"/>
      <c r="AM160" s="5"/>
      <c r="AN160" s="5"/>
    </row>
    <row r="161" spans="1:40" ht="283.5" x14ac:dyDescent="0.25">
      <c r="A161" s="409">
        <v>14</v>
      </c>
      <c r="B161" s="427" t="str">
        <f t="shared" si="8"/>
        <v/>
      </c>
      <c r="C161" s="501" t="str">
        <f ca="1">TEXT(IFERROR(INDEX('Overview - Section A'!$A$38:$A$44,MATCH(G161,'Overview - Section A'!$U$38:$U$44,0)),""),"d-mmm-yy") &amp;" to " &amp; TEXT(IFERROR(INDEX('Overview - Section A'!$E$38:$E$44,MATCH(G161,'Overview - Section A'!$U$38:$U$44,0)),""),"d-mmm-yy")</f>
        <v>1-Jan-20 to 31-Dec-20</v>
      </c>
      <c r="D161" s="517"/>
      <c r="E161" s="517"/>
      <c r="F161" s="518"/>
      <c r="G161" s="519" t="s">
        <v>466</v>
      </c>
      <c r="H161" s="519"/>
      <c r="I161" s="503" t="b">
        <f t="shared" si="9"/>
        <v>1</v>
      </c>
      <c r="J161" s="503" t="b">
        <f t="shared" si="10"/>
        <v>0</v>
      </c>
      <c r="K161" s="503" t="str">
        <f t="shared" si="11"/>
        <v>a1N36000009dOIpEAM</v>
      </c>
      <c r="L161" s="520" t="s">
        <v>1298</v>
      </c>
      <c r="M161" s="517"/>
      <c r="N161" s="517"/>
      <c r="O161" s="49"/>
      <c r="AM161" s="5"/>
      <c r="AN161" s="5"/>
    </row>
    <row r="162" spans="1:40" ht="283.5" x14ac:dyDescent="0.25">
      <c r="A162" s="409">
        <v>14</v>
      </c>
      <c r="B162" s="427" t="str">
        <f t="shared" si="8"/>
        <v/>
      </c>
      <c r="C162" s="501" t="str">
        <f ca="1">TEXT(IFERROR(INDEX('Overview - Section A'!$A$38:$A$44,MATCH(G162,'Overview - Section A'!$U$38:$U$44,0)),""),"d-mmm-yy") &amp;" to " &amp; TEXT(IFERROR(INDEX('Overview - Section A'!$E$38:$E$44,MATCH(G162,'Overview - Section A'!$U$38:$U$44,0)),""),"d-mmm-yy")</f>
        <v>1-Jan-21 to 31-Dec-21</v>
      </c>
      <c r="D162" s="517"/>
      <c r="E162" s="517"/>
      <c r="F162" s="518"/>
      <c r="G162" s="519" t="s">
        <v>468</v>
      </c>
      <c r="H162" s="519"/>
      <c r="I162" s="503" t="b">
        <f t="shared" si="9"/>
        <v>1</v>
      </c>
      <c r="J162" s="503" t="b">
        <f t="shared" si="10"/>
        <v>0</v>
      </c>
      <c r="K162" s="503" t="str">
        <f t="shared" si="11"/>
        <v>a1N36000009dOIpEAM</v>
      </c>
      <c r="L162" s="520" t="s">
        <v>1299</v>
      </c>
      <c r="M162" s="517"/>
      <c r="N162" s="517"/>
      <c r="O162" s="49"/>
      <c r="AM162" s="5"/>
      <c r="AN162" s="5"/>
    </row>
    <row r="163" spans="1:40" ht="283.5" x14ac:dyDescent="0.25">
      <c r="A163" s="409">
        <v>14</v>
      </c>
      <c r="B163" s="427" t="str">
        <f t="shared" si="8"/>
        <v/>
      </c>
      <c r="C163" s="501" t="str">
        <f ca="1">TEXT(IFERROR(INDEX('Overview - Section A'!$A$38:$A$44,MATCH(G163,'Overview - Section A'!$U$38:$U$44,0)),""),"d-mmm-yy") &amp;" to " &amp; TEXT(IFERROR(INDEX('Overview - Section A'!$E$38:$E$44,MATCH(G163,'Overview - Section A'!$U$38:$U$44,0)),""),"d-mmm-yy")</f>
        <v>1-Jan-22 to 31-Dec-22</v>
      </c>
      <c r="D163" s="517"/>
      <c r="E163" s="517"/>
      <c r="F163" s="518"/>
      <c r="G163" s="519" t="s">
        <v>470</v>
      </c>
      <c r="H163" s="519"/>
      <c r="I163" s="503" t="b">
        <f t="shared" si="9"/>
        <v>1</v>
      </c>
      <c r="J163" s="503" t="b">
        <f t="shared" si="10"/>
        <v>0</v>
      </c>
      <c r="K163" s="503" t="str">
        <f t="shared" si="11"/>
        <v>a1N36000009dOIpEAM</v>
      </c>
      <c r="L163" s="520" t="s">
        <v>1300</v>
      </c>
      <c r="M163" s="517"/>
      <c r="N163" s="517"/>
      <c r="O163" s="49"/>
      <c r="AM163" s="5"/>
      <c r="AN163" s="5"/>
    </row>
    <row r="164" spans="1:40" ht="283.5" x14ac:dyDescent="0.25">
      <c r="A164" s="409">
        <v>15</v>
      </c>
      <c r="B164" s="427" t="str">
        <f t="shared" si="8"/>
        <v/>
      </c>
      <c r="C164" s="501" t="str">
        <f ca="1">TEXT(IFERROR(INDEX('Overview - Section A'!$A$38:$A$44,MATCH(G164,'Overview - Section A'!$U$38:$U$44,0)),""),"d-mmm-yy") &amp;" to " &amp; TEXT(IFERROR(INDEX('Overview - Section A'!$E$38:$E$44,MATCH(G164,'Overview - Section A'!$U$38:$U$44,0)),""),"d-mmm-yy")</f>
        <v>1-Jul-18 to 31-Dec-18</v>
      </c>
      <c r="D164" s="517"/>
      <c r="E164" s="517"/>
      <c r="F164" s="518"/>
      <c r="G164" s="519" t="s">
        <v>462</v>
      </c>
      <c r="H164" s="519"/>
      <c r="I164" s="503" t="b">
        <f t="shared" si="9"/>
        <v>1</v>
      </c>
      <c r="J164" s="503" t="b">
        <f t="shared" si="10"/>
        <v>0</v>
      </c>
      <c r="K164" s="503" t="str">
        <f t="shared" si="11"/>
        <v>a1N36000009dOIqEAM</v>
      </c>
      <c r="L164" s="520" t="s">
        <v>1301</v>
      </c>
      <c r="M164" s="517"/>
      <c r="N164" s="517"/>
      <c r="O164" s="49"/>
      <c r="AM164" s="5"/>
      <c r="AN164" s="5"/>
    </row>
    <row r="165" spans="1:40" ht="283.5" x14ac:dyDescent="0.25">
      <c r="A165" s="409">
        <v>15</v>
      </c>
      <c r="B165" s="427" t="str">
        <f t="shared" si="8"/>
        <v/>
      </c>
      <c r="C165" s="501" t="str">
        <f ca="1">TEXT(IFERROR(INDEX('Overview - Section A'!$A$38:$A$44,MATCH(G165,'Overview - Section A'!$U$38:$U$44,0)),""),"d-mmm-yy") &amp;" to " &amp; TEXT(IFERROR(INDEX('Overview - Section A'!$E$38:$E$44,MATCH(G165,'Overview - Section A'!$U$38:$U$44,0)),""),"d-mmm-yy")</f>
        <v>1-Jan-19 to 31-Dec-19</v>
      </c>
      <c r="D165" s="517"/>
      <c r="E165" s="517"/>
      <c r="F165" s="518"/>
      <c r="G165" s="519" t="s">
        <v>464</v>
      </c>
      <c r="H165" s="519"/>
      <c r="I165" s="503" t="b">
        <f t="shared" si="9"/>
        <v>1</v>
      </c>
      <c r="J165" s="503" t="b">
        <f t="shared" si="10"/>
        <v>0</v>
      </c>
      <c r="K165" s="503" t="str">
        <f t="shared" si="11"/>
        <v>a1N36000009dOIqEAM</v>
      </c>
      <c r="L165" s="520" t="s">
        <v>1302</v>
      </c>
      <c r="M165" s="517"/>
      <c r="N165" s="517"/>
      <c r="O165" s="49"/>
      <c r="AM165" s="5"/>
      <c r="AN165" s="5"/>
    </row>
    <row r="166" spans="1:40" ht="283.5" x14ac:dyDescent="0.25">
      <c r="A166" s="409">
        <v>15</v>
      </c>
      <c r="B166" s="427" t="str">
        <f t="shared" si="8"/>
        <v/>
      </c>
      <c r="C166" s="501" t="str">
        <f ca="1">TEXT(IFERROR(INDEX('Overview - Section A'!$A$38:$A$44,MATCH(G166,'Overview - Section A'!$U$38:$U$44,0)),""),"d-mmm-yy") &amp;" to " &amp; TEXT(IFERROR(INDEX('Overview - Section A'!$E$38:$E$44,MATCH(G166,'Overview - Section A'!$U$38:$U$44,0)),""),"d-mmm-yy")</f>
        <v>1-Jan-20 to 31-Dec-20</v>
      </c>
      <c r="D166" s="517"/>
      <c r="E166" s="517"/>
      <c r="F166" s="518"/>
      <c r="G166" s="519" t="s">
        <v>466</v>
      </c>
      <c r="H166" s="519"/>
      <c r="I166" s="503" t="b">
        <f t="shared" si="9"/>
        <v>1</v>
      </c>
      <c r="J166" s="503" t="b">
        <f t="shared" si="10"/>
        <v>0</v>
      </c>
      <c r="K166" s="503" t="str">
        <f t="shared" si="11"/>
        <v>a1N36000009dOIqEAM</v>
      </c>
      <c r="L166" s="520" t="s">
        <v>1303</v>
      </c>
      <c r="M166" s="517"/>
      <c r="N166" s="517"/>
      <c r="O166" s="49"/>
      <c r="AM166" s="5"/>
      <c r="AN166" s="5"/>
    </row>
    <row r="167" spans="1:40" ht="283.5" x14ac:dyDescent="0.25">
      <c r="A167" s="409">
        <v>15</v>
      </c>
      <c r="B167" s="427" t="str">
        <f t="shared" si="8"/>
        <v/>
      </c>
      <c r="C167" s="501" t="str">
        <f ca="1">TEXT(IFERROR(INDEX('Overview - Section A'!$A$38:$A$44,MATCH(G167,'Overview - Section A'!$U$38:$U$44,0)),""),"d-mmm-yy") &amp;" to " &amp; TEXT(IFERROR(INDEX('Overview - Section A'!$E$38:$E$44,MATCH(G167,'Overview - Section A'!$U$38:$U$44,0)),""),"d-mmm-yy")</f>
        <v>1-Jan-21 to 31-Dec-21</v>
      </c>
      <c r="D167" s="517"/>
      <c r="E167" s="517"/>
      <c r="F167" s="518"/>
      <c r="G167" s="519" t="s">
        <v>468</v>
      </c>
      <c r="H167" s="519"/>
      <c r="I167" s="503" t="b">
        <f t="shared" si="9"/>
        <v>1</v>
      </c>
      <c r="J167" s="503" t="b">
        <f t="shared" si="10"/>
        <v>0</v>
      </c>
      <c r="K167" s="503" t="str">
        <f t="shared" si="11"/>
        <v>a1N36000009dOIqEAM</v>
      </c>
      <c r="L167" s="520" t="s">
        <v>1304</v>
      </c>
      <c r="M167" s="517"/>
      <c r="N167" s="517"/>
      <c r="O167" s="49"/>
      <c r="AM167" s="5"/>
      <c r="AN167" s="5"/>
    </row>
    <row r="168" spans="1:40" ht="283.5" x14ac:dyDescent="0.25">
      <c r="A168" s="409">
        <v>15</v>
      </c>
      <c r="B168" s="427" t="str">
        <f t="shared" si="8"/>
        <v/>
      </c>
      <c r="C168" s="501" t="str">
        <f ca="1">TEXT(IFERROR(INDEX('Overview - Section A'!$A$38:$A$44,MATCH(G168,'Overview - Section A'!$U$38:$U$44,0)),""),"d-mmm-yy") &amp;" to " &amp; TEXT(IFERROR(INDEX('Overview - Section A'!$E$38:$E$44,MATCH(G168,'Overview - Section A'!$U$38:$U$44,0)),""),"d-mmm-yy")</f>
        <v>1-Jan-22 to 31-Dec-22</v>
      </c>
      <c r="D168" s="517"/>
      <c r="E168" s="517"/>
      <c r="F168" s="518"/>
      <c r="G168" s="519" t="s">
        <v>470</v>
      </c>
      <c r="H168" s="519"/>
      <c r="I168" s="503" t="b">
        <f t="shared" si="9"/>
        <v>1</v>
      </c>
      <c r="J168" s="503" t="b">
        <f t="shared" si="10"/>
        <v>0</v>
      </c>
      <c r="K168" s="503" t="str">
        <f t="shared" si="11"/>
        <v>a1N36000009dOIqEAM</v>
      </c>
      <c r="L168" s="520" t="s">
        <v>1305</v>
      </c>
      <c r="M168" s="517"/>
      <c r="N168" s="517"/>
      <c r="O168" s="49"/>
      <c r="AM168" s="5"/>
      <c r="AN168" s="5"/>
    </row>
    <row r="169" spans="1:40" ht="283.5" x14ac:dyDescent="0.25">
      <c r="A169" s="409">
        <v>16</v>
      </c>
      <c r="B169" s="427" t="str">
        <f t="shared" si="8"/>
        <v/>
      </c>
      <c r="C169" s="501" t="str">
        <f ca="1">TEXT(IFERROR(INDEX('Overview - Section A'!$A$38:$A$44,MATCH(G169,'Overview - Section A'!$U$38:$U$44,0)),""),"d-mmm-yy") &amp;" to " &amp; TEXT(IFERROR(INDEX('Overview - Section A'!$E$38:$E$44,MATCH(G169,'Overview - Section A'!$U$38:$U$44,0)),""),"d-mmm-yy")</f>
        <v>1-Jul-18 to 31-Dec-18</v>
      </c>
      <c r="D169" s="517"/>
      <c r="E169" s="517"/>
      <c r="F169" s="518"/>
      <c r="G169" s="519" t="s">
        <v>462</v>
      </c>
      <c r="H169" s="519"/>
      <c r="I169" s="503" t="b">
        <f t="shared" si="9"/>
        <v>1</v>
      </c>
      <c r="J169" s="503" t="b">
        <f t="shared" si="10"/>
        <v>0</v>
      </c>
      <c r="K169" s="503" t="str">
        <f t="shared" si="11"/>
        <v>a1N36000009dOIrEAM</v>
      </c>
      <c r="L169" s="520" t="s">
        <v>1306</v>
      </c>
      <c r="M169" s="517"/>
      <c r="N169" s="517"/>
      <c r="O169" s="49"/>
      <c r="AM169" s="5"/>
      <c r="AN169" s="5"/>
    </row>
    <row r="170" spans="1:40" ht="283.5" x14ac:dyDescent="0.25">
      <c r="A170" s="409">
        <v>16</v>
      </c>
      <c r="B170" s="427" t="str">
        <f t="shared" si="8"/>
        <v/>
      </c>
      <c r="C170" s="501" t="str">
        <f ca="1">TEXT(IFERROR(INDEX('Overview - Section A'!$A$38:$A$44,MATCH(G170,'Overview - Section A'!$U$38:$U$44,0)),""),"d-mmm-yy") &amp;" to " &amp; TEXT(IFERROR(INDEX('Overview - Section A'!$E$38:$E$44,MATCH(G170,'Overview - Section A'!$U$38:$U$44,0)),""),"d-mmm-yy")</f>
        <v>1-Jan-19 to 31-Dec-19</v>
      </c>
      <c r="D170" s="517"/>
      <c r="E170" s="517"/>
      <c r="F170" s="518"/>
      <c r="G170" s="519" t="s">
        <v>464</v>
      </c>
      <c r="H170" s="519"/>
      <c r="I170" s="503" t="b">
        <f t="shared" si="9"/>
        <v>1</v>
      </c>
      <c r="J170" s="503" t="b">
        <f t="shared" si="10"/>
        <v>0</v>
      </c>
      <c r="K170" s="503" t="str">
        <f t="shared" si="11"/>
        <v>a1N36000009dOIrEAM</v>
      </c>
      <c r="L170" s="520" t="s">
        <v>1307</v>
      </c>
      <c r="M170" s="517"/>
      <c r="N170" s="517"/>
      <c r="O170" s="49"/>
      <c r="AM170" s="5"/>
      <c r="AN170" s="5"/>
    </row>
    <row r="171" spans="1:40" ht="283.5" x14ac:dyDescent="0.25">
      <c r="A171" s="409">
        <v>16</v>
      </c>
      <c r="B171" s="427" t="str">
        <f t="shared" si="8"/>
        <v/>
      </c>
      <c r="C171" s="501" t="str">
        <f ca="1">TEXT(IFERROR(INDEX('Overview - Section A'!$A$38:$A$44,MATCH(G171,'Overview - Section A'!$U$38:$U$44,0)),""),"d-mmm-yy") &amp;" to " &amp; TEXT(IFERROR(INDEX('Overview - Section A'!$E$38:$E$44,MATCH(G171,'Overview - Section A'!$U$38:$U$44,0)),""),"d-mmm-yy")</f>
        <v>1-Jan-20 to 31-Dec-20</v>
      </c>
      <c r="D171" s="517"/>
      <c r="E171" s="517"/>
      <c r="F171" s="518"/>
      <c r="G171" s="519" t="s">
        <v>466</v>
      </c>
      <c r="H171" s="519"/>
      <c r="I171" s="503" t="b">
        <f t="shared" si="9"/>
        <v>1</v>
      </c>
      <c r="J171" s="503" t="b">
        <f t="shared" si="10"/>
        <v>0</v>
      </c>
      <c r="K171" s="503" t="str">
        <f t="shared" si="11"/>
        <v>a1N36000009dOIrEAM</v>
      </c>
      <c r="L171" s="520" t="s">
        <v>1308</v>
      </c>
      <c r="M171" s="517"/>
      <c r="N171" s="517"/>
      <c r="O171" s="49"/>
      <c r="AM171" s="5"/>
      <c r="AN171" s="5"/>
    </row>
    <row r="172" spans="1:40" ht="283.5" x14ac:dyDescent="0.25">
      <c r="A172" s="409">
        <v>16</v>
      </c>
      <c r="B172" s="427" t="str">
        <f t="shared" si="8"/>
        <v/>
      </c>
      <c r="C172" s="501" t="str">
        <f ca="1">TEXT(IFERROR(INDEX('Overview - Section A'!$A$38:$A$44,MATCH(G172,'Overview - Section A'!$U$38:$U$44,0)),""),"d-mmm-yy") &amp;" to " &amp; TEXT(IFERROR(INDEX('Overview - Section A'!$E$38:$E$44,MATCH(G172,'Overview - Section A'!$U$38:$U$44,0)),""),"d-mmm-yy")</f>
        <v>1-Jan-21 to 31-Dec-21</v>
      </c>
      <c r="D172" s="517"/>
      <c r="E172" s="517"/>
      <c r="F172" s="518"/>
      <c r="G172" s="519" t="s">
        <v>468</v>
      </c>
      <c r="H172" s="519"/>
      <c r="I172" s="503" t="b">
        <f t="shared" si="9"/>
        <v>1</v>
      </c>
      <c r="J172" s="503" t="b">
        <f t="shared" si="10"/>
        <v>0</v>
      </c>
      <c r="K172" s="503" t="str">
        <f t="shared" si="11"/>
        <v>a1N36000009dOIrEAM</v>
      </c>
      <c r="L172" s="520" t="s">
        <v>1309</v>
      </c>
      <c r="M172" s="517"/>
      <c r="N172" s="517"/>
      <c r="O172" s="49"/>
      <c r="AM172" s="5"/>
      <c r="AN172" s="5"/>
    </row>
    <row r="173" spans="1:40" ht="283.5" x14ac:dyDescent="0.25">
      <c r="A173" s="409">
        <v>16</v>
      </c>
      <c r="B173" s="427" t="str">
        <f t="shared" si="8"/>
        <v/>
      </c>
      <c r="C173" s="501" t="str">
        <f ca="1">TEXT(IFERROR(INDEX('Overview - Section A'!$A$38:$A$44,MATCH(G173,'Overview - Section A'!$U$38:$U$44,0)),""),"d-mmm-yy") &amp;" to " &amp; TEXT(IFERROR(INDEX('Overview - Section A'!$E$38:$E$44,MATCH(G173,'Overview - Section A'!$U$38:$U$44,0)),""),"d-mmm-yy")</f>
        <v>1-Jan-22 to 31-Dec-22</v>
      </c>
      <c r="D173" s="517"/>
      <c r="E173" s="517"/>
      <c r="F173" s="518"/>
      <c r="G173" s="519" t="s">
        <v>470</v>
      </c>
      <c r="H173" s="519"/>
      <c r="I173" s="503" t="b">
        <f t="shared" si="9"/>
        <v>1</v>
      </c>
      <c r="J173" s="503" t="b">
        <f t="shared" si="10"/>
        <v>0</v>
      </c>
      <c r="K173" s="503" t="str">
        <f t="shared" si="11"/>
        <v>a1N36000009dOIrEAM</v>
      </c>
      <c r="L173" s="520" t="s">
        <v>1310</v>
      </c>
      <c r="M173" s="517"/>
      <c r="N173" s="517"/>
      <c r="O173" s="49"/>
      <c r="AM173" s="5"/>
      <c r="AN173" s="5"/>
    </row>
    <row r="174" spans="1:40" ht="283.5" x14ac:dyDescent="0.25">
      <c r="A174" s="409">
        <v>17</v>
      </c>
      <c r="B174" s="427" t="str">
        <f t="shared" si="8"/>
        <v/>
      </c>
      <c r="C174" s="501" t="str">
        <f ca="1">TEXT(IFERROR(INDEX('Overview - Section A'!$A$38:$A$44,MATCH(G174,'Overview - Section A'!$U$38:$U$44,0)),""),"d-mmm-yy") &amp;" to " &amp; TEXT(IFERROR(INDEX('Overview - Section A'!$E$38:$E$44,MATCH(G174,'Overview - Section A'!$U$38:$U$44,0)),""),"d-mmm-yy")</f>
        <v>1-Jul-18 to 31-Dec-18</v>
      </c>
      <c r="D174" s="517"/>
      <c r="E174" s="517"/>
      <c r="F174" s="518"/>
      <c r="G174" s="519" t="s">
        <v>462</v>
      </c>
      <c r="H174" s="519"/>
      <c r="I174" s="503" t="b">
        <f t="shared" si="9"/>
        <v>1</v>
      </c>
      <c r="J174" s="503" t="b">
        <f t="shared" si="10"/>
        <v>0</v>
      </c>
      <c r="K174" s="503" t="str">
        <f t="shared" si="11"/>
        <v>a1N36000009dOIsEAM</v>
      </c>
      <c r="L174" s="520" t="s">
        <v>1311</v>
      </c>
      <c r="M174" s="517"/>
      <c r="N174" s="517"/>
      <c r="O174" s="49"/>
      <c r="AM174" s="5"/>
      <c r="AN174" s="5"/>
    </row>
    <row r="175" spans="1:40" ht="283.5" x14ac:dyDescent="0.25">
      <c r="A175" s="409">
        <v>17</v>
      </c>
      <c r="B175" s="427" t="str">
        <f t="shared" si="8"/>
        <v/>
      </c>
      <c r="C175" s="501" t="str">
        <f ca="1">TEXT(IFERROR(INDEX('Overview - Section A'!$A$38:$A$44,MATCH(G175,'Overview - Section A'!$U$38:$U$44,0)),""),"d-mmm-yy") &amp;" to " &amp; TEXT(IFERROR(INDEX('Overview - Section A'!$E$38:$E$44,MATCH(G175,'Overview - Section A'!$U$38:$U$44,0)),""),"d-mmm-yy")</f>
        <v>1-Jan-19 to 31-Dec-19</v>
      </c>
      <c r="D175" s="517"/>
      <c r="E175" s="517"/>
      <c r="F175" s="518"/>
      <c r="G175" s="519" t="s">
        <v>464</v>
      </c>
      <c r="H175" s="519"/>
      <c r="I175" s="503" t="b">
        <f t="shared" si="9"/>
        <v>1</v>
      </c>
      <c r="J175" s="503" t="b">
        <f t="shared" si="10"/>
        <v>0</v>
      </c>
      <c r="K175" s="503" t="str">
        <f t="shared" si="11"/>
        <v>a1N36000009dOIsEAM</v>
      </c>
      <c r="L175" s="520" t="s">
        <v>1312</v>
      </c>
      <c r="M175" s="517"/>
      <c r="N175" s="517"/>
      <c r="O175" s="49"/>
      <c r="AM175" s="5"/>
      <c r="AN175" s="5"/>
    </row>
    <row r="176" spans="1:40" ht="283.5" x14ac:dyDescent="0.25">
      <c r="A176" s="409">
        <v>17</v>
      </c>
      <c r="B176" s="427" t="str">
        <f t="shared" si="8"/>
        <v/>
      </c>
      <c r="C176" s="501" t="str">
        <f ca="1">TEXT(IFERROR(INDEX('Overview - Section A'!$A$38:$A$44,MATCH(G176,'Overview - Section A'!$U$38:$U$44,0)),""),"d-mmm-yy") &amp;" to " &amp; TEXT(IFERROR(INDEX('Overview - Section A'!$E$38:$E$44,MATCH(G176,'Overview - Section A'!$U$38:$U$44,0)),""),"d-mmm-yy")</f>
        <v>1-Jan-20 to 31-Dec-20</v>
      </c>
      <c r="D176" s="517"/>
      <c r="E176" s="517"/>
      <c r="F176" s="518"/>
      <c r="G176" s="519" t="s">
        <v>466</v>
      </c>
      <c r="H176" s="519"/>
      <c r="I176" s="503" t="b">
        <f t="shared" si="9"/>
        <v>1</v>
      </c>
      <c r="J176" s="503" t="b">
        <f t="shared" si="10"/>
        <v>0</v>
      </c>
      <c r="K176" s="503" t="str">
        <f t="shared" si="11"/>
        <v>a1N36000009dOIsEAM</v>
      </c>
      <c r="L176" s="520" t="s">
        <v>1313</v>
      </c>
      <c r="M176" s="517"/>
      <c r="N176" s="517"/>
      <c r="O176" s="49"/>
      <c r="AM176" s="5"/>
      <c r="AN176" s="5"/>
    </row>
    <row r="177" spans="1:40" ht="283.5" x14ac:dyDescent="0.25">
      <c r="A177" s="409">
        <v>17</v>
      </c>
      <c r="B177" s="427" t="str">
        <f t="shared" si="8"/>
        <v/>
      </c>
      <c r="C177" s="501" t="str">
        <f ca="1">TEXT(IFERROR(INDEX('Overview - Section A'!$A$38:$A$44,MATCH(G177,'Overview - Section A'!$U$38:$U$44,0)),""),"d-mmm-yy") &amp;" to " &amp; TEXT(IFERROR(INDEX('Overview - Section A'!$E$38:$E$44,MATCH(G177,'Overview - Section A'!$U$38:$U$44,0)),""),"d-mmm-yy")</f>
        <v>1-Jan-21 to 31-Dec-21</v>
      </c>
      <c r="D177" s="517"/>
      <c r="E177" s="517"/>
      <c r="F177" s="518"/>
      <c r="G177" s="519" t="s">
        <v>468</v>
      </c>
      <c r="H177" s="519"/>
      <c r="I177" s="503" t="b">
        <f t="shared" si="9"/>
        <v>1</v>
      </c>
      <c r="J177" s="503" t="b">
        <f t="shared" si="10"/>
        <v>0</v>
      </c>
      <c r="K177" s="503" t="str">
        <f t="shared" si="11"/>
        <v>a1N36000009dOIsEAM</v>
      </c>
      <c r="L177" s="520" t="s">
        <v>1314</v>
      </c>
      <c r="M177" s="517"/>
      <c r="N177" s="517"/>
      <c r="O177" s="49"/>
      <c r="AM177" s="5"/>
      <c r="AN177" s="5"/>
    </row>
    <row r="178" spans="1:40" ht="283.5" x14ac:dyDescent="0.25">
      <c r="A178" s="409">
        <v>17</v>
      </c>
      <c r="B178" s="427" t="str">
        <f t="shared" si="8"/>
        <v/>
      </c>
      <c r="C178" s="501" t="str">
        <f ca="1">TEXT(IFERROR(INDEX('Overview - Section A'!$A$38:$A$44,MATCH(G178,'Overview - Section A'!$U$38:$U$44,0)),""),"d-mmm-yy") &amp;" to " &amp; TEXT(IFERROR(INDEX('Overview - Section A'!$E$38:$E$44,MATCH(G178,'Overview - Section A'!$U$38:$U$44,0)),""),"d-mmm-yy")</f>
        <v>1-Jan-22 to 31-Dec-22</v>
      </c>
      <c r="D178" s="517"/>
      <c r="E178" s="517"/>
      <c r="F178" s="518"/>
      <c r="G178" s="519" t="s">
        <v>470</v>
      </c>
      <c r="H178" s="519"/>
      <c r="I178" s="503" t="b">
        <f t="shared" si="9"/>
        <v>1</v>
      </c>
      <c r="J178" s="503" t="b">
        <f t="shared" si="10"/>
        <v>0</v>
      </c>
      <c r="K178" s="503" t="str">
        <f t="shared" si="11"/>
        <v>a1N36000009dOIsEAM</v>
      </c>
      <c r="L178" s="520" t="s">
        <v>1315</v>
      </c>
      <c r="M178" s="517"/>
      <c r="N178" s="517"/>
      <c r="O178" s="49"/>
      <c r="AM178" s="5"/>
      <c r="AN178" s="5"/>
    </row>
    <row r="179" spans="1:40" ht="283.5" x14ac:dyDescent="0.25">
      <c r="A179" s="409">
        <v>18</v>
      </c>
      <c r="B179" s="427" t="str">
        <f t="shared" si="8"/>
        <v/>
      </c>
      <c r="C179" s="501" t="str">
        <f ca="1">TEXT(IFERROR(INDEX('Overview - Section A'!$A$38:$A$44,MATCH(G179,'Overview - Section A'!$U$38:$U$44,0)),""),"d-mmm-yy") &amp;" to " &amp; TEXT(IFERROR(INDEX('Overview - Section A'!$E$38:$E$44,MATCH(G179,'Overview - Section A'!$U$38:$U$44,0)),""),"d-mmm-yy")</f>
        <v>1-Jul-18 to 31-Dec-18</v>
      </c>
      <c r="D179" s="517"/>
      <c r="E179" s="517"/>
      <c r="F179" s="518"/>
      <c r="G179" s="519" t="s">
        <v>462</v>
      </c>
      <c r="H179" s="519"/>
      <c r="I179" s="503" t="b">
        <f t="shared" si="9"/>
        <v>1</v>
      </c>
      <c r="J179" s="503" t="b">
        <f t="shared" si="10"/>
        <v>0</v>
      </c>
      <c r="K179" s="503" t="str">
        <f t="shared" si="11"/>
        <v>a1N36000009dOItEAM</v>
      </c>
      <c r="L179" s="520" t="s">
        <v>1316</v>
      </c>
      <c r="M179" s="517"/>
      <c r="N179" s="517"/>
      <c r="O179" s="49"/>
      <c r="AM179" s="5"/>
      <c r="AN179" s="5"/>
    </row>
    <row r="180" spans="1:40" ht="283.5" x14ac:dyDescent="0.25">
      <c r="A180" s="409">
        <v>18</v>
      </c>
      <c r="B180" s="427" t="str">
        <f t="shared" si="8"/>
        <v/>
      </c>
      <c r="C180" s="501" t="str">
        <f ca="1">TEXT(IFERROR(INDEX('Overview - Section A'!$A$38:$A$44,MATCH(G180,'Overview - Section A'!$U$38:$U$44,0)),""),"d-mmm-yy") &amp;" to " &amp; TEXT(IFERROR(INDEX('Overview - Section A'!$E$38:$E$44,MATCH(G180,'Overview - Section A'!$U$38:$U$44,0)),""),"d-mmm-yy")</f>
        <v>1-Jan-19 to 31-Dec-19</v>
      </c>
      <c r="D180" s="517"/>
      <c r="E180" s="517"/>
      <c r="F180" s="518"/>
      <c r="G180" s="519" t="s">
        <v>464</v>
      </c>
      <c r="H180" s="519"/>
      <c r="I180" s="503" t="b">
        <f t="shared" si="9"/>
        <v>1</v>
      </c>
      <c r="J180" s="503" t="b">
        <f t="shared" si="10"/>
        <v>0</v>
      </c>
      <c r="K180" s="503" t="str">
        <f t="shared" si="11"/>
        <v>a1N36000009dOItEAM</v>
      </c>
      <c r="L180" s="520" t="s">
        <v>1317</v>
      </c>
      <c r="M180" s="517"/>
      <c r="N180" s="517"/>
      <c r="O180" s="49"/>
      <c r="AM180" s="5"/>
      <c r="AN180" s="5"/>
    </row>
    <row r="181" spans="1:40" ht="283.5" x14ac:dyDescent="0.25">
      <c r="A181" s="409">
        <v>18</v>
      </c>
      <c r="B181" s="427" t="str">
        <f t="shared" si="8"/>
        <v/>
      </c>
      <c r="C181" s="501" t="str">
        <f ca="1">TEXT(IFERROR(INDEX('Overview - Section A'!$A$38:$A$44,MATCH(G181,'Overview - Section A'!$U$38:$U$44,0)),""),"d-mmm-yy") &amp;" to " &amp; TEXT(IFERROR(INDEX('Overview - Section A'!$E$38:$E$44,MATCH(G181,'Overview - Section A'!$U$38:$U$44,0)),""),"d-mmm-yy")</f>
        <v>1-Jan-20 to 31-Dec-20</v>
      </c>
      <c r="D181" s="517"/>
      <c r="E181" s="517"/>
      <c r="F181" s="518"/>
      <c r="G181" s="519" t="s">
        <v>466</v>
      </c>
      <c r="H181" s="519"/>
      <c r="I181" s="503" t="b">
        <f t="shared" si="9"/>
        <v>1</v>
      </c>
      <c r="J181" s="503" t="b">
        <f t="shared" si="10"/>
        <v>0</v>
      </c>
      <c r="K181" s="503" t="str">
        <f t="shared" si="11"/>
        <v>a1N36000009dOItEAM</v>
      </c>
      <c r="L181" s="520" t="s">
        <v>1318</v>
      </c>
      <c r="M181" s="517"/>
      <c r="N181" s="517"/>
      <c r="O181" s="49"/>
      <c r="AM181" s="5"/>
      <c r="AN181" s="5"/>
    </row>
    <row r="182" spans="1:40" ht="283.5" x14ac:dyDescent="0.25">
      <c r="A182" s="409">
        <v>18</v>
      </c>
      <c r="B182" s="427" t="str">
        <f t="shared" si="8"/>
        <v/>
      </c>
      <c r="C182" s="501" t="str">
        <f ca="1">TEXT(IFERROR(INDEX('Overview - Section A'!$A$38:$A$44,MATCH(G182,'Overview - Section A'!$U$38:$U$44,0)),""),"d-mmm-yy") &amp;" to " &amp; TEXT(IFERROR(INDEX('Overview - Section A'!$E$38:$E$44,MATCH(G182,'Overview - Section A'!$U$38:$U$44,0)),""),"d-mmm-yy")</f>
        <v>1-Jan-21 to 31-Dec-21</v>
      </c>
      <c r="D182" s="517"/>
      <c r="E182" s="517"/>
      <c r="F182" s="518"/>
      <c r="G182" s="519" t="s">
        <v>468</v>
      </c>
      <c r="H182" s="519"/>
      <c r="I182" s="503" t="b">
        <f t="shared" si="9"/>
        <v>1</v>
      </c>
      <c r="J182" s="503" t="b">
        <f t="shared" si="10"/>
        <v>0</v>
      </c>
      <c r="K182" s="503" t="str">
        <f t="shared" si="11"/>
        <v>a1N36000009dOItEAM</v>
      </c>
      <c r="L182" s="520" t="s">
        <v>1319</v>
      </c>
      <c r="M182" s="517"/>
      <c r="N182" s="517"/>
      <c r="O182" s="49"/>
      <c r="AM182" s="5"/>
      <c r="AN182" s="5"/>
    </row>
    <row r="183" spans="1:40" ht="283.5" x14ac:dyDescent="0.25">
      <c r="A183" s="409">
        <v>18</v>
      </c>
      <c r="B183" s="427" t="str">
        <f t="shared" si="8"/>
        <v/>
      </c>
      <c r="C183" s="501" t="str">
        <f ca="1">TEXT(IFERROR(INDEX('Overview - Section A'!$A$38:$A$44,MATCH(G183,'Overview - Section A'!$U$38:$U$44,0)),""),"d-mmm-yy") &amp;" to " &amp; TEXT(IFERROR(INDEX('Overview - Section A'!$E$38:$E$44,MATCH(G183,'Overview - Section A'!$U$38:$U$44,0)),""),"d-mmm-yy")</f>
        <v>1-Jan-22 to 31-Dec-22</v>
      </c>
      <c r="D183" s="517"/>
      <c r="E183" s="517"/>
      <c r="F183" s="518"/>
      <c r="G183" s="519" t="s">
        <v>470</v>
      </c>
      <c r="H183" s="519"/>
      <c r="I183" s="503" t="b">
        <f t="shared" si="9"/>
        <v>1</v>
      </c>
      <c r="J183" s="503" t="b">
        <f t="shared" si="10"/>
        <v>0</v>
      </c>
      <c r="K183" s="503" t="str">
        <f t="shared" si="11"/>
        <v>a1N36000009dOItEAM</v>
      </c>
      <c r="L183" s="520" t="s">
        <v>1320</v>
      </c>
      <c r="M183" s="517"/>
      <c r="N183" s="517"/>
      <c r="O183" s="49"/>
      <c r="AM183" s="5"/>
      <c r="AN183" s="5"/>
    </row>
    <row r="184" spans="1:40" ht="283.5" x14ac:dyDescent="0.25">
      <c r="A184" s="409">
        <v>19</v>
      </c>
      <c r="B184" s="427" t="str">
        <f t="shared" si="8"/>
        <v/>
      </c>
      <c r="C184" s="501" t="str">
        <f ca="1">TEXT(IFERROR(INDEX('Overview - Section A'!$A$38:$A$44,MATCH(G184,'Overview - Section A'!$U$38:$U$44,0)),""),"d-mmm-yy") &amp;" to " &amp; TEXT(IFERROR(INDEX('Overview - Section A'!$E$38:$E$44,MATCH(G184,'Overview - Section A'!$U$38:$U$44,0)),""),"d-mmm-yy")</f>
        <v>1-Jul-18 to 31-Dec-18</v>
      </c>
      <c r="D184" s="517"/>
      <c r="E184" s="517"/>
      <c r="F184" s="518"/>
      <c r="G184" s="519" t="s">
        <v>462</v>
      </c>
      <c r="H184" s="519"/>
      <c r="I184" s="503" t="b">
        <f t="shared" si="9"/>
        <v>1</v>
      </c>
      <c r="J184" s="503" t="b">
        <f t="shared" si="10"/>
        <v>0</v>
      </c>
      <c r="K184" s="503" t="str">
        <f t="shared" si="11"/>
        <v>a1N36000009dOIuEAM</v>
      </c>
      <c r="L184" s="520" t="s">
        <v>1321</v>
      </c>
      <c r="M184" s="517"/>
      <c r="N184" s="517"/>
      <c r="O184" s="49"/>
      <c r="AM184" s="5"/>
      <c r="AN184" s="5"/>
    </row>
    <row r="185" spans="1:40" ht="283.5" x14ac:dyDescent="0.25">
      <c r="A185" s="409">
        <v>19</v>
      </c>
      <c r="B185" s="427" t="str">
        <f t="shared" si="8"/>
        <v/>
      </c>
      <c r="C185" s="501" t="str">
        <f ca="1">TEXT(IFERROR(INDEX('Overview - Section A'!$A$38:$A$44,MATCH(G185,'Overview - Section A'!$U$38:$U$44,0)),""),"d-mmm-yy") &amp;" to " &amp; TEXT(IFERROR(INDEX('Overview - Section A'!$E$38:$E$44,MATCH(G185,'Overview - Section A'!$U$38:$U$44,0)),""),"d-mmm-yy")</f>
        <v>1-Jan-19 to 31-Dec-19</v>
      </c>
      <c r="D185" s="517"/>
      <c r="E185" s="517"/>
      <c r="F185" s="518"/>
      <c r="G185" s="519" t="s">
        <v>464</v>
      </c>
      <c r="H185" s="519"/>
      <c r="I185" s="503" t="b">
        <f t="shared" si="9"/>
        <v>1</v>
      </c>
      <c r="J185" s="503" t="b">
        <f t="shared" si="10"/>
        <v>0</v>
      </c>
      <c r="K185" s="503" t="str">
        <f t="shared" si="11"/>
        <v>a1N36000009dOIuEAM</v>
      </c>
      <c r="L185" s="520" t="s">
        <v>1322</v>
      </c>
      <c r="M185" s="517"/>
      <c r="N185" s="517"/>
      <c r="O185" s="49"/>
      <c r="AM185" s="5"/>
      <c r="AN185" s="5"/>
    </row>
    <row r="186" spans="1:40" ht="283.5" x14ac:dyDescent="0.25">
      <c r="A186" s="409">
        <v>19</v>
      </c>
      <c r="B186" s="427" t="str">
        <f t="shared" si="8"/>
        <v/>
      </c>
      <c r="C186" s="501" t="str">
        <f ca="1">TEXT(IFERROR(INDEX('Overview - Section A'!$A$38:$A$44,MATCH(G186,'Overview - Section A'!$U$38:$U$44,0)),""),"d-mmm-yy") &amp;" to " &amp; TEXT(IFERROR(INDEX('Overview - Section A'!$E$38:$E$44,MATCH(G186,'Overview - Section A'!$U$38:$U$44,0)),""),"d-mmm-yy")</f>
        <v>1-Jan-20 to 31-Dec-20</v>
      </c>
      <c r="D186" s="517"/>
      <c r="E186" s="517"/>
      <c r="F186" s="518"/>
      <c r="G186" s="519" t="s">
        <v>466</v>
      </c>
      <c r="H186" s="519"/>
      <c r="I186" s="503" t="b">
        <f t="shared" si="9"/>
        <v>1</v>
      </c>
      <c r="J186" s="503" t="b">
        <f t="shared" si="10"/>
        <v>0</v>
      </c>
      <c r="K186" s="503" t="str">
        <f t="shared" si="11"/>
        <v>a1N36000009dOIuEAM</v>
      </c>
      <c r="L186" s="520" t="s">
        <v>1323</v>
      </c>
      <c r="M186" s="517"/>
      <c r="N186" s="517"/>
      <c r="O186" s="49"/>
      <c r="AM186" s="5"/>
      <c r="AN186" s="5"/>
    </row>
    <row r="187" spans="1:40" ht="283.5" x14ac:dyDescent="0.25">
      <c r="A187" s="409">
        <v>19</v>
      </c>
      <c r="B187" s="427" t="str">
        <f t="shared" si="8"/>
        <v/>
      </c>
      <c r="C187" s="501" t="str">
        <f ca="1">TEXT(IFERROR(INDEX('Overview - Section A'!$A$38:$A$44,MATCH(G187,'Overview - Section A'!$U$38:$U$44,0)),""),"d-mmm-yy") &amp;" to " &amp; TEXT(IFERROR(INDEX('Overview - Section A'!$E$38:$E$44,MATCH(G187,'Overview - Section A'!$U$38:$U$44,0)),""),"d-mmm-yy")</f>
        <v>1-Jan-21 to 31-Dec-21</v>
      </c>
      <c r="D187" s="517"/>
      <c r="E187" s="517"/>
      <c r="F187" s="518"/>
      <c r="G187" s="519" t="s">
        <v>468</v>
      </c>
      <c r="H187" s="519"/>
      <c r="I187" s="503" t="b">
        <f t="shared" si="9"/>
        <v>1</v>
      </c>
      <c r="J187" s="503" t="b">
        <f t="shared" si="10"/>
        <v>0</v>
      </c>
      <c r="K187" s="503" t="str">
        <f t="shared" si="11"/>
        <v>a1N36000009dOIuEAM</v>
      </c>
      <c r="L187" s="520" t="s">
        <v>1324</v>
      </c>
      <c r="M187" s="517"/>
      <c r="N187" s="517"/>
      <c r="O187" s="49"/>
      <c r="AM187" s="5"/>
      <c r="AN187" s="5"/>
    </row>
    <row r="188" spans="1:40" ht="283.5" x14ac:dyDescent="0.25">
      <c r="A188" s="409">
        <v>19</v>
      </c>
      <c r="B188" s="427" t="str">
        <f t="shared" si="8"/>
        <v/>
      </c>
      <c r="C188" s="501" t="str">
        <f ca="1">TEXT(IFERROR(INDEX('Overview - Section A'!$A$38:$A$44,MATCH(G188,'Overview - Section A'!$U$38:$U$44,0)),""),"d-mmm-yy") &amp;" to " &amp; TEXT(IFERROR(INDEX('Overview - Section A'!$E$38:$E$44,MATCH(G188,'Overview - Section A'!$U$38:$U$44,0)),""),"d-mmm-yy")</f>
        <v>1-Jan-22 to 31-Dec-22</v>
      </c>
      <c r="D188" s="517"/>
      <c r="E188" s="517"/>
      <c r="F188" s="518"/>
      <c r="G188" s="519" t="s">
        <v>470</v>
      </c>
      <c r="H188" s="519"/>
      <c r="I188" s="503" t="b">
        <f t="shared" si="9"/>
        <v>1</v>
      </c>
      <c r="J188" s="503" t="b">
        <f t="shared" si="10"/>
        <v>0</v>
      </c>
      <c r="K188" s="503" t="str">
        <f t="shared" si="11"/>
        <v>a1N36000009dOIuEAM</v>
      </c>
      <c r="L188" s="520" t="s">
        <v>1325</v>
      </c>
      <c r="M188" s="517"/>
      <c r="N188" s="517"/>
      <c r="O188" s="49"/>
      <c r="AM188" s="5"/>
      <c r="AN188" s="5"/>
    </row>
    <row r="189" spans="1:40" ht="283.5" x14ac:dyDescent="0.25">
      <c r="A189" s="409">
        <v>20</v>
      </c>
      <c r="B189" s="427" t="str">
        <f t="shared" si="8"/>
        <v/>
      </c>
      <c r="C189" s="501" t="str">
        <f ca="1">TEXT(IFERROR(INDEX('Overview - Section A'!$A$38:$A$44,MATCH(G189,'Overview - Section A'!$U$38:$U$44,0)),""),"d-mmm-yy") &amp;" to " &amp; TEXT(IFERROR(INDEX('Overview - Section A'!$E$38:$E$44,MATCH(G189,'Overview - Section A'!$U$38:$U$44,0)),""),"d-mmm-yy")</f>
        <v>1-Jul-18 to 31-Dec-18</v>
      </c>
      <c r="D189" s="517"/>
      <c r="E189" s="517"/>
      <c r="F189" s="518"/>
      <c r="G189" s="519" t="s">
        <v>462</v>
      </c>
      <c r="H189" s="519"/>
      <c r="I189" s="503" t="b">
        <f t="shared" si="9"/>
        <v>1</v>
      </c>
      <c r="J189" s="503" t="b">
        <f t="shared" si="10"/>
        <v>0</v>
      </c>
      <c r="K189" s="503" t="str">
        <f t="shared" si="11"/>
        <v>a1N36000009dOIvEAM</v>
      </c>
      <c r="L189" s="520" t="s">
        <v>1326</v>
      </c>
      <c r="M189" s="517"/>
      <c r="N189" s="517"/>
      <c r="O189" s="49"/>
      <c r="AM189" s="5"/>
      <c r="AN189" s="5"/>
    </row>
    <row r="190" spans="1:40" ht="283.5" x14ac:dyDescent="0.25">
      <c r="A190" s="409">
        <v>20</v>
      </c>
      <c r="B190" s="427" t="str">
        <f t="shared" si="8"/>
        <v/>
      </c>
      <c r="C190" s="501" t="str">
        <f ca="1">TEXT(IFERROR(INDEX('Overview - Section A'!$A$38:$A$44,MATCH(G190,'Overview - Section A'!$U$38:$U$44,0)),""),"d-mmm-yy") &amp;" to " &amp; TEXT(IFERROR(INDEX('Overview - Section A'!$E$38:$E$44,MATCH(G190,'Overview - Section A'!$U$38:$U$44,0)),""),"d-mmm-yy")</f>
        <v>1-Jan-19 to 31-Dec-19</v>
      </c>
      <c r="D190" s="517"/>
      <c r="E190" s="517"/>
      <c r="F190" s="518"/>
      <c r="G190" s="519" t="s">
        <v>464</v>
      </c>
      <c r="H190" s="519"/>
      <c r="I190" s="503" t="b">
        <f t="shared" si="9"/>
        <v>1</v>
      </c>
      <c r="J190" s="503" t="b">
        <f t="shared" si="10"/>
        <v>0</v>
      </c>
      <c r="K190" s="503" t="str">
        <f t="shared" si="11"/>
        <v>a1N36000009dOIvEAM</v>
      </c>
      <c r="L190" s="520" t="s">
        <v>1327</v>
      </c>
      <c r="M190" s="517"/>
      <c r="N190" s="517"/>
      <c r="O190" s="49"/>
      <c r="AM190" s="5"/>
      <c r="AN190" s="5"/>
    </row>
    <row r="191" spans="1:40" ht="283.5" x14ac:dyDescent="0.25">
      <c r="A191" s="409">
        <v>20</v>
      </c>
      <c r="B191" s="427" t="str">
        <f t="shared" si="8"/>
        <v/>
      </c>
      <c r="C191" s="501" t="str">
        <f ca="1">TEXT(IFERROR(INDEX('Overview - Section A'!$A$38:$A$44,MATCH(G191,'Overview - Section A'!$U$38:$U$44,0)),""),"d-mmm-yy") &amp;" to " &amp; TEXT(IFERROR(INDEX('Overview - Section A'!$E$38:$E$44,MATCH(G191,'Overview - Section A'!$U$38:$U$44,0)),""),"d-mmm-yy")</f>
        <v>1-Jan-20 to 31-Dec-20</v>
      </c>
      <c r="D191" s="517"/>
      <c r="E191" s="517"/>
      <c r="F191" s="518"/>
      <c r="G191" s="519" t="s">
        <v>466</v>
      </c>
      <c r="H191" s="519"/>
      <c r="I191" s="503" t="b">
        <f t="shared" si="9"/>
        <v>1</v>
      </c>
      <c r="J191" s="503" t="b">
        <f t="shared" si="10"/>
        <v>0</v>
      </c>
      <c r="K191" s="503" t="str">
        <f t="shared" si="11"/>
        <v>a1N36000009dOIvEAM</v>
      </c>
      <c r="L191" s="520" t="s">
        <v>1328</v>
      </c>
      <c r="M191" s="517"/>
      <c r="N191" s="517"/>
      <c r="O191" s="49"/>
      <c r="AM191" s="5"/>
      <c r="AN191" s="5"/>
    </row>
    <row r="192" spans="1:40" ht="283.5" x14ac:dyDescent="0.25">
      <c r="A192" s="409">
        <v>20</v>
      </c>
      <c r="B192" s="427" t="str">
        <f t="shared" si="8"/>
        <v/>
      </c>
      <c r="C192" s="501" t="str">
        <f ca="1">TEXT(IFERROR(INDEX('Overview - Section A'!$A$38:$A$44,MATCH(G192,'Overview - Section A'!$U$38:$U$44,0)),""),"d-mmm-yy") &amp;" to " &amp; TEXT(IFERROR(INDEX('Overview - Section A'!$E$38:$E$44,MATCH(G192,'Overview - Section A'!$U$38:$U$44,0)),""),"d-mmm-yy")</f>
        <v>1-Jan-21 to 31-Dec-21</v>
      </c>
      <c r="D192" s="517"/>
      <c r="E192" s="517"/>
      <c r="F192" s="518"/>
      <c r="G192" s="519" t="s">
        <v>468</v>
      </c>
      <c r="H192" s="519"/>
      <c r="I192" s="503" t="b">
        <f t="shared" si="9"/>
        <v>1</v>
      </c>
      <c r="J192" s="503" t="b">
        <f t="shared" si="10"/>
        <v>0</v>
      </c>
      <c r="K192" s="503" t="str">
        <f t="shared" si="11"/>
        <v>a1N36000009dOIvEAM</v>
      </c>
      <c r="L192" s="520" t="s">
        <v>1329</v>
      </c>
      <c r="M192" s="517"/>
      <c r="N192" s="517"/>
      <c r="O192" s="49"/>
      <c r="AM192" s="5"/>
      <c r="AN192" s="5"/>
    </row>
    <row r="193" spans="1:40" ht="283.5" x14ac:dyDescent="0.25">
      <c r="A193" s="409">
        <v>20</v>
      </c>
      <c r="B193" s="427" t="str">
        <f t="shared" si="8"/>
        <v/>
      </c>
      <c r="C193" s="501" t="str">
        <f ca="1">TEXT(IFERROR(INDEX('Overview - Section A'!$A$38:$A$44,MATCH(G193,'Overview - Section A'!$U$38:$U$44,0)),""),"d-mmm-yy") &amp;" to " &amp; TEXT(IFERROR(INDEX('Overview - Section A'!$E$38:$E$44,MATCH(G193,'Overview - Section A'!$U$38:$U$44,0)),""),"d-mmm-yy")</f>
        <v>1-Jan-22 to 31-Dec-22</v>
      </c>
      <c r="D193" s="517"/>
      <c r="E193" s="517"/>
      <c r="F193" s="518"/>
      <c r="G193" s="519" t="s">
        <v>470</v>
      </c>
      <c r="H193" s="519"/>
      <c r="I193" s="503" t="b">
        <f t="shared" si="9"/>
        <v>1</v>
      </c>
      <c r="J193" s="503" t="b">
        <f t="shared" si="10"/>
        <v>0</v>
      </c>
      <c r="K193" s="503" t="str">
        <f t="shared" si="11"/>
        <v>a1N36000009dOIvEAM</v>
      </c>
      <c r="L193" s="520" t="s">
        <v>1330</v>
      </c>
      <c r="M193" s="517"/>
      <c r="N193" s="517"/>
      <c r="O193" s="49"/>
      <c r="AM193" s="5"/>
      <c r="AN193" s="5"/>
    </row>
    <row r="194" spans="1:40" ht="283.5" x14ac:dyDescent="0.25">
      <c r="A194" s="409">
        <v>21</v>
      </c>
      <c r="B194" s="427" t="str">
        <f t="shared" si="8"/>
        <v/>
      </c>
      <c r="C194" s="501" t="str">
        <f ca="1">TEXT(IFERROR(INDEX('Overview - Section A'!$A$38:$A$44,MATCH(G194,'Overview - Section A'!$U$38:$U$44,0)),""),"d-mmm-yy") &amp;" to " &amp; TEXT(IFERROR(INDEX('Overview - Section A'!$E$38:$E$44,MATCH(G194,'Overview - Section A'!$U$38:$U$44,0)),""),"d-mmm-yy")</f>
        <v>1-Jul-18 to 31-Dec-18</v>
      </c>
      <c r="D194" s="517"/>
      <c r="E194" s="517"/>
      <c r="F194" s="518"/>
      <c r="G194" s="519" t="s">
        <v>462</v>
      </c>
      <c r="H194" s="519"/>
      <c r="I194" s="503" t="b">
        <f t="shared" si="9"/>
        <v>1</v>
      </c>
      <c r="J194" s="503" t="b">
        <f t="shared" si="10"/>
        <v>0</v>
      </c>
      <c r="K194" s="503" t="str">
        <f t="shared" si="11"/>
        <v>a1N36000009dOIwEAM</v>
      </c>
      <c r="L194" s="520" t="s">
        <v>1331</v>
      </c>
      <c r="M194" s="517"/>
      <c r="N194" s="517"/>
      <c r="O194" s="49"/>
      <c r="AM194" s="5"/>
      <c r="AN194" s="5"/>
    </row>
    <row r="195" spans="1:40" ht="283.5" x14ac:dyDescent="0.25">
      <c r="A195" s="409">
        <v>21</v>
      </c>
      <c r="B195" s="427" t="str">
        <f t="shared" si="8"/>
        <v/>
      </c>
      <c r="C195" s="501" t="str">
        <f ca="1">TEXT(IFERROR(INDEX('Overview - Section A'!$A$38:$A$44,MATCH(G195,'Overview - Section A'!$U$38:$U$44,0)),""),"d-mmm-yy") &amp;" to " &amp; TEXT(IFERROR(INDEX('Overview - Section A'!$E$38:$E$44,MATCH(G195,'Overview - Section A'!$U$38:$U$44,0)),""),"d-mmm-yy")</f>
        <v>1-Jan-19 to 31-Dec-19</v>
      </c>
      <c r="D195" s="517"/>
      <c r="E195" s="517"/>
      <c r="F195" s="518"/>
      <c r="G195" s="519" t="s">
        <v>464</v>
      </c>
      <c r="H195" s="519"/>
      <c r="I195" s="503" t="b">
        <f t="shared" si="9"/>
        <v>1</v>
      </c>
      <c r="J195" s="503" t="b">
        <f t="shared" si="10"/>
        <v>0</v>
      </c>
      <c r="K195" s="503" t="str">
        <f t="shared" si="11"/>
        <v>a1N36000009dOIwEAM</v>
      </c>
      <c r="L195" s="520" t="s">
        <v>1332</v>
      </c>
      <c r="M195" s="517"/>
      <c r="N195" s="517"/>
      <c r="O195" s="49"/>
      <c r="AM195" s="5"/>
      <c r="AN195" s="5"/>
    </row>
    <row r="196" spans="1:40" ht="283.5" x14ac:dyDescent="0.25">
      <c r="A196" s="409">
        <v>21</v>
      </c>
      <c r="B196" s="427" t="str">
        <f t="shared" si="8"/>
        <v/>
      </c>
      <c r="C196" s="501" t="str">
        <f ca="1">TEXT(IFERROR(INDEX('Overview - Section A'!$A$38:$A$44,MATCH(G196,'Overview - Section A'!$U$38:$U$44,0)),""),"d-mmm-yy") &amp;" to " &amp; TEXT(IFERROR(INDEX('Overview - Section A'!$E$38:$E$44,MATCH(G196,'Overview - Section A'!$U$38:$U$44,0)),""),"d-mmm-yy")</f>
        <v>1-Jan-20 to 31-Dec-20</v>
      </c>
      <c r="D196" s="517"/>
      <c r="E196" s="517"/>
      <c r="F196" s="518"/>
      <c r="G196" s="519" t="s">
        <v>466</v>
      </c>
      <c r="H196" s="519"/>
      <c r="I196" s="503" t="b">
        <f t="shared" si="9"/>
        <v>1</v>
      </c>
      <c r="J196" s="503" t="b">
        <f t="shared" si="10"/>
        <v>0</v>
      </c>
      <c r="K196" s="503" t="str">
        <f t="shared" si="11"/>
        <v>a1N36000009dOIwEAM</v>
      </c>
      <c r="L196" s="520" t="s">
        <v>1333</v>
      </c>
      <c r="M196" s="517"/>
      <c r="N196" s="517"/>
      <c r="O196" s="49"/>
      <c r="AM196" s="5"/>
      <c r="AN196" s="5"/>
    </row>
    <row r="197" spans="1:40" ht="283.5" x14ac:dyDescent="0.25">
      <c r="A197" s="409">
        <v>21</v>
      </c>
      <c r="B197" s="427" t="str">
        <f t="shared" si="8"/>
        <v/>
      </c>
      <c r="C197" s="501" t="str">
        <f ca="1">TEXT(IFERROR(INDEX('Overview - Section A'!$A$38:$A$44,MATCH(G197,'Overview - Section A'!$U$38:$U$44,0)),""),"d-mmm-yy") &amp;" to " &amp; TEXT(IFERROR(INDEX('Overview - Section A'!$E$38:$E$44,MATCH(G197,'Overview - Section A'!$U$38:$U$44,0)),""),"d-mmm-yy")</f>
        <v>1-Jan-21 to 31-Dec-21</v>
      </c>
      <c r="D197" s="517"/>
      <c r="E197" s="517"/>
      <c r="F197" s="518"/>
      <c r="G197" s="519" t="s">
        <v>468</v>
      </c>
      <c r="H197" s="519"/>
      <c r="I197" s="503" t="b">
        <f t="shared" si="9"/>
        <v>1</v>
      </c>
      <c r="J197" s="503" t="b">
        <f t="shared" si="10"/>
        <v>0</v>
      </c>
      <c r="K197" s="503" t="str">
        <f t="shared" si="11"/>
        <v>a1N36000009dOIwEAM</v>
      </c>
      <c r="L197" s="520" t="s">
        <v>1334</v>
      </c>
      <c r="M197" s="517"/>
      <c r="N197" s="517"/>
      <c r="O197" s="49"/>
      <c r="AM197" s="5"/>
      <c r="AN197" s="5"/>
    </row>
    <row r="198" spans="1:40" ht="283.5" x14ac:dyDescent="0.25">
      <c r="A198" s="409">
        <v>21</v>
      </c>
      <c r="B198" s="427" t="str">
        <f t="shared" si="8"/>
        <v/>
      </c>
      <c r="C198" s="501" t="str">
        <f ca="1">TEXT(IFERROR(INDEX('Overview - Section A'!$A$38:$A$44,MATCH(G198,'Overview - Section A'!$U$38:$U$44,0)),""),"d-mmm-yy") &amp;" to " &amp; TEXT(IFERROR(INDEX('Overview - Section A'!$E$38:$E$44,MATCH(G198,'Overview - Section A'!$U$38:$U$44,0)),""),"d-mmm-yy")</f>
        <v>1-Jan-22 to 31-Dec-22</v>
      </c>
      <c r="D198" s="517"/>
      <c r="E198" s="517"/>
      <c r="F198" s="518"/>
      <c r="G198" s="519" t="s">
        <v>470</v>
      </c>
      <c r="H198" s="519"/>
      <c r="I198" s="503" t="b">
        <f t="shared" si="9"/>
        <v>1</v>
      </c>
      <c r="J198" s="503" t="b">
        <f t="shared" si="10"/>
        <v>0</v>
      </c>
      <c r="K198" s="503" t="str">
        <f t="shared" si="11"/>
        <v>a1N36000009dOIwEAM</v>
      </c>
      <c r="L198" s="520" t="s">
        <v>1335</v>
      </c>
      <c r="M198" s="517"/>
      <c r="N198" s="517"/>
      <c r="O198" s="49"/>
      <c r="AM198" s="5"/>
      <c r="AN198" s="5"/>
    </row>
    <row r="199" spans="1:40" ht="283.5" x14ac:dyDescent="0.25">
      <c r="A199" s="409">
        <v>22</v>
      </c>
      <c r="B199" s="427" t="str">
        <f t="shared" si="8"/>
        <v/>
      </c>
      <c r="C199" s="501" t="str">
        <f ca="1">TEXT(IFERROR(INDEX('Overview - Section A'!$A$38:$A$44,MATCH(G199,'Overview - Section A'!$U$38:$U$44,0)),""),"d-mmm-yy") &amp;" to " &amp; TEXT(IFERROR(INDEX('Overview - Section A'!$E$38:$E$44,MATCH(G199,'Overview - Section A'!$U$38:$U$44,0)),""),"d-mmm-yy")</f>
        <v>1-Jul-18 to 31-Dec-18</v>
      </c>
      <c r="D199" s="517"/>
      <c r="E199" s="517"/>
      <c r="F199" s="518"/>
      <c r="G199" s="519" t="s">
        <v>462</v>
      </c>
      <c r="H199" s="519"/>
      <c r="I199" s="503" t="b">
        <f t="shared" si="9"/>
        <v>1</v>
      </c>
      <c r="J199" s="503" t="b">
        <f t="shared" si="10"/>
        <v>0</v>
      </c>
      <c r="K199" s="503" t="str">
        <f t="shared" si="11"/>
        <v>a1N36000009dOIxEAM</v>
      </c>
      <c r="L199" s="520" t="s">
        <v>1336</v>
      </c>
      <c r="M199" s="517"/>
      <c r="N199" s="517"/>
      <c r="O199" s="49"/>
      <c r="AM199" s="5"/>
      <c r="AN199" s="5"/>
    </row>
    <row r="200" spans="1:40" ht="283.5" x14ac:dyDescent="0.25">
      <c r="A200" s="409">
        <v>22</v>
      </c>
      <c r="B200" s="427" t="str">
        <f t="shared" si="8"/>
        <v/>
      </c>
      <c r="C200" s="501" t="str">
        <f ca="1">TEXT(IFERROR(INDEX('Overview - Section A'!$A$38:$A$44,MATCH(G200,'Overview - Section A'!$U$38:$U$44,0)),""),"d-mmm-yy") &amp;" to " &amp; TEXT(IFERROR(INDEX('Overview - Section A'!$E$38:$E$44,MATCH(G200,'Overview - Section A'!$U$38:$U$44,0)),""),"d-mmm-yy")</f>
        <v>1-Jan-19 to 31-Dec-19</v>
      </c>
      <c r="D200" s="517"/>
      <c r="E200" s="517"/>
      <c r="F200" s="518"/>
      <c r="G200" s="519" t="s">
        <v>464</v>
      </c>
      <c r="H200" s="519"/>
      <c r="I200" s="503" t="b">
        <f t="shared" si="9"/>
        <v>1</v>
      </c>
      <c r="J200" s="503" t="b">
        <f t="shared" si="10"/>
        <v>0</v>
      </c>
      <c r="K200" s="503" t="str">
        <f t="shared" si="11"/>
        <v>a1N36000009dOIxEAM</v>
      </c>
      <c r="L200" s="520" t="s">
        <v>1337</v>
      </c>
      <c r="M200" s="517"/>
      <c r="N200" s="517"/>
      <c r="O200" s="49"/>
      <c r="AM200" s="5"/>
      <c r="AN200" s="5"/>
    </row>
    <row r="201" spans="1:40" ht="283.5" x14ac:dyDescent="0.25">
      <c r="A201" s="409">
        <v>22</v>
      </c>
      <c r="B201" s="427" t="str">
        <f t="shared" si="8"/>
        <v/>
      </c>
      <c r="C201" s="501" t="str">
        <f ca="1">TEXT(IFERROR(INDEX('Overview - Section A'!$A$38:$A$44,MATCH(G201,'Overview - Section A'!$U$38:$U$44,0)),""),"d-mmm-yy") &amp;" to " &amp; TEXT(IFERROR(INDEX('Overview - Section A'!$E$38:$E$44,MATCH(G201,'Overview - Section A'!$U$38:$U$44,0)),""),"d-mmm-yy")</f>
        <v>1-Jan-20 to 31-Dec-20</v>
      </c>
      <c r="D201" s="517"/>
      <c r="E201" s="517"/>
      <c r="F201" s="518"/>
      <c r="G201" s="519" t="s">
        <v>466</v>
      </c>
      <c r="H201" s="519"/>
      <c r="I201" s="503" t="b">
        <f t="shared" si="9"/>
        <v>1</v>
      </c>
      <c r="J201" s="503" t="b">
        <f t="shared" si="10"/>
        <v>0</v>
      </c>
      <c r="K201" s="503" t="str">
        <f t="shared" si="11"/>
        <v>a1N36000009dOIxEAM</v>
      </c>
      <c r="L201" s="520" t="s">
        <v>1338</v>
      </c>
      <c r="M201" s="517"/>
      <c r="N201" s="517"/>
      <c r="O201" s="49"/>
      <c r="AM201" s="5"/>
      <c r="AN201" s="5"/>
    </row>
    <row r="202" spans="1:40" ht="283.5" x14ac:dyDescent="0.25">
      <c r="A202" s="409">
        <v>22</v>
      </c>
      <c r="B202" s="427" t="str">
        <f t="shared" si="8"/>
        <v/>
      </c>
      <c r="C202" s="501" t="str">
        <f ca="1">TEXT(IFERROR(INDEX('Overview - Section A'!$A$38:$A$44,MATCH(G202,'Overview - Section A'!$U$38:$U$44,0)),""),"d-mmm-yy") &amp;" to " &amp; TEXT(IFERROR(INDEX('Overview - Section A'!$E$38:$E$44,MATCH(G202,'Overview - Section A'!$U$38:$U$44,0)),""),"d-mmm-yy")</f>
        <v>1-Jan-21 to 31-Dec-21</v>
      </c>
      <c r="D202" s="517"/>
      <c r="E202" s="517"/>
      <c r="F202" s="518"/>
      <c r="G202" s="519" t="s">
        <v>468</v>
      </c>
      <c r="H202" s="519"/>
      <c r="I202" s="503" t="b">
        <f t="shared" si="9"/>
        <v>1</v>
      </c>
      <c r="J202" s="503" t="b">
        <f t="shared" si="10"/>
        <v>0</v>
      </c>
      <c r="K202" s="503" t="str">
        <f t="shared" si="11"/>
        <v>a1N36000009dOIxEAM</v>
      </c>
      <c r="L202" s="520" t="s">
        <v>1339</v>
      </c>
      <c r="M202" s="517"/>
      <c r="N202" s="517"/>
      <c r="O202" s="49"/>
      <c r="AM202" s="5"/>
      <c r="AN202" s="5"/>
    </row>
    <row r="203" spans="1:40" ht="283.5" x14ac:dyDescent="0.25">
      <c r="A203" s="409">
        <v>22</v>
      </c>
      <c r="B203" s="427" t="str">
        <f t="shared" si="8"/>
        <v/>
      </c>
      <c r="C203" s="501" t="str">
        <f ca="1">TEXT(IFERROR(INDEX('Overview - Section A'!$A$38:$A$44,MATCH(G203,'Overview - Section A'!$U$38:$U$44,0)),""),"d-mmm-yy") &amp;" to " &amp; TEXT(IFERROR(INDEX('Overview - Section A'!$E$38:$E$44,MATCH(G203,'Overview - Section A'!$U$38:$U$44,0)),""),"d-mmm-yy")</f>
        <v>1-Jan-22 to 31-Dec-22</v>
      </c>
      <c r="D203" s="517"/>
      <c r="E203" s="517"/>
      <c r="F203" s="518"/>
      <c r="G203" s="519" t="s">
        <v>470</v>
      </c>
      <c r="H203" s="519"/>
      <c r="I203" s="503" t="b">
        <f t="shared" si="9"/>
        <v>1</v>
      </c>
      <c r="J203" s="503" t="b">
        <f t="shared" si="10"/>
        <v>0</v>
      </c>
      <c r="K203" s="503" t="str">
        <f t="shared" si="11"/>
        <v>a1N36000009dOIxEAM</v>
      </c>
      <c r="L203" s="520" t="s">
        <v>1340</v>
      </c>
      <c r="M203" s="517"/>
      <c r="N203" s="517"/>
      <c r="O203" s="49"/>
      <c r="AM203" s="5"/>
      <c r="AN203" s="5"/>
    </row>
    <row r="204" spans="1:40" ht="283.5" x14ac:dyDescent="0.25">
      <c r="A204" s="409">
        <v>23</v>
      </c>
      <c r="B204" s="427" t="str">
        <f t="shared" si="8"/>
        <v/>
      </c>
      <c r="C204" s="501" t="str">
        <f ca="1">TEXT(IFERROR(INDEX('Overview - Section A'!$A$38:$A$44,MATCH(G204,'Overview - Section A'!$U$38:$U$44,0)),""),"d-mmm-yy") &amp;" to " &amp; TEXT(IFERROR(INDEX('Overview - Section A'!$E$38:$E$44,MATCH(G204,'Overview - Section A'!$U$38:$U$44,0)),""),"d-mmm-yy")</f>
        <v>1-Jul-18 to 31-Dec-18</v>
      </c>
      <c r="D204" s="517"/>
      <c r="E204" s="517"/>
      <c r="F204" s="518"/>
      <c r="G204" s="519" t="s">
        <v>462</v>
      </c>
      <c r="H204" s="519"/>
      <c r="I204" s="503" t="b">
        <f t="shared" si="9"/>
        <v>1</v>
      </c>
      <c r="J204" s="503" t="b">
        <f t="shared" si="10"/>
        <v>0</v>
      </c>
      <c r="K204" s="503" t="str">
        <f t="shared" si="11"/>
        <v>a1N36000009dOIyEAM</v>
      </c>
      <c r="L204" s="520" t="s">
        <v>1341</v>
      </c>
      <c r="M204" s="517"/>
      <c r="N204" s="517"/>
      <c r="O204" s="49"/>
      <c r="AM204" s="5"/>
      <c r="AN204" s="5"/>
    </row>
    <row r="205" spans="1:40" ht="283.5" x14ac:dyDescent="0.25">
      <c r="A205" s="409">
        <v>23</v>
      </c>
      <c r="B205" s="427" t="str">
        <f t="shared" si="8"/>
        <v/>
      </c>
      <c r="C205" s="501" t="str">
        <f ca="1">TEXT(IFERROR(INDEX('Overview - Section A'!$A$38:$A$44,MATCH(G205,'Overview - Section A'!$U$38:$U$44,0)),""),"d-mmm-yy") &amp;" to " &amp; TEXT(IFERROR(INDEX('Overview - Section A'!$E$38:$E$44,MATCH(G205,'Overview - Section A'!$U$38:$U$44,0)),""),"d-mmm-yy")</f>
        <v>1-Jan-19 to 31-Dec-19</v>
      </c>
      <c r="D205" s="517"/>
      <c r="E205" s="517"/>
      <c r="F205" s="518"/>
      <c r="G205" s="519" t="s">
        <v>464</v>
      </c>
      <c r="H205" s="519"/>
      <c r="I205" s="503" t="b">
        <f t="shared" si="9"/>
        <v>1</v>
      </c>
      <c r="J205" s="503" t="b">
        <f t="shared" si="10"/>
        <v>0</v>
      </c>
      <c r="K205" s="503" t="str">
        <f t="shared" si="11"/>
        <v>a1N36000009dOIyEAM</v>
      </c>
      <c r="L205" s="520" t="s">
        <v>1342</v>
      </c>
      <c r="M205" s="517"/>
      <c r="N205" s="517"/>
      <c r="O205" s="49"/>
      <c r="AM205" s="5"/>
      <c r="AN205" s="5"/>
    </row>
    <row r="206" spans="1:40" ht="283.5" x14ac:dyDescent="0.25">
      <c r="A206" s="409">
        <v>23</v>
      </c>
      <c r="B206" s="427" t="str">
        <f t="shared" si="8"/>
        <v/>
      </c>
      <c r="C206" s="501" t="str">
        <f ca="1">TEXT(IFERROR(INDEX('Overview - Section A'!$A$38:$A$44,MATCH(G206,'Overview - Section A'!$U$38:$U$44,0)),""),"d-mmm-yy") &amp;" to " &amp; TEXT(IFERROR(INDEX('Overview - Section A'!$E$38:$E$44,MATCH(G206,'Overview - Section A'!$U$38:$U$44,0)),""),"d-mmm-yy")</f>
        <v>1-Jan-20 to 31-Dec-20</v>
      </c>
      <c r="D206" s="517"/>
      <c r="E206" s="517"/>
      <c r="F206" s="518"/>
      <c r="G206" s="519" t="s">
        <v>466</v>
      </c>
      <c r="H206" s="519"/>
      <c r="I206" s="503" t="b">
        <f t="shared" si="9"/>
        <v>1</v>
      </c>
      <c r="J206" s="503" t="b">
        <f t="shared" si="10"/>
        <v>0</v>
      </c>
      <c r="K206" s="503" t="str">
        <f t="shared" si="11"/>
        <v>a1N36000009dOIyEAM</v>
      </c>
      <c r="L206" s="520" t="s">
        <v>1343</v>
      </c>
      <c r="M206" s="517"/>
      <c r="N206" s="517"/>
      <c r="O206" s="49"/>
      <c r="AM206" s="5"/>
      <c r="AN206" s="5"/>
    </row>
    <row r="207" spans="1:40" ht="283.5" x14ac:dyDescent="0.25">
      <c r="A207" s="409">
        <v>23</v>
      </c>
      <c r="B207" s="427" t="str">
        <f t="shared" si="8"/>
        <v/>
      </c>
      <c r="C207" s="501" t="str">
        <f ca="1">TEXT(IFERROR(INDEX('Overview - Section A'!$A$38:$A$44,MATCH(G207,'Overview - Section A'!$U$38:$U$44,0)),""),"d-mmm-yy") &amp;" to " &amp; TEXT(IFERROR(INDEX('Overview - Section A'!$E$38:$E$44,MATCH(G207,'Overview - Section A'!$U$38:$U$44,0)),""),"d-mmm-yy")</f>
        <v>1-Jan-21 to 31-Dec-21</v>
      </c>
      <c r="D207" s="517"/>
      <c r="E207" s="517"/>
      <c r="F207" s="518"/>
      <c r="G207" s="519" t="s">
        <v>468</v>
      </c>
      <c r="H207" s="519"/>
      <c r="I207" s="503" t="b">
        <f t="shared" si="9"/>
        <v>1</v>
      </c>
      <c r="J207" s="503" t="b">
        <f t="shared" si="10"/>
        <v>0</v>
      </c>
      <c r="K207" s="503" t="str">
        <f t="shared" si="11"/>
        <v>a1N36000009dOIyEAM</v>
      </c>
      <c r="L207" s="520" t="s">
        <v>1344</v>
      </c>
      <c r="M207" s="517"/>
      <c r="N207" s="517"/>
      <c r="O207" s="49"/>
      <c r="AM207" s="5"/>
      <c r="AN207" s="5"/>
    </row>
    <row r="208" spans="1:40" ht="283.5" x14ac:dyDescent="0.25">
      <c r="A208" s="409">
        <v>23</v>
      </c>
      <c r="B208" s="427" t="str">
        <f t="shared" si="8"/>
        <v/>
      </c>
      <c r="C208" s="501" t="str">
        <f ca="1">TEXT(IFERROR(INDEX('Overview - Section A'!$A$38:$A$44,MATCH(G208,'Overview - Section A'!$U$38:$U$44,0)),""),"d-mmm-yy") &amp;" to " &amp; TEXT(IFERROR(INDEX('Overview - Section A'!$E$38:$E$44,MATCH(G208,'Overview - Section A'!$U$38:$U$44,0)),""),"d-mmm-yy")</f>
        <v>1-Jan-22 to 31-Dec-22</v>
      </c>
      <c r="D208" s="517"/>
      <c r="E208" s="517"/>
      <c r="F208" s="518"/>
      <c r="G208" s="519" t="s">
        <v>470</v>
      </c>
      <c r="H208" s="519"/>
      <c r="I208" s="503" t="b">
        <f t="shared" si="9"/>
        <v>1</v>
      </c>
      <c r="J208" s="503" t="b">
        <f t="shared" si="10"/>
        <v>0</v>
      </c>
      <c r="K208" s="503" t="str">
        <f t="shared" si="11"/>
        <v>a1N36000009dOIyEAM</v>
      </c>
      <c r="L208" s="520" t="s">
        <v>1345</v>
      </c>
      <c r="M208" s="517"/>
      <c r="N208" s="517"/>
      <c r="O208" s="49"/>
      <c r="AM208" s="5"/>
      <c r="AN208" s="5"/>
    </row>
    <row r="209" spans="1:40" ht="283.5" x14ac:dyDescent="0.25">
      <c r="A209" s="409">
        <v>24</v>
      </c>
      <c r="B209" s="427" t="str">
        <f t="shared" si="8"/>
        <v/>
      </c>
      <c r="C209" s="501" t="str">
        <f ca="1">TEXT(IFERROR(INDEX('Overview - Section A'!$A$38:$A$44,MATCH(G209,'Overview - Section A'!$U$38:$U$44,0)),""),"d-mmm-yy") &amp;" to " &amp; TEXT(IFERROR(INDEX('Overview - Section A'!$E$38:$E$44,MATCH(G209,'Overview - Section A'!$U$38:$U$44,0)),""),"d-mmm-yy")</f>
        <v>1-Jul-18 to 31-Dec-18</v>
      </c>
      <c r="D209" s="517"/>
      <c r="E209" s="517"/>
      <c r="F209" s="518"/>
      <c r="G209" s="519" t="s">
        <v>462</v>
      </c>
      <c r="H209" s="519"/>
      <c r="I209" s="503" t="b">
        <f t="shared" si="9"/>
        <v>1</v>
      </c>
      <c r="J209" s="503" t="b">
        <f t="shared" si="10"/>
        <v>0</v>
      </c>
      <c r="K209" s="503" t="str">
        <f t="shared" si="11"/>
        <v>a1N36000009dOIzEAM</v>
      </c>
      <c r="L209" s="520" t="s">
        <v>1346</v>
      </c>
      <c r="M209" s="517"/>
      <c r="N209" s="517"/>
      <c r="O209" s="49"/>
      <c r="AM209" s="5"/>
      <c r="AN209" s="5"/>
    </row>
    <row r="210" spans="1:40" ht="283.5" x14ac:dyDescent="0.25">
      <c r="A210" s="409">
        <v>24</v>
      </c>
      <c r="B210" s="427" t="str">
        <f t="shared" si="8"/>
        <v/>
      </c>
      <c r="C210" s="501" t="str">
        <f ca="1">TEXT(IFERROR(INDEX('Overview - Section A'!$A$38:$A$44,MATCH(G210,'Overview - Section A'!$U$38:$U$44,0)),""),"d-mmm-yy") &amp;" to " &amp; TEXT(IFERROR(INDEX('Overview - Section A'!$E$38:$E$44,MATCH(G210,'Overview - Section A'!$U$38:$U$44,0)),""),"d-mmm-yy")</f>
        <v>1-Jan-19 to 31-Dec-19</v>
      </c>
      <c r="D210" s="517"/>
      <c r="E210" s="517"/>
      <c r="F210" s="518"/>
      <c r="G210" s="519" t="s">
        <v>464</v>
      </c>
      <c r="H210" s="519"/>
      <c r="I210" s="503" t="b">
        <f t="shared" si="9"/>
        <v>1</v>
      </c>
      <c r="J210" s="503" t="b">
        <f t="shared" si="10"/>
        <v>0</v>
      </c>
      <c r="K210" s="503" t="str">
        <f t="shared" si="11"/>
        <v>a1N36000009dOIzEAM</v>
      </c>
      <c r="L210" s="520" t="s">
        <v>1347</v>
      </c>
      <c r="M210" s="517"/>
      <c r="N210" s="517"/>
      <c r="O210" s="49"/>
      <c r="AM210" s="5"/>
      <c r="AN210" s="5"/>
    </row>
    <row r="211" spans="1:40" ht="283.5" x14ac:dyDescent="0.25">
      <c r="A211" s="409">
        <v>24</v>
      </c>
      <c r="B211" s="427" t="str">
        <f t="shared" si="8"/>
        <v/>
      </c>
      <c r="C211" s="501" t="str">
        <f ca="1">TEXT(IFERROR(INDEX('Overview - Section A'!$A$38:$A$44,MATCH(G211,'Overview - Section A'!$U$38:$U$44,0)),""),"d-mmm-yy") &amp;" to " &amp; TEXT(IFERROR(INDEX('Overview - Section A'!$E$38:$E$44,MATCH(G211,'Overview - Section A'!$U$38:$U$44,0)),""),"d-mmm-yy")</f>
        <v>1-Jan-20 to 31-Dec-20</v>
      </c>
      <c r="D211" s="517"/>
      <c r="E211" s="517"/>
      <c r="F211" s="518"/>
      <c r="G211" s="519" t="s">
        <v>466</v>
      </c>
      <c r="H211" s="519"/>
      <c r="I211" s="503" t="b">
        <f t="shared" si="9"/>
        <v>1</v>
      </c>
      <c r="J211" s="503" t="b">
        <f t="shared" si="10"/>
        <v>0</v>
      </c>
      <c r="K211" s="503" t="str">
        <f t="shared" si="11"/>
        <v>a1N36000009dOIzEAM</v>
      </c>
      <c r="L211" s="520" t="s">
        <v>1348</v>
      </c>
      <c r="M211" s="517"/>
      <c r="N211" s="517"/>
      <c r="O211" s="49"/>
      <c r="AM211" s="5"/>
      <c r="AN211" s="5"/>
    </row>
    <row r="212" spans="1:40" ht="283.5" x14ac:dyDescent="0.25">
      <c r="A212" s="409">
        <v>24</v>
      </c>
      <c r="B212" s="427" t="str">
        <f t="shared" si="8"/>
        <v/>
      </c>
      <c r="C212" s="501" t="str">
        <f ca="1">TEXT(IFERROR(INDEX('Overview - Section A'!$A$38:$A$44,MATCH(G212,'Overview - Section A'!$U$38:$U$44,0)),""),"d-mmm-yy") &amp;" to " &amp; TEXT(IFERROR(INDEX('Overview - Section A'!$E$38:$E$44,MATCH(G212,'Overview - Section A'!$U$38:$U$44,0)),""),"d-mmm-yy")</f>
        <v>1-Jan-21 to 31-Dec-21</v>
      </c>
      <c r="D212" s="517"/>
      <c r="E212" s="517"/>
      <c r="F212" s="518"/>
      <c r="G212" s="519" t="s">
        <v>468</v>
      </c>
      <c r="H212" s="519"/>
      <c r="I212" s="503" t="b">
        <f t="shared" si="9"/>
        <v>1</v>
      </c>
      <c r="J212" s="503" t="b">
        <f t="shared" si="10"/>
        <v>0</v>
      </c>
      <c r="K212" s="503" t="str">
        <f t="shared" si="11"/>
        <v>a1N36000009dOIzEAM</v>
      </c>
      <c r="L212" s="520" t="s">
        <v>1349</v>
      </c>
      <c r="M212" s="517"/>
      <c r="N212" s="517"/>
      <c r="O212" s="49"/>
      <c r="AM212" s="5"/>
      <c r="AN212" s="5"/>
    </row>
    <row r="213" spans="1:40" ht="283.5" x14ac:dyDescent="0.25">
      <c r="A213" s="409">
        <v>24</v>
      </c>
      <c r="B213" s="427" t="str">
        <f t="shared" si="8"/>
        <v/>
      </c>
      <c r="C213" s="501" t="str">
        <f ca="1">TEXT(IFERROR(INDEX('Overview - Section A'!$A$38:$A$44,MATCH(G213,'Overview - Section A'!$U$38:$U$44,0)),""),"d-mmm-yy") &amp;" to " &amp; TEXT(IFERROR(INDEX('Overview - Section A'!$E$38:$E$44,MATCH(G213,'Overview - Section A'!$U$38:$U$44,0)),""),"d-mmm-yy")</f>
        <v>1-Jan-22 to 31-Dec-22</v>
      </c>
      <c r="D213" s="517"/>
      <c r="E213" s="517"/>
      <c r="F213" s="518"/>
      <c r="G213" s="519" t="s">
        <v>470</v>
      </c>
      <c r="H213" s="519"/>
      <c r="I213" s="503" t="b">
        <f t="shared" si="9"/>
        <v>1</v>
      </c>
      <c r="J213" s="503" t="b">
        <f t="shared" si="10"/>
        <v>0</v>
      </c>
      <c r="K213" s="503" t="str">
        <f t="shared" si="11"/>
        <v>a1N36000009dOIzEAM</v>
      </c>
      <c r="L213" s="520" t="s">
        <v>1350</v>
      </c>
      <c r="M213" s="517"/>
      <c r="N213" s="517"/>
      <c r="O213" s="49"/>
      <c r="AM213" s="5"/>
      <c r="AN213" s="5"/>
    </row>
    <row r="214" spans="1:40" ht="283.5" x14ac:dyDescent="0.25">
      <c r="A214" s="409">
        <v>25</v>
      </c>
      <c r="B214" s="427" t="str">
        <f t="shared" si="8"/>
        <v/>
      </c>
      <c r="C214" s="501" t="str">
        <f ca="1">TEXT(IFERROR(INDEX('Overview - Section A'!$A$38:$A$44,MATCH(G214,'Overview - Section A'!$U$38:$U$44,0)),""),"d-mmm-yy") &amp;" to " &amp; TEXT(IFERROR(INDEX('Overview - Section A'!$E$38:$E$44,MATCH(G214,'Overview - Section A'!$U$38:$U$44,0)),""),"d-mmm-yy")</f>
        <v>1-Jul-18 to 31-Dec-18</v>
      </c>
      <c r="D214" s="517"/>
      <c r="E214" s="517"/>
      <c r="F214" s="518"/>
      <c r="G214" s="519" t="s">
        <v>462</v>
      </c>
      <c r="H214" s="519"/>
      <c r="I214" s="503" t="b">
        <f t="shared" si="9"/>
        <v>1</v>
      </c>
      <c r="J214" s="503" t="b">
        <f t="shared" si="10"/>
        <v>0</v>
      </c>
      <c r="K214" s="503" t="str">
        <f t="shared" si="11"/>
        <v>a1N36000009dOJ0EAM</v>
      </c>
      <c r="L214" s="520" t="s">
        <v>1351</v>
      </c>
      <c r="M214" s="517"/>
      <c r="N214" s="517"/>
      <c r="O214" s="49"/>
      <c r="AM214" s="5"/>
      <c r="AN214" s="5"/>
    </row>
    <row r="215" spans="1:40" ht="283.5" x14ac:dyDescent="0.25">
      <c r="A215" s="409">
        <v>25</v>
      </c>
      <c r="B215" s="427" t="str">
        <f t="shared" si="8"/>
        <v/>
      </c>
      <c r="C215" s="501" t="str">
        <f ca="1">TEXT(IFERROR(INDEX('Overview - Section A'!$A$38:$A$44,MATCH(G215,'Overview - Section A'!$U$38:$U$44,0)),""),"d-mmm-yy") &amp;" to " &amp; TEXT(IFERROR(INDEX('Overview - Section A'!$E$38:$E$44,MATCH(G215,'Overview - Section A'!$U$38:$U$44,0)),""),"d-mmm-yy")</f>
        <v>1-Jan-19 to 31-Dec-19</v>
      </c>
      <c r="D215" s="517"/>
      <c r="E215" s="517"/>
      <c r="F215" s="518"/>
      <c r="G215" s="519" t="s">
        <v>464</v>
      </c>
      <c r="H215" s="519"/>
      <c r="I215" s="503" t="b">
        <f t="shared" si="9"/>
        <v>1</v>
      </c>
      <c r="J215" s="503" t="b">
        <f t="shared" si="10"/>
        <v>0</v>
      </c>
      <c r="K215" s="503" t="str">
        <f t="shared" si="11"/>
        <v>a1N36000009dOJ0EAM</v>
      </c>
      <c r="L215" s="520" t="s">
        <v>1352</v>
      </c>
      <c r="M215" s="517"/>
      <c r="N215" s="517"/>
      <c r="O215" s="49"/>
      <c r="AM215" s="5"/>
      <c r="AN215" s="5"/>
    </row>
    <row r="216" spans="1:40" ht="283.5" x14ac:dyDescent="0.25">
      <c r="A216" s="409">
        <v>25</v>
      </c>
      <c r="B216" s="427" t="str">
        <f t="shared" si="8"/>
        <v/>
      </c>
      <c r="C216" s="501" t="str">
        <f ca="1">TEXT(IFERROR(INDEX('Overview - Section A'!$A$38:$A$44,MATCH(G216,'Overview - Section A'!$U$38:$U$44,0)),""),"d-mmm-yy") &amp;" to " &amp; TEXT(IFERROR(INDEX('Overview - Section A'!$E$38:$E$44,MATCH(G216,'Overview - Section A'!$U$38:$U$44,0)),""),"d-mmm-yy")</f>
        <v>1-Jan-20 to 31-Dec-20</v>
      </c>
      <c r="D216" s="517"/>
      <c r="E216" s="517"/>
      <c r="F216" s="518"/>
      <c r="G216" s="519" t="s">
        <v>466</v>
      </c>
      <c r="H216" s="519"/>
      <c r="I216" s="503" t="b">
        <f t="shared" si="9"/>
        <v>1</v>
      </c>
      <c r="J216" s="503" t="b">
        <f t="shared" si="10"/>
        <v>0</v>
      </c>
      <c r="K216" s="503" t="str">
        <f t="shared" si="11"/>
        <v>a1N36000009dOJ0EAM</v>
      </c>
      <c r="L216" s="520" t="s">
        <v>1353</v>
      </c>
      <c r="M216" s="517"/>
      <c r="N216" s="517"/>
      <c r="O216" s="49"/>
      <c r="AM216" s="5"/>
      <c r="AN216" s="5"/>
    </row>
    <row r="217" spans="1:40" ht="283.5" x14ac:dyDescent="0.25">
      <c r="A217" s="409">
        <v>25</v>
      </c>
      <c r="B217" s="427" t="str">
        <f t="shared" si="8"/>
        <v/>
      </c>
      <c r="C217" s="501" t="str">
        <f ca="1">TEXT(IFERROR(INDEX('Overview - Section A'!$A$38:$A$44,MATCH(G217,'Overview - Section A'!$U$38:$U$44,0)),""),"d-mmm-yy") &amp;" to " &amp; TEXT(IFERROR(INDEX('Overview - Section A'!$E$38:$E$44,MATCH(G217,'Overview - Section A'!$U$38:$U$44,0)),""),"d-mmm-yy")</f>
        <v>1-Jan-21 to 31-Dec-21</v>
      </c>
      <c r="D217" s="517"/>
      <c r="E217" s="517"/>
      <c r="F217" s="518"/>
      <c r="G217" s="519" t="s">
        <v>468</v>
      </c>
      <c r="H217" s="519"/>
      <c r="I217" s="503" t="b">
        <f t="shared" si="9"/>
        <v>1</v>
      </c>
      <c r="J217" s="503" t="b">
        <f t="shared" si="10"/>
        <v>0</v>
      </c>
      <c r="K217" s="503" t="str">
        <f t="shared" si="11"/>
        <v>a1N36000009dOJ0EAM</v>
      </c>
      <c r="L217" s="520" t="s">
        <v>1354</v>
      </c>
      <c r="M217" s="517"/>
      <c r="N217" s="517"/>
      <c r="O217" s="49"/>
      <c r="AM217" s="5"/>
      <c r="AN217" s="5"/>
    </row>
    <row r="218" spans="1:40" ht="283.5" x14ac:dyDescent="0.25">
      <c r="A218" s="409">
        <v>25</v>
      </c>
      <c r="B218" s="427" t="str">
        <f t="shared" si="8"/>
        <v/>
      </c>
      <c r="C218" s="501" t="str">
        <f ca="1">TEXT(IFERROR(INDEX('Overview - Section A'!$A$38:$A$44,MATCH(G218,'Overview - Section A'!$U$38:$U$44,0)),""),"d-mmm-yy") &amp;" to " &amp; TEXT(IFERROR(INDEX('Overview - Section A'!$E$38:$E$44,MATCH(G218,'Overview - Section A'!$U$38:$U$44,0)),""),"d-mmm-yy")</f>
        <v>1-Jan-22 to 31-Dec-22</v>
      </c>
      <c r="D218" s="517"/>
      <c r="E218" s="517"/>
      <c r="F218" s="518"/>
      <c r="G218" s="519" t="s">
        <v>470</v>
      </c>
      <c r="H218" s="519"/>
      <c r="I218" s="503" t="b">
        <f t="shared" si="9"/>
        <v>1</v>
      </c>
      <c r="J218" s="503" t="b">
        <f t="shared" si="10"/>
        <v>0</v>
      </c>
      <c r="K218" s="503" t="str">
        <f t="shared" si="11"/>
        <v>a1N36000009dOJ0EAM</v>
      </c>
      <c r="L218" s="520" t="s">
        <v>1355</v>
      </c>
      <c r="M218" s="517"/>
      <c r="N218" s="517"/>
      <c r="O218" s="49"/>
      <c r="AM218" s="5"/>
      <c r="AN218" s="5"/>
    </row>
    <row r="219" spans="1:40" ht="283.5" x14ac:dyDescent="0.25">
      <c r="A219" s="409">
        <v>26</v>
      </c>
      <c r="B219" s="427" t="str">
        <f t="shared" si="8"/>
        <v/>
      </c>
      <c r="C219" s="501" t="str">
        <f ca="1">TEXT(IFERROR(INDEX('Overview - Section A'!$A$38:$A$44,MATCH(G219,'Overview - Section A'!$U$38:$U$44,0)),""),"d-mmm-yy") &amp;" to " &amp; TEXT(IFERROR(INDEX('Overview - Section A'!$E$38:$E$44,MATCH(G219,'Overview - Section A'!$U$38:$U$44,0)),""),"d-mmm-yy")</f>
        <v>1-Jul-18 to 31-Dec-18</v>
      </c>
      <c r="D219" s="517"/>
      <c r="E219" s="517"/>
      <c r="F219" s="518"/>
      <c r="G219" s="519" t="s">
        <v>462</v>
      </c>
      <c r="H219" s="519"/>
      <c r="I219" s="503" t="b">
        <f t="shared" si="9"/>
        <v>1</v>
      </c>
      <c r="J219" s="503" t="b">
        <f t="shared" si="10"/>
        <v>0</v>
      </c>
      <c r="K219" s="503" t="str">
        <f t="shared" si="11"/>
        <v>a1N36000009dOJ1EAM</v>
      </c>
      <c r="L219" s="520" t="s">
        <v>1356</v>
      </c>
      <c r="M219" s="517"/>
      <c r="N219" s="517"/>
      <c r="O219" s="49"/>
      <c r="AM219" s="5"/>
      <c r="AN219" s="5"/>
    </row>
    <row r="220" spans="1:40" ht="283.5" x14ac:dyDescent="0.25">
      <c r="A220" s="409">
        <v>26</v>
      </c>
      <c r="B220" s="427" t="str">
        <f t="shared" si="8"/>
        <v/>
      </c>
      <c r="C220" s="501" t="str">
        <f ca="1">TEXT(IFERROR(INDEX('Overview - Section A'!$A$38:$A$44,MATCH(G220,'Overview - Section A'!$U$38:$U$44,0)),""),"d-mmm-yy") &amp;" to " &amp; TEXT(IFERROR(INDEX('Overview - Section A'!$E$38:$E$44,MATCH(G220,'Overview - Section A'!$U$38:$U$44,0)),""),"d-mmm-yy")</f>
        <v>1-Jan-19 to 31-Dec-19</v>
      </c>
      <c r="D220" s="517"/>
      <c r="E220" s="517"/>
      <c r="F220" s="518"/>
      <c r="G220" s="519" t="s">
        <v>464</v>
      </c>
      <c r="H220" s="519"/>
      <c r="I220" s="503" t="b">
        <f t="shared" si="9"/>
        <v>1</v>
      </c>
      <c r="J220" s="503" t="b">
        <f t="shared" si="10"/>
        <v>0</v>
      </c>
      <c r="K220" s="503" t="str">
        <f t="shared" si="11"/>
        <v>a1N36000009dOJ1EAM</v>
      </c>
      <c r="L220" s="520" t="s">
        <v>1357</v>
      </c>
      <c r="M220" s="517"/>
      <c r="N220" s="517"/>
      <c r="O220" s="49"/>
      <c r="AM220" s="5"/>
      <c r="AN220" s="5"/>
    </row>
    <row r="221" spans="1:40" ht="283.5" x14ac:dyDescent="0.25">
      <c r="A221" s="409">
        <v>26</v>
      </c>
      <c r="B221" s="427" t="str">
        <f t="shared" si="8"/>
        <v/>
      </c>
      <c r="C221" s="501" t="str">
        <f ca="1">TEXT(IFERROR(INDEX('Overview - Section A'!$A$38:$A$44,MATCH(G221,'Overview - Section A'!$U$38:$U$44,0)),""),"d-mmm-yy") &amp;" to " &amp; TEXT(IFERROR(INDEX('Overview - Section A'!$E$38:$E$44,MATCH(G221,'Overview - Section A'!$U$38:$U$44,0)),""),"d-mmm-yy")</f>
        <v>1-Jan-20 to 31-Dec-20</v>
      </c>
      <c r="D221" s="517"/>
      <c r="E221" s="517"/>
      <c r="F221" s="518"/>
      <c r="G221" s="519" t="s">
        <v>466</v>
      </c>
      <c r="H221" s="519"/>
      <c r="I221" s="503" t="b">
        <f t="shared" si="9"/>
        <v>1</v>
      </c>
      <c r="J221" s="503" t="b">
        <f t="shared" si="10"/>
        <v>0</v>
      </c>
      <c r="K221" s="503" t="str">
        <f t="shared" si="11"/>
        <v>a1N36000009dOJ1EAM</v>
      </c>
      <c r="L221" s="520" t="s">
        <v>1358</v>
      </c>
      <c r="M221" s="517"/>
      <c r="N221" s="517"/>
      <c r="O221" s="49"/>
      <c r="AM221" s="5"/>
      <c r="AN221" s="5"/>
    </row>
    <row r="222" spans="1:40" ht="283.5" x14ac:dyDescent="0.25">
      <c r="A222" s="409">
        <v>26</v>
      </c>
      <c r="B222" s="427" t="str">
        <f t="shared" ref="B222:B285" si="12">IF(A222=A221,"",IF(VLOOKUP(A222,$A$8:$D$90,4,FALSE)=0,"",VLOOKUP(A222,$A$8:$D$90,4,FALSE)))</f>
        <v/>
      </c>
      <c r="C222" s="501" t="str">
        <f ca="1">TEXT(IFERROR(INDEX('Overview - Section A'!$A$38:$A$44,MATCH(G222,'Overview - Section A'!$U$38:$U$44,0)),""),"d-mmm-yy") &amp;" to " &amp; TEXT(IFERROR(INDEX('Overview - Section A'!$E$38:$E$44,MATCH(G222,'Overview - Section A'!$U$38:$U$44,0)),""),"d-mmm-yy")</f>
        <v>1-Jan-21 to 31-Dec-21</v>
      </c>
      <c r="D222" s="517"/>
      <c r="E222" s="517"/>
      <c r="F222" s="518"/>
      <c r="G222" s="519" t="s">
        <v>468</v>
      </c>
      <c r="H222" s="519"/>
      <c r="I222" s="503" t="b">
        <f t="shared" ref="I222:I285" si="13">IFERROR(TRUE,FALSE)</f>
        <v>1</v>
      </c>
      <c r="J222" s="503" t="b">
        <f t="shared" ref="J222:J285" si="14">IFERROR(IF(VLOOKUP(A222,$A$8:$D$90,4,FALSE)&lt;&gt;"",TRUE,FALSE),FALSE)</f>
        <v>0</v>
      </c>
      <c r="K222" s="503" t="str">
        <f t="shared" ref="K222:K285" si="15">IFERROR(VLOOKUP(A222,$A$8:$T$90,20,FALSE),"")</f>
        <v>a1N36000009dOJ1EAM</v>
      </c>
      <c r="L222" s="520" t="s">
        <v>1359</v>
      </c>
      <c r="M222" s="517"/>
      <c r="N222" s="517"/>
      <c r="O222" s="49"/>
      <c r="AM222" s="5"/>
      <c r="AN222" s="5"/>
    </row>
    <row r="223" spans="1:40" ht="283.5" x14ac:dyDescent="0.25">
      <c r="A223" s="409">
        <v>26</v>
      </c>
      <c r="B223" s="427" t="str">
        <f t="shared" si="12"/>
        <v/>
      </c>
      <c r="C223" s="501" t="str">
        <f ca="1">TEXT(IFERROR(INDEX('Overview - Section A'!$A$38:$A$44,MATCH(G223,'Overview - Section A'!$U$38:$U$44,0)),""),"d-mmm-yy") &amp;" to " &amp; TEXT(IFERROR(INDEX('Overview - Section A'!$E$38:$E$44,MATCH(G223,'Overview - Section A'!$U$38:$U$44,0)),""),"d-mmm-yy")</f>
        <v>1-Jan-22 to 31-Dec-22</v>
      </c>
      <c r="D223" s="517"/>
      <c r="E223" s="517"/>
      <c r="F223" s="518"/>
      <c r="G223" s="519" t="s">
        <v>470</v>
      </c>
      <c r="H223" s="519"/>
      <c r="I223" s="503" t="b">
        <f t="shared" si="13"/>
        <v>1</v>
      </c>
      <c r="J223" s="503" t="b">
        <f t="shared" si="14"/>
        <v>0</v>
      </c>
      <c r="K223" s="503" t="str">
        <f t="shared" si="15"/>
        <v>a1N36000009dOJ1EAM</v>
      </c>
      <c r="L223" s="520" t="s">
        <v>1360</v>
      </c>
      <c r="M223" s="517"/>
      <c r="N223" s="517"/>
      <c r="O223" s="49"/>
      <c r="AM223" s="5"/>
      <c r="AN223" s="5"/>
    </row>
    <row r="224" spans="1:40" ht="283.5" x14ac:dyDescent="0.25">
      <c r="A224" s="409">
        <v>27</v>
      </c>
      <c r="B224" s="427" t="str">
        <f t="shared" si="12"/>
        <v/>
      </c>
      <c r="C224" s="501" t="str">
        <f ca="1">TEXT(IFERROR(INDEX('Overview - Section A'!$A$38:$A$44,MATCH(G224,'Overview - Section A'!$U$38:$U$44,0)),""),"d-mmm-yy") &amp;" to " &amp; TEXT(IFERROR(INDEX('Overview - Section A'!$E$38:$E$44,MATCH(G224,'Overview - Section A'!$U$38:$U$44,0)),""),"d-mmm-yy")</f>
        <v>1-Jul-18 to 31-Dec-18</v>
      </c>
      <c r="D224" s="517"/>
      <c r="E224" s="517"/>
      <c r="F224" s="518"/>
      <c r="G224" s="519" t="s">
        <v>462</v>
      </c>
      <c r="H224" s="519"/>
      <c r="I224" s="503" t="b">
        <f t="shared" si="13"/>
        <v>1</v>
      </c>
      <c r="J224" s="503" t="b">
        <f t="shared" si="14"/>
        <v>0</v>
      </c>
      <c r="K224" s="503" t="str">
        <f t="shared" si="15"/>
        <v>a1N36000009dOJ2EAM</v>
      </c>
      <c r="L224" s="520" t="s">
        <v>1361</v>
      </c>
      <c r="M224" s="517"/>
      <c r="N224" s="517"/>
      <c r="O224" s="49"/>
      <c r="AM224" s="5"/>
      <c r="AN224" s="5"/>
    </row>
    <row r="225" spans="1:40" ht="283.5" x14ac:dyDescent="0.25">
      <c r="A225" s="409">
        <v>27</v>
      </c>
      <c r="B225" s="427" t="str">
        <f t="shared" si="12"/>
        <v/>
      </c>
      <c r="C225" s="501" t="str">
        <f ca="1">TEXT(IFERROR(INDEX('Overview - Section A'!$A$38:$A$44,MATCH(G225,'Overview - Section A'!$U$38:$U$44,0)),""),"d-mmm-yy") &amp;" to " &amp; TEXT(IFERROR(INDEX('Overview - Section A'!$E$38:$E$44,MATCH(G225,'Overview - Section A'!$U$38:$U$44,0)),""),"d-mmm-yy")</f>
        <v>1-Jan-19 to 31-Dec-19</v>
      </c>
      <c r="D225" s="517"/>
      <c r="E225" s="517"/>
      <c r="F225" s="518"/>
      <c r="G225" s="519" t="s">
        <v>464</v>
      </c>
      <c r="H225" s="519"/>
      <c r="I225" s="503" t="b">
        <f t="shared" si="13"/>
        <v>1</v>
      </c>
      <c r="J225" s="503" t="b">
        <f t="shared" si="14"/>
        <v>0</v>
      </c>
      <c r="K225" s="503" t="str">
        <f t="shared" si="15"/>
        <v>a1N36000009dOJ2EAM</v>
      </c>
      <c r="L225" s="520" t="s">
        <v>1362</v>
      </c>
      <c r="M225" s="517"/>
      <c r="N225" s="517"/>
      <c r="O225" s="49"/>
      <c r="AM225" s="5"/>
      <c r="AN225" s="5"/>
    </row>
    <row r="226" spans="1:40" ht="283.5" x14ac:dyDescent="0.25">
      <c r="A226" s="409">
        <v>27</v>
      </c>
      <c r="B226" s="427" t="str">
        <f t="shared" si="12"/>
        <v/>
      </c>
      <c r="C226" s="501" t="str">
        <f ca="1">TEXT(IFERROR(INDEX('Overview - Section A'!$A$38:$A$44,MATCH(G226,'Overview - Section A'!$U$38:$U$44,0)),""),"d-mmm-yy") &amp;" to " &amp; TEXT(IFERROR(INDEX('Overview - Section A'!$E$38:$E$44,MATCH(G226,'Overview - Section A'!$U$38:$U$44,0)),""),"d-mmm-yy")</f>
        <v>1-Jan-20 to 31-Dec-20</v>
      </c>
      <c r="D226" s="517"/>
      <c r="E226" s="517"/>
      <c r="F226" s="518"/>
      <c r="G226" s="519" t="s">
        <v>466</v>
      </c>
      <c r="H226" s="519"/>
      <c r="I226" s="503" t="b">
        <f t="shared" si="13"/>
        <v>1</v>
      </c>
      <c r="J226" s="503" t="b">
        <f t="shared" si="14"/>
        <v>0</v>
      </c>
      <c r="K226" s="503" t="str">
        <f t="shared" si="15"/>
        <v>a1N36000009dOJ2EAM</v>
      </c>
      <c r="L226" s="520" t="s">
        <v>1363</v>
      </c>
      <c r="M226" s="517"/>
      <c r="N226" s="517"/>
      <c r="O226" s="49"/>
      <c r="AM226" s="5"/>
      <c r="AN226" s="5"/>
    </row>
    <row r="227" spans="1:40" ht="283.5" x14ac:dyDescent="0.25">
      <c r="A227" s="409">
        <v>27</v>
      </c>
      <c r="B227" s="427" t="str">
        <f t="shared" si="12"/>
        <v/>
      </c>
      <c r="C227" s="501" t="str">
        <f ca="1">TEXT(IFERROR(INDEX('Overview - Section A'!$A$38:$A$44,MATCH(G227,'Overview - Section A'!$U$38:$U$44,0)),""),"d-mmm-yy") &amp;" to " &amp; TEXT(IFERROR(INDEX('Overview - Section A'!$E$38:$E$44,MATCH(G227,'Overview - Section A'!$U$38:$U$44,0)),""),"d-mmm-yy")</f>
        <v>1-Jan-21 to 31-Dec-21</v>
      </c>
      <c r="D227" s="517"/>
      <c r="E227" s="517"/>
      <c r="F227" s="518"/>
      <c r="G227" s="519" t="s">
        <v>468</v>
      </c>
      <c r="H227" s="519"/>
      <c r="I227" s="503" t="b">
        <f t="shared" si="13"/>
        <v>1</v>
      </c>
      <c r="J227" s="503" t="b">
        <f t="shared" si="14"/>
        <v>0</v>
      </c>
      <c r="K227" s="503" t="str">
        <f t="shared" si="15"/>
        <v>a1N36000009dOJ2EAM</v>
      </c>
      <c r="L227" s="520" t="s">
        <v>1364</v>
      </c>
      <c r="M227" s="517"/>
      <c r="N227" s="517"/>
      <c r="O227" s="49"/>
      <c r="AM227" s="5"/>
      <c r="AN227" s="5"/>
    </row>
    <row r="228" spans="1:40" ht="283.5" x14ac:dyDescent="0.25">
      <c r="A228" s="409">
        <v>27</v>
      </c>
      <c r="B228" s="427" t="str">
        <f t="shared" si="12"/>
        <v/>
      </c>
      <c r="C228" s="501" t="str">
        <f ca="1">TEXT(IFERROR(INDEX('Overview - Section A'!$A$38:$A$44,MATCH(G228,'Overview - Section A'!$U$38:$U$44,0)),""),"d-mmm-yy") &amp;" to " &amp; TEXT(IFERROR(INDEX('Overview - Section A'!$E$38:$E$44,MATCH(G228,'Overview - Section A'!$U$38:$U$44,0)),""),"d-mmm-yy")</f>
        <v>1-Jan-22 to 31-Dec-22</v>
      </c>
      <c r="D228" s="517"/>
      <c r="E228" s="517"/>
      <c r="F228" s="518"/>
      <c r="G228" s="519" t="s">
        <v>470</v>
      </c>
      <c r="H228" s="519"/>
      <c r="I228" s="503" t="b">
        <f t="shared" si="13"/>
        <v>1</v>
      </c>
      <c r="J228" s="503" t="b">
        <f t="shared" si="14"/>
        <v>0</v>
      </c>
      <c r="K228" s="503" t="str">
        <f t="shared" si="15"/>
        <v>a1N36000009dOJ2EAM</v>
      </c>
      <c r="L228" s="520" t="s">
        <v>1365</v>
      </c>
      <c r="M228" s="517"/>
      <c r="N228" s="517"/>
      <c r="O228" s="49"/>
      <c r="AM228" s="5"/>
      <c r="AN228" s="5"/>
    </row>
    <row r="229" spans="1:40" ht="283.5" x14ac:dyDescent="0.25">
      <c r="A229" s="409">
        <v>28</v>
      </c>
      <c r="B229" s="427" t="str">
        <f t="shared" si="12"/>
        <v/>
      </c>
      <c r="C229" s="501" t="str">
        <f ca="1">TEXT(IFERROR(INDEX('Overview - Section A'!$A$38:$A$44,MATCH(G229,'Overview - Section A'!$U$38:$U$44,0)),""),"d-mmm-yy") &amp;" to " &amp; TEXT(IFERROR(INDEX('Overview - Section A'!$E$38:$E$44,MATCH(G229,'Overview - Section A'!$U$38:$U$44,0)),""),"d-mmm-yy")</f>
        <v>1-Jul-18 to 31-Dec-18</v>
      </c>
      <c r="D229" s="517"/>
      <c r="E229" s="517"/>
      <c r="F229" s="518"/>
      <c r="G229" s="519" t="s">
        <v>462</v>
      </c>
      <c r="H229" s="519"/>
      <c r="I229" s="503" t="b">
        <f t="shared" si="13"/>
        <v>1</v>
      </c>
      <c r="J229" s="503" t="b">
        <f t="shared" si="14"/>
        <v>0</v>
      </c>
      <c r="K229" s="503" t="str">
        <f t="shared" si="15"/>
        <v>a1N36000009dOJ3EAM</v>
      </c>
      <c r="L229" s="520" t="s">
        <v>1366</v>
      </c>
      <c r="M229" s="517"/>
      <c r="N229" s="517"/>
      <c r="O229" s="49"/>
      <c r="AM229" s="5"/>
      <c r="AN229" s="5"/>
    </row>
    <row r="230" spans="1:40" ht="283.5" x14ac:dyDescent="0.25">
      <c r="A230" s="409">
        <v>28</v>
      </c>
      <c r="B230" s="427" t="str">
        <f t="shared" si="12"/>
        <v/>
      </c>
      <c r="C230" s="501" t="str">
        <f ca="1">TEXT(IFERROR(INDEX('Overview - Section A'!$A$38:$A$44,MATCH(G230,'Overview - Section A'!$U$38:$U$44,0)),""),"d-mmm-yy") &amp;" to " &amp; TEXT(IFERROR(INDEX('Overview - Section A'!$E$38:$E$44,MATCH(G230,'Overview - Section A'!$U$38:$U$44,0)),""),"d-mmm-yy")</f>
        <v>1-Jan-19 to 31-Dec-19</v>
      </c>
      <c r="D230" s="517"/>
      <c r="E230" s="517"/>
      <c r="F230" s="518"/>
      <c r="G230" s="519" t="s">
        <v>464</v>
      </c>
      <c r="H230" s="519"/>
      <c r="I230" s="503" t="b">
        <f t="shared" si="13"/>
        <v>1</v>
      </c>
      <c r="J230" s="503" t="b">
        <f t="shared" si="14"/>
        <v>0</v>
      </c>
      <c r="K230" s="503" t="str">
        <f t="shared" si="15"/>
        <v>a1N36000009dOJ3EAM</v>
      </c>
      <c r="L230" s="520" t="s">
        <v>1367</v>
      </c>
      <c r="M230" s="517"/>
      <c r="N230" s="517"/>
      <c r="O230" s="49"/>
      <c r="AM230" s="5"/>
      <c r="AN230" s="5"/>
    </row>
    <row r="231" spans="1:40" ht="283.5" x14ac:dyDescent="0.25">
      <c r="A231" s="409">
        <v>28</v>
      </c>
      <c r="B231" s="427" t="str">
        <f t="shared" si="12"/>
        <v/>
      </c>
      <c r="C231" s="501" t="str">
        <f ca="1">TEXT(IFERROR(INDEX('Overview - Section A'!$A$38:$A$44,MATCH(G231,'Overview - Section A'!$U$38:$U$44,0)),""),"d-mmm-yy") &amp;" to " &amp; TEXT(IFERROR(INDEX('Overview - Section A'!$E$38:$E$44,MATCH(G231,'Overview - Section A'!$U$38:$U$44,0)),""),"d-mmm-yy")</f>
        <v>1-Jan-20 to 31-Dec-20</v>
      </c>
      <c r="D231" s="517"/>
      <c r="E231" s="517"/>
      <c r="F231" s="518"/>
      <c r="G231" s="519" t="s">
        <v>466</v>
      </c>
      <c r="H231" s="519"/>
      <c r="I231" s="503" t="b">
        <f t="shared" si="13"/>
        <v>1</v>
      </c>
      <c r="J231" s="503" t="b">
        <f t="shared" si="14"/>
        <v>0</v>
      </c>
      <c r="K231" s="503" t="str">
        <f t="shared" si="15"/>
        <v>a1N36000009dOJ3EAM</v>
      </c>
      <c r="L231" s="520" t="s">
        <v>1368</v>
      </c>
      <c r="M231" s="517"/>
      <c r="N231" s="517"/>
      <c r="O231" s="49"/>
      <c r="AM231" s="5"/>
      <c r="AN231" s="5"/>
    </row>
    <row r="232" spans="1:40" ht="283.5" x14ac:dyDescent="0.25">
      <c r="A232" s="409">
        <v>28</v>
      </c>
      <c r="B232" s="427" t="str">
        <f t="shared" si="12"/>
        <v/>
      </c>
      <c r="C232" s="501" t="str">
        <f ca="1">TEXT(IFERROR(INDEX('Overview - Section A'!$A$38:$A$44,MATCH(G232,'Overview - Section A'!$U$38:$U$44,0)),""),"d-mmm-yy") &amp;" to " &amp; TEXT(IFERROR(INDEX('Overview - Section A'!$E$38:$E$44,MATCH(G232,'Overview - Section A'!$U$38:$U$44,0)),""),"d-mmm-yy")</f>
        <v>1-Jan-21 to 31-Dec-21</v>
      </c>
      <c r="D232" s="517"/>
      <c r="E232" s="517"/>
      <c r="F232" s="518"/>
      <c r="G232" s="519" t="s">
        <v>468</v>
      </c>
      <c r="H232" s="519"/>
      <c r="I232" s="503" t="b">
        <f t="shared" si="13"/>
        <v>1</v>
      </c>
      <c r="J232" s="503" t="b">
        <f t="shared" si="14"/>
        <v>0</v>
      </c>
      <c r="K232" s="503" t="str">
        <f t="shared" si="15"/>
        <v>a1N36000009dOJ3EAM</v>
      </c>
      <c r="L232" s="520" t="s">
        <v>1369</v>
      </c>
      <c r="M232" s="517"/>
      <c r="N232" s="517"/>
      <c r="O232" s="49"/>
      <c r="AM232" s="5"/>
      <c r="AN232" s="5"/>
    </row>
    <row r="233" spans="1:40" ht="283.5" x14ac:dyDescent="0.25">
      <c r="A233" s="409">
        <v>28</v>
      </c>
      <c r="B233" s="427" t="str">
        <f t="shared" si="12"/>
        <v/>
      </c>
      <c r="C233" s="501" t="str">
        <f ca="1">TEXT(IFERROR(INDEX('Overview - Section A'!$A$38:$A$44,MATCH(G233,'Overview - Section A'!$U$38:$U$44,0)),""),"d-mmm-yy") &amp;" to " &amp; TEXT(IFERROR(INDEX('Overview - Section A'!$E$38:$E$44,MATCH(G233,'Overview - Section A'!$U$38:$U$44,0)),""),"d-mmm-yy")</f>
        <v>1-Jan-22 to 31-Dec-22</v>
      </c>
      <c r="D233" s="517"/>
      <c r="E233" s="517"/>
      <c r="F233" s="518"/>
      <c r="G233" s="519" t="s">
        <v>470</v>
      </c>
      <c r="H233" s="519"/>
      <c r="I233" s="503" t="b">
        <f t="shared" si="13"/>
        <v>1</v>
      </c>
      <c r="J233" s="503" t="b">
        <f t="shared" si="14"/>
        <v>0</v>
      </c>
      <c r="K233" s="503" t="str">
        <f t="shared" si="15"/>
        <v>a1N36000009dOJ3EAM</v>
      </c>
      <c r="L233" s="520" t="s">
        <v>1370</v>
      </c>
      <c r="M233" s="517"/>
      <c r="N233" s="517"/>
      <c r="O233" s="49"/>
      <c r="AM233" s="5"/>
      <c r="AN233" s="5"/>
    </row>
    <row r="234" spans="1:40" ht="283.5" x14ac:dyDescent="0.25">
      <c r="A234" s="409">
        <v>29</v>
      </c>
      <c r="B234" s="427" t="str">
        <f t="shared" si="12"/>
        <v/>
      </c>
      <c r="C234" s="501" t="str">
        <f ca="1">TEXT(IFERROR(INDEX('Overview - Section A'!$A$38:$A$44,MATCH(G234,'Overview - Section A'!$U$38:$U$44,0)),""),"d-mmm-yy") &amp;" to " &amp; TEXT(IFERROR(INDEX('Overview - Section A'!$E$38:$E$44,MATCH(G234,'Overview - Section A'!$U$38:$U$44,0)),""),"d-mmm-yy")</f>
        <v>1-Jul-18 to 31-Dec-18</v>
      </c>
      <c r="D234" s="517"/>
      <c r="E234" s="517"/>
      <c r="F234" s="518"/>
      <c r="G234" s="519" t="s">
        <v>462</v>
      </c>
      <c r="H234" s="519"/>
      <c r="I234" s="503" t="b">
        <f t="shared" si="13"/>
        <v>1</v>
      </c>
      <c r="J234" s="503" t="b">
        <f t="shared" si="14"/>
        <v>0</v>
      </c>
      <c r="K234" s="503" t="str">
        <f t="shared" si="15"/>
        <v>a1N36000009dOJ4EAM</v>
      </c>
      <c r="L234" s="520" t="s">
        <v>1371</v>
      </c>
      <c r="M234" s="517"/>
      <c r="N234" s="517"/>
      <c r="O234" s="49"/>
      <c r="AM234" s="5"/>
      <c r="AN234" s="5"/>
    </row>
    <row r="235" spans="1:40" ht="283.5" x14ac:dyDescent="0.25">
      <c r="A235" s="409">
        <v>29</v>
      </c>
      <c r="B235" s="427" t="str">
        <f t="shared" si="12"/>
        <v/>
      </c>
      <c r="C235" s="501" t="str">
        <f ca="1">TEXT(IFERROR(INDEX('Overview - Section A'!$A$38:$A$44,MATCH(G235,'Overview - Section A'!$U$38:$U$44,0)),""),"d-mmm-yy") &amp;" to " &amp; TEXT(IFERROR(INDEX('Overview - Section A'!$E$38:$E$44,MATCH(G235,'Overview - Section A'!$U$38:$U$44,0)),""),"d-mmm-yy")</f>
        <v>1-Jan-19 to 31-Dec-19</v>
      </c>
      <c r="D235" s="517"/>
      <c r="E235" s="517"/>
      <c r="F235" s="518"/>
      <c r="G235" s="519" t="s">
        <v>464</v>
      </c>
      <c r="H235" s="519"/>
      <c r="I235" s="503" t="b">
        <f t="shared" si="13"/>
        <v>1</v>
      </c>
      <c r="J235" s="503" t="b">
        <f t="shared" si="14"/>
        <v>0</v>
      </c>
      <c r="K235" s="503" t="str">
        <f t="shared" si="15"/>
        <v>a1N36000009dOJ4EAM</v>
      </c>
      <c r="L235" s="520" t="s">
        <v>1372</v>
      </c>
      <c r="M235" s="517"/>
      <c r="N235" s="517"/>
      <c r="O235" s="49"/>
      <c r="AM235" s="5"/>
      <c r="AN235" s="5"/>
    </row>
    <row r="236" spans="1:40" ht="283.5" x14ac:dyDescent="0.25">
      <c r="A236" s="409">
        <v>29</v>
      </c>
      <c r="B236" s="427" t="str">
        <f t="shared" si="12"/>
        <v/>
      </c>
      <c r="C236" s="501" t="str">
        <f ca="1">TEXT(IFERROR(INDEX('Overview - Section A'!$A$38:$A$44,MATCH(G236,'Overview - Section A'!$U$38:$U$44,0)),""),"d-mmm-yy") &amp;" to " &amp; TEXT(IFERROR(INDEX('Overview - Section A'!$E$38:$E$44,MATCH(G236,'Overview - Section A'!$U$38:$U$44,0)),""),"d-mmm-yy")</f>
        <v>1-Jan-20 to 31-Dec-20</v>
      </c>
      <c r="D236" s="517"/>
      <c r="E236" s="517"/>
      <c r="F236" s="518"/>
      <c r="G236" s="519" t="s">
        <v>466</v>
      </c>
      <c r="H236" s="519"/>
      <c r="I236" s="503" t="b">
        <f t="shared" si="13"/>
        <v>1</v>
      </c>
      <c r="J236" s="503" t="b">
        <f t="shared" si="14"/>
        <v>0</v>
      </c>
      <c r="K236" s="503" t="str">
        <f t="shared" si="15"/>
        <v>a1N36000009dOJ4EAM</v>
      </c>
      <c r="L236" s="520" t="s">
        <v>1373</v>
      </c>
      <c r="M236" s="517"/>
      <c r="N236" s="517"/>
      <c r="O236" s="49"/>
      <c r="AM236" s="5"/>
      <c r="AN236" s="5"/>
    </row>
    <row r="237" spans="1:40" ht="283.5" x14ac:dyDescent="0.25">
      <c r="A237" s="409">
        <v>29</v>
      </c>
      <c r="B237" s="427" t="str">
        <f t="shared" si="12"/>
        <v/>
      </c>
      <c r="C237" s="501" t="str">
        <f ca="1">TEXT(IFERROR(INDEX('Overview - Section A'!$A$38:$A$44,MATCH(G237,'Overview - Section A'!$U$38:$U$44,0)),""),"d-mmm-yy") &amp;" to " &amp; TEXT(IFERROR(INDEX('Overview - Section A'!$E$38:$E$44,MATCH(G237,'Overview - Section A'!$U$38:$U$44,0)),""),"d-mmm-yy")</f>
        <v>1-Jan-21 to 31-Dec-21</v>
      </c>
      <c r="D237" s="517"/>
      <c r="E237" s="517"/>
      <c r="F237" s="518"/>
      <c r="G237" s="519" t="s">
        <v>468</v>
      </c>
      <c r="H237" s="519"/>
      <c r="I237" s="503" t="b">
        <f t="shared" si="13"/>
        <v>1</v>
      </c>
      <c r="J237" s="503" t="b">
        <f t="shared" si="14"/>
        <v>0</v>
      </c>
      <c r="K237" s="503" t="str">
        <f t="shared" si="15"/>
        <v>a1N36000009dOJ4EAM</v>
      </c>
      <c r="L237" s="520" t="s">
        <v>1374</v>
      </c>
      <c r="M237" s="517"/>
      <c r="N237" s="517"/>
      <c r="O237" s="49"/>
      <c r="AM237" s="5"/>
      <c r="AN237" s="5"/>
    </row>
    <row r="238" spans="1:40" ht="283.5" x14ac:dyDescent="0.25">
      <c r="A238" s="409">
        <v>29</v>
      </c>
      <c r="B238" s="427" t="str">
        <f t="shared" si="12"/>
        <v/>
      </c>
      <c r="C238" s="501" t="str">
        <f ca="1">TEXT(IFERROR(INDEX('Overview - Section A'!$A$38:$A$44,MATCH(G238,'Overview - Section A'!$U$38:$U$44,0)),""),"d-mmm-yy") &amp;" to " &amp; TEXT(IFERROR(INDEX('Overview - Section A'!$E$38:$E$44,MATCH(G238,'Overview - Section A'!$U$38:$U$44,0)),""),"d-mmm-yy")</f>
        <v>1-Jan-22 to 31-Dec-22</v>
      </c>
      <c r="D238" s="517"/>
      <c r="E238" s="517"/>
      <c r="F238" s="518"/>
      <c r="G238" s="519" t="s">
        <v>470</v>
      </c>
      <c r="H238" s="519"/>
      <c r="I238" s="503" t="b">
        <f t="shared" si="13"/>
        <v>1</v>
      </c>
      <c r="J238" s="503" t="b">
        <f t="shared" si="14"/>
        <v>0</v>
      </c>
      <c r="K238" s="503" t="str">
        <f t="shared" si="15"/>
        <v>a1N36000009dOJ4EAM</v>
      </c>
      <c r="L238" s="520" t="s">
        <v>1375</v>
      </c>
      <c r="M238" s="517"/>
      <c r="N238" s="517"/>
      <c r="O238" s="49"/>
      <c r="AM238" s="5"/>
      <c r="AN238" s="5"/>
    </row>
    <row r="239" spans="1:40" ht="283.5" x14ac:dyDescent="0.25">
      <c r="A239" s="409">
        <v>30</v>
      </c>
      <c r="B239" s="427" t="str">
        <f t="shared" si="12"/>
        <v/>
      </c>
      <c r="C239" s="501" t="str">
        <f ca="1">TEXT(IFERROR(INDEX('Overview - Section A'!$A$38:$A$44,MATCH(G239,'Overview - Section A'!$U$38:$U$44,0)),""),"d-mmm-yy") &amp;" to " &amp; TEXT(IFERROR(INDEX('Overview - Section A'!$E$38:$E$44,MATCH(G239,'Overview - Section A'!$U$38:$U$44,0)),""),"d-mmm-yy")</f>
        <v>1-Jul-18 to 31-Dec-18</v>
      </c>
      <c r="D239" s="517"/>
      <c r="E239" s="517"/>
      <c r="F239" s="518"/>
      <c r="G239" s="519" t="s">
        <v>462</v>
      </c>
      <c r="H239" s="519"/>
      <c r="I239" s="503" t="b">
        <f t="shared" si="13"/>
        <v>1</v>
      </c>
      <c r="J239" s="503" t="b">
        <f t="shared" si="14"/>
        <v>0</v>
      </c>
      <c r="K239" s="503" t="str">
        <f t="shared" si="15"/>
        <v>a1N36000009dOJ5EAM</v>
      </c>
      <c r="L239" s="520" t="s">
        <v>1376</v>
      </c>
      <c r="M239" s="517"/>
      <c r="N239" s="517"/>
      <c r="O239" s="49"/>
      <c r="AM239" s="5"/>
      <c r="AN239" s="5"/>
    </row>
    <row r="240" spans="1:40" ht="283.5" x14ac:dyDescent="0.25">
      <c r="A240" s="409">
        <v>30</v>
      </c>
      <c r="B240" s="427" t="str">
        <f t="shared" si="12"/>
        <v/>
      </c>
      <c r="C240" s="501" t="str">
        <f ca="1">TEXT(IFERROR(INDEX('Overview - Section A'!$A$38:$A$44,MATCH(G240,'Overview - Section A'!$U$38:$U$44,0)),""),"d-mmm-yy") &amp;" to " &amp; TEXT(IFERROR(INDEX('Overview - Section A'!$E$38:$E$44,MATCH(G240,'Overview - Section A'!$U$38:$U$44,0)),""),"d-mmm-yy")</f>
        <v>1-Jan-19 to 31-Dec-19</v>
      </c>
      <c r="D240" s="517"/>
      <c r="E240" s="517"/>
      <c r="F240" s="518"/>
      <c r="G240" s="519" t="s">
        <v>464</v>
      </c>
      <c r="H240" s="519"/>
      <c r="I240" s="503" t="b">
        <f t="shared" si="13"/>
        <v>1</v>
      </c>
      <c r="J240" s="503" t="b">
        <f t="shared" si="14"/>
        <v>0</v>
      </c>
      <c r="K240" s="503" t="str">
        <f t="shared" si="15"/>
        <v>a1N36000009dOJ5EAM</v>
      </c>
      <c r="L240" s="520" t="s">
        <v>1377</v>
      </c>
      <c r="M240" s="517"/>
      <c r="N240" s="517"/>
      <c r="O240" s="49"/>
      <c r="AM240" s="5"/>
      <c r="AN240" s="5"/>
    </row>
    <row r="241" spans="1:40" ht="283.5" x14ac:dyDescent="0.25">
      <c r="A241" s="409">
        <v>30</v>
      </c>
      <c r="B241" s="427" t="str">
        <f t="shared" si="12"/>
        <v/>
      </c>
      <c r="C241" s="501" t="str">
        <f ca="1">TEXT(IFERROR(INDEX('Overview - Section A'!$A$38:$A$44,MATCH(G241,'Overview - Section A'!$U$38:$U$44,0)),""),"d-mmm-yy") &amp;" to " &amp; TEXT(IFERROR(INDEX('Overview - Section A'!$E$38:$E$44,MATCH(G241,'Overview - Section A'!$U$38:$U$44,0)),""),"d-mmm-yy")</f>
        <v>1-Jan-20 to 31-Dec-20</v>
      </c>
      <c r="D241" s="517"/>
      <c r="E241" s="517"/>
      <c r="F241" s="518"/>
      <c r="G241" s="519" t="s">
        <v>466</v>
      </c>
      <c r="H241" s="519"/>
      <c r="I241" s="503" t="b">
        <f t="shared" si="13"/>
        <v>1</v>
      </c>
      <c r="J241" s="503" t="b">
        <f t="shared" si="14"/>
        <v>0</v>
      </c>
      <c r="K241" s="503" t="str">
        <f t="shared" si="15"/>
        <v>a1N36000009dOJ5EAM</v>
      </c>
      <c r="L241" s="520" t="s">
        <v>1378</v>
      </c>
      <c r="M241" s="517"/>
      <c r="N241" s="517"/>
      <c r="O241" s="49"/>
      <c r="AM241" s="5"/>
      <c r="AN241" s="5"/>
    </row>
    <row r="242" spans="1:40" ht="283.5" x14ac:dyDescent="0.25">
      <c r="A242" s="409">
        <v>30</v>
      </c>
      <c r="B242" s="427" t="str">
        <f t="shared" si="12"/>
        <v/>
      </c>
      <c r="C242" s="501" t="str">
        <f ca="1">TEXT(IFERROR(INDEX('Overview - Section A'!$A$38:$A$44,MATCH(G242,'Overview - Section A'!$U$38:$U$44,0)),""),"d-mmm-yy") &amp;" to " &amp; TEXT(IFERROR(INDEX('Overview - Section A'!$E$38:$E$44,MATCH(G242,'Overview - Section A'!$U$38:$U$44,0)),""),"d-mmm-yy")</f>
        <v>1-Jan-21 to 31-Dec-21</v>
      </c>
      <c r="D242" s="517"/>
      <c r="E242" s="517"/>
      <c r="F242" s="518"/>
      <c r="G242" s="519" t="s">
        <v>468</v>
      </c>
      <c r="H242" s="519"/>
      <c r="I242" s="503" t="b">
        <f t="shared" si="13"/>
        <v>1</v>
      </c>
      <c r="J242" s="503" t="b">
        <f t="shared" si="14"/>
        <v>0</v>
      </c>
      <c r="K242" s="503" t="str">
        <f t="shared" si="15"/>
        <v>a1N36000009dOJ5EAM</v>
      </c>
      <c r="L242" s="520" t="s">
        <v>1379</v>
      </c>
      <c r="M242" s="517"/>
      <c r="N242" s="517"/>
      <c r="O242" s="49"/>
      <c r="AM242" s="5"/>
      <c r="AN242" s="5"/>
    </row>
    <row r="243" spans="1:40" ht="283.5" x14ac:dyDescent="0.25">
      <c r="A243" s="409">
        <v>30</v>
      </c>
      <c r="B243" s="427" t="str">
        <f t="shared" si="12"/>
        <v/>
      </c>
      <c r="C243" s="501" t="str">
        <f ca="1">TEXT(IFERROR(INDEX('Overview - Section A'!$A$38:$A$44,MATCH(G243,'Overview - Section A'!$U$38:$U$44,0)),""),"d-mmm-yy") &amp;" to " &amp; TEXT(IFERROR(INDEX('Overview - Section A'!$E$38:$E$44,MATCH(G243,'Overview - Section A'!$U$38:$U$44,0)),""),"d-mmm-yy")</f>
        <v>1-Jan-22 to 31-Dec-22</v>
      </c>
      <c r="D243" s="517"/>
      <c r="E243" s="517"/>
      <c r="F243" s="518"/>
      <c r="G243" s="519" t="s">
        <v>470</v>
      </c>
      <c r="H243" s="519"/>
      <c r="I243" s="503" t="b">
        <f t="shared" si="13"/>
        <v>1</v>
      </c>
      <c r="J243" s="503" t="b">
        <f t="shared" si="14"/>
        <v>0</v>
      </c>
      <c r="K243" s="503" t="str">
        <f t="shared" si="15"/>
        <v>a1N36000009dOJ5EAM</v>
      </c>
      <c r="L243" s="520" t="s">
        <v>1380</v>
      </c>
      <c r="M243" s="517"/>
      <c r="N243" s="517"/>
      <c r="O243" s="49"/>
      <c r="AM243" s="5"/>
      <c r="AN243" s="5"/>
    </row>
    <row r="244" spans="1:40" ht="283.5" x14ac:dyDescent="0.25">
      <c r="A244" s="409">
        <v>31</v>
      </c>
      <c r="B244" s="427" t="str">
        <f t="shared" si="12"/>
        <v/>
      </c>
      <c r="C244" s="501" t="str">
        <f ca="1">TEXT(IFERROR(INDEX('Overview - Section A'!$A$38:$A$44,MATCH(G244,'Overview - Section A'!$U$38:$U$44,0)),""),"d-mmm-yy") &amp;" to " &amp; TEXT(IFERROR(INDEX('Overview - Section A'!$E$38:$E$44,MATCH(G244,'Overview - Section A'!$U$38:$U$44,0)),""),"d-mmm-yy")</f>
        <v>1-Jul-18 to 31-Dec-18</v>
      </c>
      <c r="D244" s="517"/>
      <c r="E244" s="517"/>
      <c r="F244" s="518"/>
      <c r="G244" s="519" t="s">
        <v>462</v>
      </c>
      <c r="H244" s="519"/>
      <c r="I244" s="503" t="b">
        <f t="shared" si="13"/>
        <v>1</v>
      </c>
      <c r="J244" s="503" t="b">
        <f t="shared" si="14"/>
        <v>0</v>
      </c>
      <c r="K244" s="503" t="str">
        <f t="shared" si="15"/>
        <v>a1N36000009dOJ6EAM</v>
      </c>
      <c r="L244" s="520" t="s">
        <v>1381</v>
      </c>
      <c r="M244" s="517"/>
      <c r="N244" s="517"/>
      <c r="O244" s="49"/>
      <c r="AM244" s="5"/>
      <c r="AN244" s="5"/>
    </row>
    <row r="245" spans="1:40" ht="283.5" x14ac:dyDescent="0.25">
      <c r="A245" s="409">
        <v>31</v>
      </c>
      <c r="B245" s="427" t="str">
        <f t="shared" si="12"/>
        <v/>
      </c>
      <c r="C245" s="501" t="str">
        <f ca="1">TEXT(IFERROR(INDEX('Overview - Section A'!$A$38:$A$44,MATCH(G245,'Overview - Section A'!$U$38:$U$44,0)),""),"d-mmm-yy") &amp;" to " &amp; TEXT(IFERROR(INDEX('Overview - Section A'!$E$38:$E$44,MATCH(G245,'Overview - Section A'!$U$38:$U$44,0)),""),"d-mmm-yy")</f>
        <v>1-Jan-19 to 31-Dec-19</v>
      </c>
      <c r="D245" s="517"/>
      <c r="E245" s="517"/>
      <c r="F245" s="518"/>
      <c r="G245" s="519" t="s">
        <v>464</v>
      </c>
      <c r="H245" s="519"/>
      <c r="I245" s="503" t="b">
        <f t="shared" si="13"/>
        <v>1</v>
      </c>
      <c r="J245" s="503" t="b">
        <f t="shared" si="14"/>
        <v>0</v>
      </c>
      <c r="K245" s="503" t="str">
        <f t="shared" si="15"/>
        <v>a1N36000009dOJ6EAM</v>
      </c>
      <c r="L245" s="520" t="s">
        <v>1382</v>
      </c>
      <c r="M245" s="517"/>
      <c r="N245" s="517"/>
      <c r="O245" s="49"/>
      <c r="AM245" s="5"/>
      <c r="AN245" s="5"/>
    </row>
    <row r="246" spans="1:40" ht="283.5" x14ac:dyDescent="0.25">
      <c r="A246" s="409">
        <v>31</v>
      </c>
      <c r="B246" s="427" t="str">
        <f t="shared" si="12"/>
        <v/>
      </c>
      <c r="C246" s="501" t="str">
        <f ca="1">TEXT(IFERROR(INDEX('Overview - Section A'!$A$38:$A$44,MATCH(G246,'Overview - Section A'!$U$38:$U$44,0)),""),"d-mmm-yy") &amp;" to " &amp; TEXT(IFERROR(INDEX('Overview - Section A'!$E$38:$E$44,MATCH(G246,'Overview - Section A'!$U$38:$U$44,0)),""),"d-mmm-yy")</f>
        <v>1-Jan-20 to 31-Dec-20</v>
      </c>
      <c r="D246" s="517"/>
      <c r="E246" s="517"/>
      <c r="F246" s="518"/>
      <c r="G246" s="519" t="s">
        <v>466</v>
      </c>
      <c r="H246" s="519"/>
      <c r="I246" s="503" t="b">
        <f t="shared" si="13"/>
        <v>1</v>
      </c>
      <c r="J246" s="503" t="b">
        <f t="shared" si="14"/>
        <v>0</v>
      </c>
      <c r="K246" s="503" t="str">
        <f t="shared" si="15"/>
        <v>a1N36000009dOJ6EAM</v>
      </c>
      <c r="L246" s="520" t="s">
        <v>1383</v>
      </c>
      <c r="M246" s="517"/>
      <c r="N246" s="517"/>
      <c r="O246" s="49"/>
      <c r="AM246" s="5"/>
      <c r="AN246" s="5"/>
    </row>
    <row r="247" spans="1:40" ht="283.5" x14ac:dyDescent="0.25">
      <c r="A247" s="409">
        <v>31</v>
      </c>
      <c r="B247" s="427" t="str">
        <f t="shared" si="12"/>
        <v/>
      </c>
      <c r="C247" s="501" t="str">
        <f ca="1">TEXT(IFERROR(INDEX('Overview - Section A'!$A$38:$A$44,MATCH(G247,'Overview - Section A'!$U$38:$U$44,0)),""),"d-mmm-yy") &amp;" to " &amp; TEXT(IFERROR(INDEX('Overview - Section A'!$E$38:$E$44,MATCH(G247,'Overview - Section A'!$U$38:$U$44,0)),""),"d-mmm-yy")</f>
        <v>1-Jan-21 to 31-Dec-21</v>
      </c>
      <c r="D247" s="517"/>
      <c r="E247" s="517"/>
      <c r="F247" s="518"/>
      <c r="G247" s="519" t="s">
        <v>468</v>
      </c>
      <c r="H247" s="519"/>
      <c r="I247" s="503" t="b">
        <f t="shared" si="13"/>
        <v>1</v>
      </c>
      <c r="J247" s="503" t="b">
        <f t="shared" si="14"/>
        <v>0</v>
      </c>
      <c r="K247" s="503" t="str">
        <f t="shared" si="15"/>
        <v>a1N36000009dOJ6EAM</v>
      </c>
      <c r="L247" s="520" t="s">
        <v>1384</v>
      </c>
      <c r="M247" s="517"/>
      <c r="N247" s="517"/>
      <c r="O247" s="49"/>
      <c r="AM247" s="5"/>
      <c r="AN247" s="5"/>
    </row>
    <row r="248" spans="1:40" ht="283.5" x14ac:dyDescent="0.25">
      <c r="A248" s="409">
        <v>31</v>
      </c>
      <c r="B248" s="427" t="str">
        <f t="shared" si="12"/>
        <v/>
      </c>
      <c r="C248" s="501" t="str">
        <f ca="1">TEXT(IFERROR(INDEX('Overview - Section A'!$A$38:$A$44,MATCH(G248,'Overview - Section A'!$U$38:$U$44,0)),""),"d-mmm-yy") &amp;" to " &amp; TEXT(IFERROR(INDEX('Overview - Section A'!$E$38:$E$44,MATCH(G248,'Overview - Section A'!$U$38:$U$44,0)),""),"d-mmm-yy")</f>
        <v>1-Jan-22 to 31-Dec-22</v>
      </c>
      <c r="D248" s="517"/>
      <c r="E248" s="517"/>
      <c r="F248" s="518"/>
      <c r="G248" s="519" t="s">
        <v>470</v>
      </c>
      <c r="H248" s="519"/>
      <c r="I248" s="503" t="b">
        <f t="shared" si="13"/>
        <v>1</v>
      </c>
      <c r="J248" s="503" t="b">
        <f t="shared" si="14"/>
        <v>0</v>
      </c>
      <c r="K248" s="503" t="str">
        <f t="shared" si="15"/>
        <v>a1N36000009dOJ6EAM</v>
      </c>
      <c r="L248" s="520" t="s">
        <v>1385</v>
      </c>
      <c r="M248" s="517"/>
      <c r="N248" s="517"/>
      <c r="O248" s="49"/>
      <c r="AM248" s="5"/>
      <c r="AN248" s="5"/>
    </row>
    <row r="249" spans="1:40" ht="283.5" x14ac:dyDescent="0.25">
      <c r="A249" s="409">
        <v>32</v>
      </c>
      <c r="B249" s="427" t="str">
        <f t="shared" si="12"/>
        <v/>
      </c>
      <c r="C249" s="501" t="str">
        <f ca="1">TEXT(IFERROR(INDEX('Overview - Section A'!$A$38:$A$44,MATCH(G249,'Overview - Section A'!$U$38:$U$44,0)),""),"d-mmm-yy") &amp;" to " &amp; TEXT(IFERROR(INDEX('Overview - Section A'!$E$38:$E$44,MATCH(G249,'Overview - Section A'!$U$38:$U$44,0)),""),"d-mmm-yy")</f>
        <v>1-Jul-18 to 31-Dec-18</v>
      </c>
      <c r="D249" s="517"/>
      <c r="E249" s="517"/>
      <c r="F249" s="518"/>
      <c r="G249" s="519" t="s">
        <v>462</v>
      </c>
      <c r="H249" s="519"/>
      <c r="I249" s="503" t="b">
        <f t="shared" si="13"/>
        <v>1</v>
      </c>
      <c r="J249" s="503" t="b">
        <f t="shared" si="14"/>
        <v>0</v>
      </c>
      <c r="K249" s="503" t="str">
        <f t="shared" si="15"/>
        <v>a1N36000009dOJ7EAM</v>
      </c>
      <c r="L249" s="520" t="s">
        <v>1386</v>
      </c>
      <c r="M249" s="517"/>
      <c r="N249" s="517"/>
      <c r="O249" s="49"/>
      <c r="AM249" s="5"/>
      <c r="AN249" s="5"/>
    </row>
    <row r="250" spans="1:40" ht="283.5" x14ac:dyDescent="0.25">
      <c r="A250" s="409">
        <v>32</v>
      </c>
      <c r="B250" s="427" t="str">
        <f t="shared" si="12"/>
        <v/>
      </c>
      <c r="C250" s="501" t="str">
        <f ca="1">TEXT(IFERROR(INDEX('Overview - Section A'!$A$38:$A$44,MATCH(G250,'Overview - Section A'!$U$38:$U$44,0)),""),"d-mmm-yy") &amp;" to " &amp; TEXT(IFERROR(INDEX('Overview - Section A'!$E$38:$E$44,MATCH(G250,'Overview - Section A'!$U$38:$U$44,0)),""),"d-mmm-yy")</f>
        <v>1-Jan-19 to 31-Dec-19</v>
      </c>
      <c r="D250" s="517"/>
      <c r="E250" s="517"/>
      <c r="F250" s="518"/>
      <c r="G250" s="519" t="s">
        <v>464</v>
      </c>
      <c r="H250" s="519"/>
      <c r="I250" s="503" t="b">
        <f t="shared" si="13"/>
        <v>1</v>
      </c>
      <c r="J250" s="503" t="b">
        <f t="shared" si="14"/>
        <v>0</v>
      </c>
      <c r="K250" s="503" t="str">
        <f t="shared" si="15"/>
        <v>a1N36000009dOJ7EAM</v>
      </c>
      <c r="L250" s="520" t="s">
        <v>1387</v>
      </c>
      <c r="M250" s="517"/>
      <c r="N250" s="517"/>
      <c r="O250" s="49"/>
      <c r="AM250" s="5"/>
      <c r="AN250" s="5"/>
    </row>
    <row r="251" spans="1:40" ht="283.5" x14ac:dyDescent="0.25">
      <c r="A251" s="409">
        <v>32</v>
      </c>
      <c r="B251" s="427" t="str">
        <f t="shared" si="12"/>
        <v/>
      </c>
      <c r="C251" s="501" t="str">
        <f ca="1">TEXT(IFERROR(INDEX('Overview - Section A'!$A$38:$A$44,MATCH(G251,'Overview - Section A'!$U$38:$U$44,0)),""),"d-mmm-yy") &amp;" to " &amp; TEXT(IFERROR(INDEX('Overview - Section A'!$E$38:$E$44,MATCH(G251,'Overview - Section A'!$U$38:$U$44,0)),""),"d-mmm-yy")</f>
        <v>1-Jan-20 to 31-Dec-20</v>
      </c>
      <c r="D251" s="517"/>
      <c r="E251" s="517"/>
      <c r="F251" s="518"/>
      <c r="G251" s="519" t="s">
        <v>466</v>
      </c>
      <c r="H251" s="519"/>
      <c r="I251" s="503" t="b">
        <f t="shared" si="13"/>
        <v>1</v>
      </c>
      <c r="J251" s="503" t="b">
        <f t="shared" si="14"/>
        <v>0</v>
      </c>
      <c r="K251" s="503" t="str">
        <f t="shared" si="15"/>
        <v>a1N36000009dOJ7EAM</v>
      </c>
      <c r="L251" s="520" t="s">
        <v>1388</v>
      </c>
      <c r="M251" s="517"/>
      <c r="N251" s="517"/>
      <c r="O251" s="49"/>
      <c r="AM251" s="5"/>
      <c r="AN251" s="5"/>
    </row>
    <row r="252" spans="1:40" ht="283.5" x14ac:dyDescent="0.25">
      <c r="A252" s="409">
        <v>32</v>
      </c>
      <c r="B252" s="427" t="str">
        <f t="shared" si="12"/>
        <v/>
      </c>
      <c r="C252" s="501" t="str">
        <f ca="1">TEXT(IFERROR(INDEX('Overview - Section A'!$A$38:$A$44,MATCH(G252,'Overview - Section A'!$U$38:$U$44,0)),""),"d-mmm-yy") &amp;" to " &amp; TEXT(IFERROR(INDEX('Overview - Section A'!$E$38:$E$44,MATCH(G252,'Overview - Section A'!$U$38:$U$44,0)),""),"d-mmm-yy")</f>
        <v>1-Jan-21 to 31-Dec-21</v>
      </c>
      <c r="D252" s="517"/>
      <c r="E252" s="517"/>
      <c r="F252" s="518"/>
      <c r="G252" s="519" t="s">
        <v>468</v>
      </c>
      <c r="H252" s="519"/>
      <c r="I252" s="503" t="b">
        <f t="shared" si="13"/>
        <v>1</v>
      </c>
      <c r="J252" s="503" t="b">
        <f t="shared" si="14"/>
        <v>0</v>
      </c>
      <c r="K252" s="503" t="str">
        <f t="shared" si="15"/>
        <v>a1N36000009dOJ7EAM</v>
      </c>
      <c r="L252" s="520" t="s">
        <v>1389</v>
      </c>
      <c r="M252" s="517"/>
      <c r="N252" s="517"/>
      <c r="O252" s="49"/>
      <c r="AM252" s="5"/>
      <c r="AN252" s="5"/>
    </row>
    <row r="253" spans="1:40" ht="283.5" x14ac:dyDescent="0.25">
      <c r="A253" s="409">
        <v>32</v>
      </c>
      <c r="B253" s="427" t="str">
        <f t="shared" si="12"/>
        <v/>
      </c>
      <c r="C253" s="501" t="str">
        <f ca="1">TEXT(IFERROR(INDEX('Overview - Section A'!$A$38:$A$44,MATCH(G253,'Overview - Section A'!$U$38:$U$44,0)),""),"d-mmm-yy") &amp;" to " &amp; TEXT(IFERROR(INDEX('Overview - Section A'!$E$38:$E$44,MATCH(G253,'Overview - Section A'!$U$38:$U$44,0)),""),"d-mmm-yy")</f>
        <v>1-Jan-22 to 31-Dec-22</v>
      </c>
      <c r="D253" s="517"/>
      <c r="E253" s="517"/>
      <c r="F253" s="518"/>
      <c r="G253" s="519" t="s">
        <v>470</v>
      </c>
      <c r="H253" s="519"/>
      <c r="I253" s="503" t="b">
        <f t="shared" si="13"/>
        <v>1</v>
      </c>
      <c r="J253" s="503" t="b">
        <f t="shared" si="14"/>
        <v>0</v>
      </c>
      <c r="K253" s="503" t="str">
        <f t="shared" si="15"/>
        <v>a1N36000009dOJ7EAM</v>
      </c>
      <c r="L253" s="520" t="s">
        <v>1390</v>
      </c>
      <c r="M253" s="517"/>
      <c r="N253" s="517"/>
      <c r="O253" s="49"/>
      <c r="AM253" s="5"/>
      <c r="AN253" s="5"/>
    </row>
    <row r="254" spans="1:40" ht="283.5" x14ac:dyDescent="0.25">
      <c r="A254" s="409">
        <v>33</v>
      </c>
      <c r="B254" s="427" t="str">
        <f t="shared" si="12"/>
        <v/>
      </c>
      <c r="C254" s="501" t="str">
        <f ca="1">TEXT(IFERROR(INDEX('Overview - Section A'!$A$38:$A$44,MATCH(G254,'Overview - Section A'!$U$38:$U$44,0)),""),"d-mmm-yy") &amp;" to " &amp; TEXT(IFERROR(INDEX('Overview - Section A'!$E$38:$E$44,MATCH(G254,'Overview - Section A'!$U$38:$U$44,0)),""),"d-mmm-yy")</f>
        <v>1-Jul-18 to 31-Dec-18</v>
      </c>
      <c r="D254" s="517"/>
      <c r="E254" s="517"/>
      <c r="F254" s="518"/>
      <c r="G254" s="519" t="s">
        <v>462</v>
      </c>
      <c r="H254" s="519"/>
      <c r="I254" s="503" t="b">
        <f t="shared" si="13"/>
        <v>1</v>
      </c>
      <c r="J254" s="503" t="b">
        <f t="shared" si="14"/>
        <v>0</v>
      </c>
      <c r="K254" s="503" t="str">
        <f t="shared" si="15"/>
        <v>a1N36000009dOJ8EAM</v>
      </c>
      <c r="L254" s="520" t="s">
        <v>1391</v>
      </c>
      <c r="M254" s="517"/>
      <c r="N254" s="517"/>
      <c r="O254" s="49"/>
      <c r="AM254" s="5"/>
      <c r="AN254" s="5"/>
    </row>
    <row r="255" spans="1:40" ht="283.5" x14ac:dyDescent="0.25">
      <c r="A255" s="409">
        <v>33</v>
      </c>
      <c r="B255" s="427" t="str">
        <f t="shared" si="12"/>
        <v/>
      </c>
      <c r="C255" s="501" t="str">
        <f ca="1">TEXT(IFERROR(INDEX('Overview - Section A'!$A$38:$A$44,MATCH(G255,'Overview - Section A'!$U$38:$U$44,0)),""),"d-mmm-yy") &amp;" to " &amp; TEXT(IFERROR(INDEX('Overview - Section A'!$E$38:$E$44,MATCH(G255,'Overview - Section A'!$U$38:$U$44,0)),""),"d-mmm-yy")</f>
        <v>1-Jan-19 to 31-Dec-19</v>
      </c>
      <c r="D255" s="517"/>
      <c r="E255" s="517"/>
      <c r="F255" s="518"/>
      <c r="G255" s="519" t="s">
        <v>464</v>
      </c>
      <c r="H255" s="519"/>
      <c r="I255" s="503" t="b">
        <f t="shared" si="13"/>
        <v>1</v>
      </c>
      <c r="J255" s="503" t="b">
        <f t="shared" si="14"/>
        <v>0</v>
      </c>
      <c r="K255" s="503" t="str">
        <f t="shared" si="15"/>
        <v>a1N36000009dOJ8EAM</v>
      </c>
      <c r="L255" s="520" t="s">
        <v>1392</v>
      </c>
      <c r="M255" s="517"/>
      <c r="N255" s="517"/>
      <c r="O255" s="49"/>
      <c r="AM255" s="5"/>
      <c r="AN255" s="5"/>
    </row>
    <row r="256" spans="1:40" ht="283.5" x14ac:dyDescent="0.25">
      <c r="A256" s="409">
        <v>33</v>
      </c>
      <c r="B256" s="427" t="str">
        <f t="shared" si="12"/>
        <v/>
      </c>
      <c r="C256" s="501" t="str">
        <f ca="1">TEXT(IFERROR(INDEX('Overview - Section A'!$A$38:$A$44,MATCH(G256,'Overview - Section A'!$U$38:$U$44,0)),""),"d-mmm-yy") &amp;" to " &amp; TEXT(IFERROR(INDEX('Overview - Section A'!$E$38:$E$44,MATCH(G256,'Overview - Section A'!$U$38:$U$44,0)),""),"d-mmm-yy")</f>
        <v>1-Jan-20 to 31-Dec-20</v>
      </c>
      <c r="D256" s="517"/>
      <c r="E256" s="517"/>
      <c r="F256" s="518"/>
      <c r="G256" s="519" t="s">
        <v>466</v>
      </c>
      <c r="H256" s="519"/>
      <c r="I256" s="503" t="b">
        <f t="shared" si="13"/>
        <v>1</v>
      </c>
      <c r="J256" s="503" t="b">
        <f t="shared" si="14"/>
        <v>0</v>
      </c>
      <c r="K256" s="503" t="str">
        <f t="shared" si="15"/>
        <v>a1N36000009dOJ8EAM</v>
      </c>
      <c r="L256" s="520" t="s">
        <v>1393</v>
      </c>
      <c r="M256" s="517"/>
      <c r="N256" s="517"/>
      <c r="O256" s="49"/>
      <c r="AM256" s="5"/>
      <c r="AN256" s="5"/>
    </row>
    <row r="257" spans="1:40" ht="283.5" x14ac:dyDescent="0.25">
      <c r="A257" s="409">
        <v>33</v>
      </c>
      <c r="B257" s="427" t="str">
        <f t="shared" si="12"/>
        <v/>
      </c>
      <c r="C257" s="501" t="str">
        <f ca="1">TEXT(IFERROR(INDEX('Overview - Section A'!$A$38:$A$44,MATCH(G257,'Overview - Section A'!$U$38:$U$44,0)),""),"d-mmm-yy") &amp;" to " &amp; TEXT(IFERROR(INDEX('Overview - Section A'!$E$38:$E$44,MATCH(G257,'Overview - Section A'!$U$38:$U$44,0)),""),"d-mmm-yy")</f>
        <v>1-Jan-21 to 31-Dec-21</v>
      </c>
      <c r="D257" s="517"/>
      <c r="E257" s="517"/>
      <c r="F257" s="518"/>
      <c r="G257" s="519" t="s">
        <v>468</v>
      </c>
      <c r="H257" s="519"/>
      <c r="I257" s="503" t="b">
        <f t="shared" si="13"/>
        <v>1</v>
      </c>
      <c r="J257" s="503" t="b">
        <f t="shared" si="14"/>
        <v>0</v>
      </c>
      <c r="K257" s="503" t="str">
        <f t="shared" si="15"/>
        <v>a1N36000009dOJ8EAM</v>
      </c>
      <c r="L257" s="520" t="s">
        <v>1394</v>
      </c>
      <c r="M257" s="517"/>
      <c r="N257" s="517"/>
      <c r="O257" s="49"/>
      <c r="AM257" s="5"/>
      <c r="AN257" s="5"/>
    </row>
    <row r="258" spans="1:40" ht="283.5" x14ac:dyDescent="0.25">
      <c r="A258" s="409">
        <v>33</v>
      </c>
      <c r="B258" s="427" t="str">
        <f t="shared" si="12"/>
        <v/>
      </c>
      <c r="C258" s="501" t="str">
        <f ca="1">TEXT(IFERROR(INDEX('Overview - Section A'!$A$38:$A$44,MATCH(G258,'Overview - Section A'!$U$38:$U$44,0)),""),"d-mmm-yy") &amp;" to " &amp; TEXT(IFERROR(INDEX('Overview - Section A'!$E$38:$E$44,MATCH(G258,'Overview - Section A'!$U$38:$U$44,0)),""),"d-mmm-yy")</f>
        <v>1-Jan-22 to 31-Dec-22</v>
      </c>
      <c r="D258" s="517"/>
      <c r="E258" s="517"/>
      <c r="F258" s="518"/>
      <c r="G258" s="519" t="s">
        <v>470</v>
      </c>
      <c r="H258" s="519"/>
      <c r="I258" s="503" t="b">
        <f t="shared" si="13"/>
        <v>1</v>
      </c>
      <c r="J258" s="503" t="b">
        <f t="shared" si="14"/>
        <v>0</v>
      </c>
      <c r="K258" s="503" t="str">
        <f t="shared" si="15"/>
        <v>a1N36000009dOJ8EAM</v>
      </c>
      <c r="L258" s="520" t="s">
        <v>1395</v>
      </c>
      <c r="M258" s="517"/>
      <c r="N258" s="517"/>
      <c r="O258" s="49"/>
      <c r="AM258" s="5"/>
      <c r="AN258" s="5"/>
    </row>
    <row r="259" spans="1:40" ht="283.5" x14ac:dyDescent="0.25">
      <c r="A259" s="409">
        <v>34</v>
      </c>
      <c r="B259" s="427" t="str">
        <f t="shared" si="12"/>
        <v/>
      </c>
      <c r="C259" s="501" t="str">
        <f ca="1">TEXT(IFERROR(INDEX('Overview - Section A'!$A$38:$A$44,MATCH(G259,'Overview - Section A'!$U$38:$U$44,0)),""),"d-mmm-yy") &amp;" to " &amp; TEXT(IFERROR(INDEX('Overview - Section A'!$E$38:$E$44,MATCH(G259,'Overview - Section A'!$U$38:$U$44,0)),""),"d-mmm-yy")</f>
        <v>1-Jul-18 to 31-Dec-18</v>
      </c>
      <c r="D259" s="517"/>
      <c r="E259" s="517"/>
      <c r="F259" s="518"/>
      <c r="G259" s="519" t="s">
        <v>462</v>
      </c>
      <c r="H259" s="519"/>
      <c r="I259" s="503" t="b">
        <f t="shared" si="13"/>
        <v>1</v>
      </c>
      <c r="J259" s="503" t="b">
        <f t="shared" si="14"/>
        <v>0</v>
      </c>
      <c r="K259" s="503" t="str">
        <f t="shared" si="15"/>
        <v>a1N36000009dOJ9EAM</v>
      </c>
      <c r="L259" s="520" t="s">
        <v>1396</v>
      </c>
      <c r="M259" s="517"/>
      <c r="N259" s="517"/>
      <c r="O259" s="49"/>
      <c r="AM259" s="5"/>
      <c r="AN259" s="5"/>
    </row>
    <row r="260" spans="1:40" ht="283.5" x14ac:dyDescent="0.25">
      <c r="A260" s="409">
        <v>34</v>
      </c>
      <c r="B260" s="427" t="str">
        <f t="shared" si="12"/>
        <v/>
      </c>
      <c r="C260" s="501" t="str">
        <f ca="1">TEXT(IFERROR(INDEX('Overview - Section A'!$A$38:$A$44,MATCH(G260,'Overview - Section A'!$U$38:$U$44,0)),""),"d-mmm-yy") &amp;" to " &amp; TEXT(IFERROR(INDEX('Overview - Section A'!$E$38:$E$44,MATCH(G260,'Overview - Section A'!$U$38:$U$44,0)),""),"d-mmm-yy")</f>
        <v>1-Jan-19 to 31-Dec-19</v>
      </c>
      <c r="D260" s="517"/>
      <c r="E260" s="517"/>
      <c r="F260" s="518"/>
      <c r="G260" s="519" t="s">
        <v>464</v>
      </c>
      <c r="H260" s="519"/>
      <c r="I260" s="503" t="b">
        <f t="shared" si="13"/>
        <v>1</v>
      </c>
      <c r="J260" s="503" t="b">
        <f t="shared" si="14"/>
        <v>0</v>
      </c>
      <c r="K260" s="503" t="str">
        <f t="shared" si="15"/>
        <v>a1N36000009dOJ9EAM</v>
      </c>
      <c r="L260" s="520" t="s">
        <v>1397</v>
      </c>
      <c r="M260" s="517"/>
      <c r="N260" s="517"/>
      <c r="O260" s="49"/>
      <c r="AM260" s="5"/>
      <c r="AN260" s="5"/>
    </row>
    <row r="261" spans="1:40" ht="283.5" x14ac:dyDescent="0.25">
      <c r="A261" s="409">
        <v>34</v>
      </c>
      <c r="B261" s="427" t="str">
        <f t="shared" si="12"/>
        <v/>
      </c>
      <c r="C261" s="501" t="str">
        <f ca="1">TEXT(IFERROR(INDEX('Overview - Section A'!$A$38:$A$44,MATCH(G261,'Overview - Section A'!$U$38:$U$44,0)),""),"d-mmm-yy") &amp;" to " &amp; TEXT(IFERROR(INDEX('Overview - Section A'!$E$38:$E$44,MATCH(G261,'Overview - Section A'!$U$38:$U$44,0)),""),"d-mmm-yy")</f>
        <v>1-Jan-20 to 31-Dec-20</v>
      </c>
      <c r="D261" s="517"/>
      <c r="E261" s="517"/>
      <c r="F261" s="518"/>
      <c r="G261" s="519" t="s">
        <v>466</v>
      </c>
      <c r="H261" s="519"/>
      <c r="I261" s="503" t="b">
        <f t="shared" si="13"/>
        <v>1</v>
      </c>
      <c r="J261" s="503" t="b">
        <f t="shared" si="14"/>
        <v>0</v>
      </c>
      <c r="K261" s="503" t="str">
        <f t="shared" si="15"/>
        <v>a1N36000009dOJ9EAM</v>
      </c>
      <c r="L261" s="520" t="s">
        <v>1398</v>
      </c>
      <c r="M261" s="517"/>
      <c r="N261" s="517"/>
      <c r="O261" s="49"/>
      <c r="AM261" s="5"/>
      <c r="AN261" s="5"/>
    </row>
    <row r="262" spans="1:40" ht="283.5" x14ac:dyDescent="0.25">
      <c r="A262" s="409">
        <v>34</v>
      </c>
      <c r="B262" s="427" t="str">
        <f t="shared" si="12"/>
        <v/>
      </c>
      <c r="C262" s="501" t="str">
        <f ca="1">TEXT(IFERROR(INDEX('Overview - Section A'!$A$38:$A$44,MATCH(G262,'Overview - Section A'!$U$38:$U$44,0)),""),"d-mmm-yy") &amp;" to " &amp; TEXT(IFERROR(INDEX('Overview - Section A'!$E$38:$E$44,MATCH(G262,'Overview - Section A'!$U$38:$U$44,0)),""),"d-mmm-yy")</f>
        <v>1-Jan-21 to 31-Dec-21</v>
      </c>
      <c r="D262" s="517"/>
      <c r="E262" s="517"/>
      <c r="F262" s="518"/>
      <c r="G262" s="519" t="s">
        <v>468</v>
      </c>
      <c r="H262" s="519"/>
      <c r="I262" s="503" t="b">
        <f t="shared" si="13"/>
        <v>1</v>
      </c>
      <c r="J262" s="503" t="b">
        <f t="shared" si="14"/>
        <v>0</v>
      </c>
      <c r="K262" s="503" t="str">
        <f t="shared" si="15"/>
        <v>a1N36000009dOJ9EAM</v>
      </c>
      <c r="L262" s="520" t="s">
        <v>1399</v>
      </c>
      <c r="M262" s="517"/>
      <c r="N262" s="517"/>
      <c r="O262" s="49"/>
      <c r="AM262" s="5"/>
      <c r="AN262" s="5"/>
    </row>
    <row r="263" spans="1:40" ht="283.5" x14ac:dyDescent="0.25">
      <c r="A263" s="409">
        <v>34</v>
      </c>
      <c r="B263" s="427" t="str">
        <f t="shared" si="12"/>
        <v/>
      </c>
      <c r="C263" s="501" t="str">
        <f ca="1">TEXT(IFERROR(INDEX('Overview - Section A'!$A$38:$A$44,MATCH(G263,'Overview - Section A'!$U$38:$U$44,0)),""),"d-mmm-yy") &amp;" to " &amp; TEXT(IFERROR(INDEX('Overview - Section A'!$E$38:$E$44,MATCH(G263,'Overview - Section A'!$U$38:$U$44,0)),""),"d-mmm-yy")</f>
        <v>1-Jan-22 to 31-Dec-22</v>
      </c>
      <c r="D263" s="517"/>
      <c r="E263" s="517"/>
      <c r="F263" s="518"/>
      <c r="G263" s="519" t="s">
        <v>470</v>
      </c>
      <c r="H263" s="519"/>
      <c r="I263" s="503" t="b">
        <f t="shared" si="13"/>
        <v>1</v>
      </c>
      <c r="J263" s="503" t="b">
        <f t="shared" si="14"/>
        <v>0</v>
      </c>
      <c r="K263" s="503" t="str">
        <f t="shared" si="15"/>
        <v>a1N36000009dOJ9EAM</v>
      </c>
      <c r="L263" s="520" t="s">
        <v>1400</v>
      </c>
      <c r="M263" s="517"/>
      <c r="N263" s="517"/>
      <c r="O263" s="49"/>
      <c r="AM263" s="5"/>
      <c r="AN263" s="5"/>
    </row>
    <row r="264" spans="1:40" ht="283.5" x14ac:dyDescent="0.25">
      <c r="A264" s="409">
        <v>35</v>
      </c>
      <c r="B264" s="427" t="str">
        <f t="shared" si="12"/>
        <v/>
      </c>
      <c r="C264" s="501" t="str">
        <f ca="1">TEXT(IFERROR(INDEX('Overview - Section A'!$A$38:$A$44,MATCH(G264,'Overview - Section A'!$U$38:$U$44,0)),""),"d-mmm-yy") &amp;" to " &amp; TEXT(IFERROR(INDEX('Overview - Section A'!$E$38:$E$44,MATCH(G264,'Overview - Section A'!$U$38:$U$44,0)),""),"d-mmm-yy")</f>
        <v>1-Jul-18 to 31-Dec-18</v>
      </c>
      <c r="D264" s="517"/>
      <c r="E264" s="517"/>
      <c r="F264" s="518"/>
      <c r="G264" s="519" t="s">
        <v>462</v>
      </c>
      <c r="H264" s="519"/>
      <c r="I264" s="503" t="b">
        <f t="shared" si="13"/>
        <v>1</v>
      </c>
      <c r="J264" s="503" t="b">
        <f t="shared" si="14"/>
        <v>0</v>
      </c>
      <c r="K264" s="503" t="str">
        <f t="shared" si="15"/>
        <v>a1N36000009dOJAEA2</v>
      </c>
      <c r="L264" s="520" t="s">
        <v>1401</v>
      </c>
      <c r="M264" s="517"/>
      <c r="N264" s="517"/>
      <c r="O264" s="49"/>
      <c r="AM264" s="5"/>
      <c r="AN264" s="5"/>
    </row>
    <row r="265" spans="1:40" ht="283.5" x14ac:dyDescent="0.25">
      <c r="A265" s="409">
        <v>35</v>
      </c>
      <c r="B265" s="427" t="str">
        <f t="shared" si="12"/>
        <v/>
      </c>
      <c r="C265" s="501" t="str">
        <f ca="1">TEXT(IFERROR(INDEX('Overview - Section A'!$A$38:$A$44,MATCH(G265,'Overview - Section A'!$U$38:$U$44,0)),""),"d-mmm-yy") &amp;" to " &amp; TEXT(IFERROR(INDEX('Overview - Section A'!$E$38:$E$44,MATCH(G265,'Overview - Section A'!$U$38:$U$44,0)),""),"d-mmm-yy")</f>
        <v>1-Jan-19 to 31-Dec-19</v>
      </c>
      <c r="D265" s="517"/>
      <c r="E265" s="517"/>
      <c r="F265" s="518"/>
      <c r="G265" s="519" t="s">
        <v>464</v>
      </c>
      <c r="H265" s="519"/>
      <c r="I265" s="503" t="b">
        <f t="shared" si="13"/>
        <v>1</v>
      </c>
      <c r="J265" s="503" t="b">
        <f t="shared" si="14"/>
        <v>0</v>
      </c>
      <c r="K265" s="503" t="str">
        <f t="shared" si="15"/>
        <v>a1N36000009dOJAEA2</v>
      </c>
      <c r="L265" s="520" t="s">
        <v>1402</v>
      </c>
      <c r="M265" s="517"/>
      <c r="N265" s="517"/>
      <c r="O265" s="49"/>
      <c r="AM265" s="5"/>
      <c r="AN265" s="5"/>
    </row>
    <row r="266" spans="1:40" ht="283.5" x14ac:dyDescent="0.25">
      <c r="A266" s="409">
        <v>35</v>
      </c>
      <c r="B266" s="427" t="str">
        <f t="shared" si="12"/>
        <v/>
      </c>
      <c r="C266" s="501" t="str">
        <f ca="1">TEXT(IFERROR(INDEX('Overview - Section A'!$A$38:$A$44,MATCH(G266,'Overview - Section A'!$U$38:$U$44,0)),""),"d-mmm-yy") &amp;" to " &amp; TEXT(IFERROR(INDEX('Overview - Section A'!$E$38:$E$44,MATCH(G266,'Overview - Section A'!$U$38:$U$44,0)),""),"d-mmm-yy")</f>
        <v>1-Jan-20 to 31-Dec-20</v>
      </c>
      <c r="D266" s="517"/>
      <c r="E266" s="517"/>
      <c r="F266" s="518"/>
      <c r="G266" s="519" t="s">
        <v>466</v>
      </c>
      <c r="H266" s="519"/>
      <c r="I266" s="503" t="b">
        <f t="shared" si="13"/>
        <v>1</v>
      </c>
      <c r="J266" s="503" t="b">
        <f t="shared" si="14"/>
        <v>0</v>
      </c>
      <c r="K266" s="503" t="str">
        <f t="shared" si="15"/>
        <v>a1N36000009dOJAEA2</v>
      </c>
      <c r="L266" s="520" t="s">
        <v>1403</v>
      </c>
      <c r="M266" s="517"/>
      <c r="N266" s="517"/>
      <c r="O266" s="49"/>
      <c r="AM266" s="5"/>
      <c r="AN266" s="5"/>
    </row>
    <row r="267" spans="1:40" ht="283.5" x14ac:dyDescent="0.25">
      <c r="A267" s="409">
        <v>35</v>
      </c>
      <c r="B267" s="427" t="str">
        <f t="shared" si="12"/>
        <v/>
      </c>
      <c r="C267" s="501" t="str">
        <f ca="1">TEXT(IFERROR(INDEX('Overview - Section A'!$A$38:$A$44,MATCH(G267,'Overview - Section A'!$U$38:$U$44,0)),""),"d-mmm-yy") &amp;" to " &amp; TEXT(IFERROR(INDEX('Overview - Section A'!$E$38:$E$44,MATCH(G267,'Overview - Section A'!$U$38:$U$44,0)),""),"d-mmm-yy")</f>
        <v>1-Jan-21 to 31-Dec-21</v>
      </c>
      <c r="D267" s="517"/>
      <c r="E267" s="517"/>
      <c r="F267" s="518"/>
      <c r="G267" s="519" t="s">
        <v>468</v>
      </c>
      <c r="H267" s="519"/>
      <c r="I267" s="503" t="b">
        <f t="shared" si="13"/>
        <v>1</v>
      </c>
      <c r="J267" s="503" t="b">
        <f t="shared" si="14"/>
        <v>0</v>
      </c>
      <c r="K267" s="503" t="str">
        <f t="shared" si="15"/>
        <v>a1N36000009dOJAEA2</v>
      </c>
      <c r="L267" s="520" t="s">
        <v>1404</v>
      </c>
      <c r="M267" s="517"/>
      <c r="N267" s="517"/>
      <c r="O267" s="49"/>
      <c r="AM267" s="5"/>
      <c r="AN267" s="5"/>
    </row>
    <row r="268" spans="1:40" ht="283.5" x14ac:dyDescent="0.25">
      <c r="A268" s="409">
        <v>35</v>
      </c>
      <c r="B268" s="427" t="str">
        <f t="shared" si="12"/>
        <v/>
      </c>
      <c r="C268" s="501" t="str">
        <f ca="1">TEXT(IFERROR(INDEX('Overview - Section A'!$A$38:$A$44,MATCH(G268,'Overview - Section A'!$U$38:$U$44,0)),""),"d-mmm-yy") &amp;" to " &amp; TEXT(IFERROR(INDEX('Overview - Section A'!$E$38:$E$44,MATCH(G268,'Overview - Section A'!$U$38:$U$44,0)),""),"d-mmm-yy")</f>
        <v>1-Jan-22 to 31-Dec-22</v>
      </c>
      <c r="D268" s="517"/>
      <c r="E268" s="517"/>
      <c r="F268" s="518"/>
      <c r="G268" s="519" t="s">
        <v>470</v>
      </c>
      <c r="H268" s="519"/>
      <c r="I268" s="503" t="b">
        <f t="shared" si="13"/>
        <v>1</v>
      </c>
      <c r="J268" s="503" t="b">
        <f t="shared" si="14"/>
        <v>0</v>
      </c>
      <c r="K268" s="503" t="str">
        <f t="shared" si="15"/>
        <v>a1N36000009dOJAEA2</v>
      </c>
      <c r="L268" s="520" t="s">
        <v>1405</v>
      </c>
      <c r="M268" s="517"/>
      <c r="N268" s="517"/>
      <c r="O268" s="49"/>
      <c r="AM268" s="5"/>
      <c r="AN268" s="5"/>
    </row>
    <row r="269" spans="1:40" ht="283.5" x14ac:dyDescent="0.25">
      <c r="A269" s="409">
        <v>36</v>
      </c>
      <c r="B269" s="427" t="str">
        <f t="shared" si="12"/>
        <v/>
      </c>
      <c r="C269" s="501" t="str">
        <f ca="1">TEXT(IFERROR(INDEX('Overview - Section A'!$A$38:$A$44,MATCH(G269,'Overview - Section A'!$U$38:$U$44,0)),""),"d-mmm-yy") &amp;" to " &amp; TEXT(IFERROR(INDEX('Overview - Section A'!$E$38:$E$44,MATCH(G269,'Overview - Section A'!$U$38:$U$44,0)),""),"d-mmm-yy")</f>
        <v>1-Jul-18 to 31-Dec-18</v>
      </c>
      <c r="D269" s="517"/>
      <c r="E269" s="517"/>
      <c r="F269" s="518"/>
      <c r="G269" s="519" t="s">
        <v>462</v>
      </c>
      <c r="H269" s="519"/>
      <c r="I269" s="503" t="b">
        <f t="shared" si="13"/>
        <v>1</v>
      </c>
      <c r="J269" s="503" t="b">
        <f t="shared" si="14"/>
        <v>0</v>
      </c>
      <c r="K269" s="503" t="str">
        <f t="shared" si="15"/>
        <v>a1N36000009dOJBEA2</v>
      </c>
      <c r="L269" s="520" t="s">
        <v>1406</v>
      </c>
      <c r="M269" s="517"/>
      <c r="N269" s="517"/>
      <c r="O269" s="49"/>
      <c r="AM269" s="5"/>
      <c r="AN269" s="5"/>
    </row>
    <row r="270" spans="1:40" ht="283.5" x14ac:dyDescent="0.25">
      <c r="A270" s="409">
        <v>36</v>
      </c>
      <c r="B270" s="427" t="str">
        <f t="shared" si="12"/>
        <v/>
      </c>
      <c r="C270" s="501" t="str">
        <f ca="1">TEXT(IFERROR(INDEX('Overview - Section A'!$A$38:$A$44,MATCH(G270,'Overview - Section A'!$U$38:$U$44,0)),""),"d-mmm-yy") &amp;" to " &amp; TEXT(IFERROR(INDEX('Overview - Section A'!$E$38:$E$44,MATCH(G270,'Overview - Section A'!$U$38:$U$44,0)),""),"d-mmm-yy")</f>
        <v>1-Jan-19 to 31-Dec-19</v>
      </c>
      <c r="D270" s="517"/>
      <c r="E270" s="517"/>
      <c r="F270" s="518"/>
      <c r="G270" s="519" t="s">
        <v>464</v>
      </c>
      <c r="H270" s="519"/>
      <c r="I270" s="503" t="b">
        <f t="shared" si="13"/>
        <v>1</v>
      </c>
      <c r="J270" s="503" t="b">
        <f t="shared" si="14"/>
        <v>0</v>
      </c>
      <c r="K270" s="503" t="str">
        <f t="shared" si="15"/>
        <v>a1N36000009dOJBEA2</v>
      </c>
      <c r="L270" s="520" t="s">
        <v>1407</v>
      </c>
      <c r="M270" s="517"/>
      <c r="N270" s="517"/>
      <c r="O270" s="49"/>
      <c r="AM270" s="5"/>
      <c r="AN270" s="5"/>
    </row>
    <row r="271" spans="1:40" ht="283.5" x14ac:dyDescent="0.25">
      <c r="A271" s="409">
        <v>36</v>
      </c>
      <c r="B271" s="427" t="str">
        <f t="shared" si="12"/>
        <v/>
      </c>
      <c r="C271" s="501" t="str">
        <f ca="1">TEXT(IFERROR(INDEX('Overview - Section A'!$A$38:$A$44,MATCH(G271,'Overview - Section A'!$U$38:$U$44,0)),""),"d-mmm-yy") &amp;" to " &amp; TEXT(IFERROR(INDEX('Overview - Section A'!$E$38:$E$44,MATCH(G271,'Overview - Section A'!$U$38:$U$44,0)),""),"d-mmm-yy")</f>
        <v>1-Jan-20 to 31-Dec-20</v>
      </c>
      <c r="D271" s="517"/>
      <c r="E271" s="517"/>
      <c r="F271" s="518"/>
      <c r="G271" s="519" t="s">
        <v>466</v>
      </c>
      <c r="H271" s="519"/>
      <c r="I271" s="503" t="b">
        <f t="shared" si="13"/>
        <v>1</v>
      </c>
      <c r="J271" s="503" t="b">
        <f t="shared" si="14"/>
        <v>0</v>
      </c>
      <c r="K271" s="503" t="str">
        <f t="shared" si="15"/>
        <v>a1N36000009dOJBEA2</v>
      </c>
      <c r="L271" s="520" t="s">
        <v>1408</v>
      </c>
      <c r="M271" s="517"/>
      <c r="N271" s="517"/>
      <c r="O271" s="49"/>
      <c r="AM271" s="5"/>
      <c r="AN271" s="5"/>
    </row>
    <row r="272" spans="1:40" ht="283.5" x14ac:dyDescent="0.25">
      <c r="A272" s="409">
        <v>36</v>
      </c>
      <c r="B272" s="427" t="str">
        <f t="shared" si="12"/>
        <v/>
      </c>
      <c r="C272" s="501" t="str">
        <f ca="1">TEXT(IFERROR(INDEX('Overview - Section A'!$A$38:$A$44,MATCH(G272,'Overview - Section A'!$U$38:$U$44,0)),""),"d-mmm-yy") &amp;" to " &amp; TEXT(IFERROR(INDEX('Overview - Section A'!$E$38:$E$44,MATCH(G272,'Overview - Section A'!$U$38:$U$44,0)),""),"d-mmm-yy")</f>
        <v>1-Jan-21 to 31-Dec-21</v>
      </c>
      <c r="D272" s="517"/>
      <c r="E272" s="517"/>
      <c r="F272" s="518"/>
      <c r="G272" s="519" t="s">
        <v>468</v>
      </c>
      <c r="H272" s="519"/>
      <c r="I272" s="503" t="b">
        <f t="shared" si="13"/>
        <v>1</v>
      </c>
      <c r="J272" s="503" t="b">
        <f t="shared" si="14"/>
        <v>0</v>
      </c>
      <c r="K272" s="503" t="str">
        <f t="shared" si="15"/>
        <v>a1N36000009dOJBEA2</v>
      </c>
      <c r="L272" s="520" t="s">
        <v>1409</v>
      </c>
      <c r="M272" s="517"/>
      <c r="N272" s="517"/>
      <c r="O272" s="49"/>
      <c r="AM272" s="5"/>
      <c r="AN272" s="5"/>
    </row>
    <row r="273" spans="1:40" ht="283.5" x14ac:dyDescent="0.25">
      <c r="A273" s="409">
        <v>36</v>
      </c>
      <c r="B273" s="427" t="str">
        <f t="shared" si="12"/>
        <v/>
      </c>
      <c r="C273" s="501" t="str">
        <f ca="1">TEXT(IFERROR(INDEX('Overview - Section A'!$A$38:$A$44,MATCH(G273,'Overview - Section A'!$U$38:$U$44,0)),""),"d-mmm-yy") &amp;" to " &amp; TEXT(IFERROR(INDEX('Overview - Section A'!$E$38:$E$44,MATCH(G273,'Overview - Section A'!$U$38:$U$44,0)),""),"d-mmm-yy")</f>
        <v>1-Jan-22 to 31-Dec-22</v>
      </c>
      <c r="D273" s="517"/>
      <c r="E273" s="517"/>
      <c r="F273" s="518"/>
      <c r="G273" s="519" t="s">
        <v>470</v>
      </c>
      <c r="H273" s="519"/>
      <c r="I273" s="503" t="b">
        <f t="shared" si="13"/>
        <v>1</v>
      </c>
      <c r="J273" s="503" t="b">
        <f t="shared" si="14"/>
        <v>0</v>
      </c>
      <c r="K273" s="503" t="str">
        <f t="shared" si="15"/>
        <v>a1N36000009dOJBEA2</v>
      </c>
      <c r="L273" s="520" t="s">
        <v>1410</v>
      </c>
      <c r="M273" s="517"/>
      <c r="N273" s="517"/>
      <c r="O273" s="49"/>
      <c r="AM273" s="5"/>
      <c r="AN273" s="5"/>
    </row>
    <row r="274" spans="1:40" ht="283.5" x14ac:dyDescent="0.25">
      <c r="A274" s="409">
        <v>37</v>
      </c>
      <c r="B274" s="427" t="str">
        <f t="shared" si="12"/>
        <v/>
      </c>
      <c r="C274" s="501" t="str">
        <f ca="1">TEXT(IFERROR(INDEX('Overview - Section A'!$A$38:$A$44,MATCH(G274,'Overview - Section A'!$U$38:$U$44,0)),""),"d-mmm-yy") &amp;" to " &amp; TEXT(IFERROR(INDEX('Overview - Section A'!$E$38:$E$44,MATCH(G274,'Overview - Section A'!$U$38:$U$44,0)),""),"d-mmm-yy")</f>
        <v>1-Jul-18 to 31-Dec-18</v>
      </c>
      <c r="D274" s="517"/>
      <c r="E274" s="517"/>
      <c r="F274" s="518"/>
      <c r="G274" s="519" t="s">
        <v>462</v>
      </c>
      <c r="H274" s="519"/>
      <c r="I274" s="503" t="b">
        <f t="shared" si="13"/>
        <v>1</v>
      </c>
      <c r="J274" s="503" t="b">
        <f t="shared" si="14"/>
        <v>0</v>
      </c>
      <c r="K274" s="503" t="str">
        <f t="shared" si="15"/>
        <v>a1N36000009dOJCEA2</v>
      </c>
      <c r="L274" s="520" t="s">
        <v>1411</v>
      </c>
      <c r="M274" s="517"/>
      <c r="N274" s="517"/>
      <c r="O274" s="49"/>
      <c r="AM274" s="5"/>
      <c r="AN274" s="5"/>
    </row>
    <row r="275" spans="1:40" ht="283.5" x14ac:dyDescent="0.25">
      <c r="A275" s="409">
        <v>37</v>
      </c>
      <c r="B275" s="427" t="str">
        <f t="shared" si="12"/>
        <v/>
      </c>
      <c r="C275" s="501" t="str">
        <f ca="1">TEXT(IFERROR(INDEX('Overview - Section A'!$A$38:$A$44,MATCH(G275,'Overview - Section A'!$U$38:$U$44,0)),""),"d-mmm-yy") &amp;" to " &amp; TEXT(IFERROR(INDEX('Overview - Section A'!$E$38:$E$44,MATCH(G275,'Overview - Section A'!$U$38:$U$44,0)),""),"d-mmm-yy")</f>
        <v>1-Jan-19 to 31-Dec-19</v>
      </c>
      <c r="D275" s="517"/>
      <c r="E275" s="517"/>
      <c r="F275" s="518"/>
      <c r="G275" s="519" t="s">
        <v>464</v>
      </c>
      <c r="H275" s="519"/>
      <c r="I275" s="503" t="b">
        <f t="shared" si="13"/>
        <v>1</v>
      </c>
      <c r="J275" s="503" t="b">
        <f t="shared" si="14"/>
        <v>0</v>
      </c>
      <c r="K275" s="503" t="str">
        <f t="shared" si="15"/>
        <v>a1N36000009dOJCEA2</v>
      </c>
      <c r="L275" s="520" t="s">
        <v>1412</v>
      </c>
      <c r="M275" s="517"/>
      <c r="N275" s="517"/>
      <c r="O275" s="49"/>
      <c r="AM275" s="5"/>
      <c r="AN275" s="5"/>
    </row>
    <row r="276" spans="1:40" ht="283.5" x14ac:dyDescent="0.25">
      <c r="A276" s="409">
        <v>37</v>
      </c>
      <c r="B276" s="427" t="str">
        <f t="shared" si="12"/>
        <v/>
      </c>
      <c r="C276" s="501" t="str">
        <f ca="1">TEXT(IFERROR(INDEX('Overview - Section A'!$A$38:$A$44,MATCH(G276,'Overview - Section A'!$U$38:$U$44,0)),""),"d-mmm-yy") &amp;" to " &amp; TEXT(IFERROR(INDEX('Overview - Section A'!$E$38:$E$44,MATCH(G276,'Overview - Section A'!$U$38:$U$44,0)),""),"d-mmm-yy")</f>
        <v>1-Jan-20 to 31-Dec-20</v>
      </c>
      <c r="D276" s="517"/>
      <c r="E276" s="517"/>
      <c r="F276" s="518"/>
      <c r="G276" s="519" t="s">
        <v>466</v>
      </c>
      <c r="H276" s="519"/>
      <c r="I276" s="503" t="b">
        <f t="shared" si="13"/>
        <v>1</v>
      </c>
      <c r="J276" s="503" t="b">
        <f t="shared" si="14"/>
        <v>0</v>
      </c>
      <c r="K276" s="503" t="str">
        <f t="shared" si="15"/>
        <v>a1N36000009dOJCEA2</v>
      </c>
      <c r="L276" s="520" t="s">
        <v>1413</v>
      </c>
      <c r="M276" s="517"/>
      <c r="N276" s="517"/>
      <c r="O276" s="49"/>
      <c r="AM276" s="5"/>
      <c r="AN276" s="5"/>
    </row>
    <row r="277" spans="1:40" ht="283.5" x14ac:dyDescent="0.25">
      <c r="A277" s="409">
        <v>37</v>
      </c>
      <c r="B277" s="427" t="str">
        <f t="shared" si="12"/>
        <v/>
      </c>
      <c r="C277" s="501" t="str">
        <f ca="1">TEXT(IFERROR(INDEX('Overview - Section A'!$A$38:$A$44,MATCH(G277,'Overview - Section A'!$U$38:$U$44,0)),""),"d-mmm-yy") &amp;" to " &amp; TEXT(IFERROR(INDEX('Overview - Section A'!$E$38:$E$44,MATCH(G277,'Overview - Section A'!$U$38:$U$44,0)),""),"d-mmm-yy")</f>
        <v>1-Jan-21 to 31-Dec-21</v>
      </c>
      <c r="D277" s="517"/>
      <c r="E277" s="517"/>
      <c r="F277" s="518"/>
      <c r="G277" s="519" t="s">
        <v>468</v>
      </c>
      <c r="H277" s="519"/>
      <c r="I277" s="503" t="b">
        <f t="shared" si="13"/>
        <v>1</v>
      </c>
      <c r="J277" s="503" t="b">
        <f t="shared" si="14"/>
        <v>0</v>
      </c>
      <c r="K277" s="503" t="str">
        <f t="shared" si="15"/>
        <v>a1N36000009dOJCEA2</v>
      </c>
      <c r="L277" s="520" t="s">
        <v>1414</v>
      </c>
      <c r="M277" s="517"/>
      <c r="N277" s="517"/>
      <c r="O277" s="49"/>
      <c r="AM277" s="5"/>
      <c r="AN277" s="5"/>
    </row>
    <row r="278" spans="1:40" ht="283.5" x14ac:dyDescent="0.25">
      <c r="A278" s="409">
        <v>37</v>
      </c>
      <c r="B278" s="427" t="str">
        <f t="shared" si="12"/>
        <v/>
      </c>
      <c r="C278" s="501" t="str">
        <f ca="1">TEXT(IFERROR(INDEX('Overview - Section A'!$A$38:$A$44,MATCH(G278,'Overview - Section A'!$U$38:$U$44,0)),""),"d-mmm-yy") &amp;" to " &amp; TEXT(IFERROR(INDEX('Overview - Section A'!$E$38:$E$44,MATCH(G278,'Overview - Section A'!$U$38:$U$44,0)),""),"d-mmm-yy")</f>
        <v>1-Jan-22 to 31-Dec-22</v>
      </c>
      <c r="D278" s="517"/>
      <c r="E278" s="517"/>
      <c r="F278" s="518"/>
      <c r="G278" s="519" t="s">
        <v>470</v>
      </c>
      <c r="H278" s="519"/>
      <c r="I278" s="503" t="b">
        <f t="shared" si="13"/>
        <v>1</v>
      </c>
      <c r="J278" s="503" t="b">
        <f t="shared" si="14"/>
        <v>0</v>
      </c>
      <c r="K278" s="503" t="str">
        <f t="shared" si="15"/>
        <v>a1N36000009dOJCEA2</v>
      </c>
      <c r="L278" s="520" t="s">
        <v>1415</v>
      </c>
      <c r="M278" s="517"/>
      <c r="N278" s="517"/>
      <c r="O278" s="49"/>
      <c r="AM278" s="5"/>
      <c r="AN278" s="5"/>
    </row>
    <row r="279" spans="1:40" ht="283.5" x14ac:dyDescent="0.25">
      <c r="A279" s="409">
        <v>38</v>
      </c>
      <c r="B279" s="427" t="str">
        <f t="shared" si="12"/>
        <v/>
      </c>
      <c r="C279" s="501" t="str">
        <f ca="1">TEXT(IFERROR(INDEX('Overview - Section A'!$A$38:$A$44,MATCH(G279,'Overview - Section A'!$U$38:$U$44,0)),""),"d-mmm-yy") &amp;" to " &amp; TEXT(IFERROR(INDEX('Overview - Section A'!$E$38:$E$44,MATCH(G279,'Overview - Section A'!$U$38:$U$44,0)),""),"d-mmm-yy")</f>
        <v>1-Jul-18 to 31-Dec-18</v>
      </c>
      <c r="D279" s="517"/>
      <c r="E279" s="517"/>
      <c r="F279" s="518"/>
      <c r="G279" s="519" t="s">
        <v>462</v>
      </c>
      <c r="H279" s="519"/>
      <c r="I279" s="503" t="b">
        <f t="shared" si="13"/>
        <v>1</v>
      </c>
      <c r="J279" s="503" t="b">
        <f t="shared" si="14"/>
        <v>0</v>
      </c>
      <c r="K279" s="503" t="str">
        <f t="shared" si="15"/>
        <v>a1N36000009dOJDEA2</v>
      </c>
      <c r="L279" s="520" t="s">
        <v>1416</v>
      </c>
      <c r="M279" s="517"/>
      <c r="N279" s="517"/>
      <c r="O279" s="49"/>
      <c r="AM279" s="5"/>
      <c r="AN279" s="5"/>
    </row>
    <row r="280" spans="1:40" ht="283.5" x14ac:dyDescent="0.25">
      <c r="A280" s="409">
        <v>38</v>
      </c>
      <c r="B280" s="427" t="str">
        <f t="shared" si="12"/>
        <v/>
      </c>
      <c r="C280" s="501" t="str">
        <f ca="1">TEXT(IFERROR(INDEX('Overview - Section A'!$A$38:$A$44,MATCH(G280,'Overview - Section A'!$U$38:$U$44,0)),""),"d-mmm-yy") &amp;" to " &amp; TEXT(IFERROR(INDEX('Overview - Section A'!$E$38:$E$44,MATCH(G280,'Overview - Section A'!$U$38:$U$44,0)),""),"d-mmm-yy")</f>
        <v>1-Jan-19 to 31-Dec-19</v>
      </c>
      <c r="D280" s="517"/>
      <c r="E280" s="517"/>
      <c r="F280" s="518"/>
      <c r="G280" s="519" t="s">
        <v>464</v>
      </c>
      <c r="H280" s="519"/>
      <c r="I280" s="503" t="b">
        <f t="shared" si="13"/>
        <v>1</v>
      </c>
      <c r="J280" s="503" t="b">
        <f t="shared" si="14"/>
        <v>0</v>
      </c>
      <c r="K280" s="503" t="str">
        <f t="shared" si="15"/>
        <v>a1N36000009dOJDEA2</v>
      </c>
      <c r="L280" s="520" t="s">
        <v>1417</v>
      </c>
      <c r="M280" s="517"/>
      <c r="N280" s="517"/>
      <c r="O280" s="49"/>
      <c r="AM280" s="5"/>
      <c r="AN280" s="5"/>
    </row>
    <row r="281" spans="1:40" ht="283.5" x14ac:dyDescent="0.25">
      <c r="A281" s="409">
        <v>38</v>
      </c>
      <c r="B281" s="427" t="str">
        <f t="shared" si="12"/>
        <v/>
      </c>
      <c r="C281" s="501" t="str">
        <f ca="1">TEXT(IFERROR(INDEX('Overview - Section A'!$A$38:$A$44,MATCH(G281,'Overview - Section A'!$U$38:$U$44,0)),""),"d-mmm-yy") &amp;" to " &amp; TEXT(IFERROR(INDEX('Overview - Section A'!$E$38:$E$44,MATCH(G281,'Overview - Section A'!$U$38:$U$44,0)),""),"d-mmm-yy")</f>
        <v>1-Jan-20 to 31-Dec-20</v>
      </c>
      <c r="D281" s="517"/>
      <c r="E281" s="517"/>
      <c r="F281" s="518"/>
      <c r="G281" s="519" t="s">
        <v>466</v>
      </c>
      <c r="H281" s="519"/>
      <c r="I281" s="503" t="b">
        <f t="shared" si="13"/>
        <v>1</v>
      </c>
      <c r="J281" s="503" t="b">
        <f t="shared" si="14"/>
        <v>0</v>
      </c>
      <c r="K281" s="503" t="str">
        <f t="shared" si="15"/>
        <v>a1N36000009dOJDEA2</v>
      </c>
      <c r="L281" s="520" t="s">
        <v>1418</v>
      </c>
      <c r="M281" s="517"/>
      <c r="N281" s="517"/>
      <c r="O281" s="49"/>
      <c r="AM281" s="5"/>
      <c r="AN281" s="5"/>
    </row>
    <row r="282" spans="1:40" ht="283.5" x14ac:dyDescent="0.25">
      <c r="A282" s="409">
        <v>38</v>
      </c>
      <c r="B282" s="427" t="str">
        <f t="shared" si="12"/>
        <v/>
      </c>
      <c r="C282" s="501" t="str">
        <f ca="1">TEXT(IFERROR(INDEX('Overview - Section A'!$A$38:$A$44,MATCH(G282,'Overview - Section A'!$U$38:$U$44,0)),""),"d-mmm-yy") &amp;" to " &amp; TEXT(IFERROR(INDEX('Overview - Section A'!$E$38:$E$44,MATCH(G282,'Overview - Section A'!$U$38:$U$44,0)),""),"d-mmm-yy")</f>
        <v>1-Jan-21 to 31-Dec-21</v>
      </c>
      <c r="D282" s="517"/>
      <c r="E282" s="517"/>
      <c r="F282" s="518"/>
      <c r="G282" s="519" t="s">
        <v>468</v>
      </c>
      <c r="H282" s="519"/>
      <c r="I282" s="503" t="b">
        <f t="shared" si="13"/>
        <v>1</v>
      </c>
      <c r="J282" s="503" t="b">
        <f t="shared" si="14"/>
        <v>0</v>
      </c>
      <c r="K282" s="503" t="str">
        <f t="shared" si="15"/>
        <v>a1N36000009dOJDEA2</v>
      </c>
      <c r="L282" s="520" t="s">
        <v>1419</v>
      </c>
      <c r="M282" s="517"/>
      <c r="N282" s="517"/>
      <c r="O282" s="49"/>
      <c r="AM282" s="5"/>
      <c r="AN282" s="5"/>
    </row>
    <row r="283" spans="1:40" ht="283.5" x14ac:dyDescent="0.25">
      <c r="A283" s="409">
        <v>38</v>
      </c>
      <c r="B283" s="427" t="str">
        <f t="shared" si="12"/>
        <v/>
      </c>
      <c r="C283" s="501" t="str">
        <f ca="1">TEXT(IFERROR(INDEX('Overview - Section A'!$A$38:$A$44,MATCH(G283,'Overview - Section A'!$U$38:$U$44,0)),""),"d-mmm-yy") &amp;" to " &amp; TEXT(IFERROR(INDEX('Overview - Section A'!$E$38:$E$44,MATCH(G283,'Overview - Section A'!$U$38:$U$44,0)),""),"d-mmm-yy")</f>
        <v>1-Jan-22 to 31-Dec-22</v>
      </c>
      <c r="D283" s="517"/>
      <c r="E283" s="517"/>
      <c r="F283" s="518"/>
      <c r="G283" s="519" t="s">
        <v>470</v>
      </c>
      <c r="H283" s="519"/>
      <c r="I283" s="503" t="b">
        <f t="shared" si="13"/>
        <v>1</v>
      </c>
      <c r="J283" s="503" t="b">
        <f t="shared" si="14"/>
        <v>0</v>
      </c>
      <c r="K283" s="503" t="str">
        <f t="shared" si="15"/>
        <v>a1N36000009dOJDEA2</v>
      </c>
      <c r="L283" s="520" t="s">
        <v>1420</v>
      </c>
      <c r="M283" s="517"/>
      <c r="N283" s="517"/>
      <c r="O283" s="49"/>
      <c r="AM283" s="5"/>
      <c r="AN283" s="5"/>
    </row>
    <row r="284" spans="1:40" ht="283.5" x14ac:dyDescent="0.25">
      <c r="A284" s="409">
        <v>39</v>
      </c>
      <c r="B284" s="427" t="str">
        <f t="shared" si="12"/>
        <v/>
      </c>
      <c r="C284" s="501" t="str">
        <f ca="1">TEXT(IFERROR(INDEX('Overview - Section A'!$A$38:$A$44,MATCH(G284,'Overview - Section A'!$U$38:$U$44,0)),""),"d-mmm-yy") &amp;" to " &amp; TEXT(IFERROR(INDEX('Overview - Section A'!$E$38:$E$44,MATCH(G284,'Overview - Section A'!$U$38:$U$44,0)),""),"d-mmm-yy")</f>
        <v>1-Jul-18 to 31-Dec-18</v>
      </c>
      <c r="D284" s="517"/>
      <c r="E284" s="517"/>
      <c r="F284" s="518"/>
      <c r="G284" s="519" t="s">
        <v>462</v>
      </c>
      <c r="H284" s="519"/>
      <c r="I284" s="503" t="b">
        <f t="shared" si="13"/>
        <v>1</v>
      </c>
      <c r="J284" s="503" t="b">
        <f t="shared" si="14"/>
        <v>0</v>
      </c>
      <c r="K284" s="503" t="str">
        <f t="shared" si="15"/>
        <v>a1N36000009dOJEEA2</v>
      </c>
      <c r="L284" s="520" t="s">
        <v>1421</v>
      </c>
      <c r="M284" s="517"/>
      <c r="N284" s="517"/>
      <c r="O284" s="49"/>
      <c r="AM284" s="5"/>
      <c r="AN284" s="5"/>
    </row>
    <row r="285" spans="1:40" ht="283.5" x14ac:dyDescent="0.25">
      <c r="A285" s="409">
        <v>39</v>
      </c>
      <c r="B285" s="427" t="str">
        <f t="shared" si="12"/>
        <v/>
      </c>
      <c r="C285" s="501" t="str">
        <f ca="1">TEXT(IFERROR(INDEX('Overview - Section A'!$A$38:$A$44,MATCH(G285,'Overview - Section A'!$U$38:$U$44,0)),""),"d-mmm-yy") &amp;" to " &amp; TEXT(IFERROR(INDEX('Overview - Section A'!$E$38:$E$44,MATCH(G285,'Overview - Section A'!$U$38:$U$44,0)),""),"d-mmm-yy")</f>
        <v>1-Jan-19 to 31-Dec-19</v>
      </c>
      <c r="D285" s="517"/>
      <c r="E285" s="517"/>
      <c r="F285" s="518"/>
      <c r="G285" s="519" t="s">
        <v>464</v>
      </c>
      <c r="H285" s="519"/>
      <c r="I285" s="503" t="b">
        <f t="shared" si="13"/>
        <v>1</v>
      </c>
      <c r="J285" s="503" t="b">
        <f t="shared" si="14"/>
        <v>0</v>
      </c>
      <c r="K285" s="503" t="str">
        <f t="shared" si="15"/>
        <v>a1N36000009dOJEEA2</v>
      </c>
      <c r="L285" s="520" t="s">
        <v>1422</v>
      </c>
      <c r="M285" s="517"/>
      <c r="N285" s="517"/>
      <c r="O285" s="49"/>
      <c r="AM285" s="5"/>
      <c r="AN285" s="5"/>
    </row>
    <row r="286" spans="1:40" ht="283.5" x14ac:dyDescent="0.25">
      <c r="A286" s="409">
        <v>39</v>
      </c>
      <c r="B286" s="427" t="str">
        <f t="shared" ref="B286:B349" si="16">IF(A286=A285,"",IF(VLOOKUP(A286,$A$8:$D$90,4,FALSE)=0,"",VLOOKUP(A286,$A$8:$D$90,4,FALSE)))</f>
        <v/>
      </c>
      <c r="C286" s="501" t="str">
        <f ca="1">TEXT(IFERROR(INDEX('Overview - Section A'!$A$38:$A$44,MATCH(G286,'Overview - Section A'!$U$38:$U$44,0)),""),"d-mmm-yy") &amp;" to " &amp; TEXT(IFERROR(INDEX('Overview - Section A'!$E$38:$E$44,MATCH(G286,'Overview - Section A'!$U$38:$U$44,0)),""),"d-mmm-yy")</f>
        <v>1-Jan-20 to 31-Dec-20</v>
      </c>
      <c r="D286" s="517"/>
      <c r="E286" s="517"/>
      <c r="F286" s="518"/>
      <c r="G286" s="519" t="s">
        <v>466</v>
      </c>
      <c r="H286" s="519"/>
      <c r="I286" s="503" t="b">
        <f t="shared" ref="I286:I349" si="17">IFERROR(TRUE,FALSE)</f>
        <v>1</v>
      </c>
      <c r="J286" s="503" t="b">
        <f t="shared" ref="J286:J349" si="18">IFERROR(IF(VLOOKUP(A286,$A$8:$D$90,4,FALSE)&lt;&gt;"",TRUE,FALSE),FALSE)</f>
        <v>0</v>
      </c>
      <c r="K286" s="503" t="str">
        <f t="shared" ref="K286:K349" si="19">IFERROR(VLOOKUP(A286,$A$8:$T$90,20,FALSE),"")</f>
        <v>a1N36000009dOJEEA2</v>
      </c>
      <c r="L286" s="520" t="s">
        <v>1423</v>
      </c>
      <c r="M286" s="517"/>
      <c r="N286" s="517"/>
      <c r="O286" s="49"/>
      <c r="AM286" s="5"/>
      <c r="AN286" s="5"/>
    </row>
    <row r="287" spans="1:40" ht="283.5" x14ac:dyDescent="0.25">
      <c r="A287" s="409">
        <v>39</v>
      </c>
      <c r="B287" s="427" t="str">
        <f t="shared" si="16"/>
        <v/>
      </c>
      <c r="C287" s="501" t="str">
        <f ca="1">TEXT(IFERROR(INDEX('Overview - Section A'!$A$38:$A$44,MATCH(G287,'Overview - Section A'!$U$38:$U$44,0)),""),"d-mmm-yy") &amp;" to " &amp; TEXT(IFERROR(INDEX('Overview - Section A'!$E$38:$E$44,MATCH(G287,'Overview - Section A'!$U$38:$U$44,0)),""),"d-mmm-yy")</f>
        <v>1-Jan-21 to 31-Dec-21</v>
      </c>
      <c r="D287" s="517"/>
      <c r="E287" s="517"/>
      <c r="F287" s="518"/>
      <c r="G287" s="519" t="s">
        <v>468</v>
      </c>
      <c r="H287" s="519"/>
      <c r="I287" s="503" t="b">
        <f t="shared" si="17"/>
        <v>1</v>
      </c>
      <c r="J287" s="503" t="b">
        <f t="shared" si="18"/>
        <v>0</v>
      </c>
      <c r="K287" s="503" t="str">
        <f t="shared" si="19"/>
        <v>a1N36000009dOJEEA2</v>
      </c>
      <c r="L287" s="520" t="s">
        <v>1424</v>
      </c>
      <c r="M287" s="517"/>
      <c r="N287" s="517"/>
      <c r="O287" s="49"/>
      <c r="AM287" s="5"/>
      <c r="AN287" s="5"/>
    </row>
    <row r="288" spans="1:40" ht="283.5" x14ac:dyDescent="0.25">
      <c r="A288" s="409">
        <v>39</v>
      </c>
      <c r="B288" s="427" t="str">
        <f t="shared" si="16"/>
        <v/>
      </c>
      <c r="C288" s="501" t="str">
        <f ca="1">TEXT(IFERROR(INDEX('Overview - Section A'!$A$38:$A$44,MATCH(G288,'Overview - Section A'!$U$38:$U$44,0)),""),"d-mmm-yy") &amp;" to " &amp; TEXT(IFERROR(INDEX('Overview - Section A'!$E$38:$E$44,MATCH(G288,'Overview - Section A'!$U$38:$U$44,0)),""),"d-mmm-yy")</f>
        <v>1-Jan-22 to 31-Dec-22</v>
      </c>
      <c r="D288" s="517"/>
      <c r="E288" s="517"/>
      <c r="F288" s="518"/>
      <c r="G288" s="519" t="s">
        <v>470</v>
      </c>
      <c r="H288" s="519"/>
      <c r="I288" s="503" t="b">
        <f t="shared" si="17"/>
        <v>1</v>
      </c>
      <c r="J288" s="503" t="b">
        <f t="shared" si="18"/>
        <v>0</v>
      </c>
      <c r="K288" s="503" t="str">
        <f t="shared" si="19"/>
        <v>a1N36000009dOJEEA2</v>
      </c>
      <c r="L288" s="520" t="s">
        <v>1425</v>
      </c>
      <c r="M288" s="517"/>
      <c r="N288" s="517"/>
      <c r="O288" s="49"/>
      <c r="AM288" s="5"/>
      <c r="AN288" s="5"/>
    </row>
    <row r="289" spans="1:40" ht="283.5" x14ac:dyDescent="0.25">
      <c r="A289" s="409">
        <v>40</v>
      </c>
      <c r="B289" s="427" t="str">
        <f t="shared" si="16"/>
        <v/>
      </c>
      <c r="C289" s="501" t="str">
        <f ca="1">TEXT(IFERROR(INDEX('Overview - Section A'!$A$38:$A$44,MATCH(G289,'Overview - Section A'!$U$38:$U$44,0)),""),"d-mmm-yy") &amp;" to " &amp; TEXT(IFERROR(INDEX('Overview - Section A'!$E$38:$E$44,MATCH(G289,'Overview - Section A'!$U$38:$U$44,0)),""),"d-mmm-yy")</f>
        <v>1-Jul-18 to 31-Dec-18</v>
      </c>
      <c r="D289" s="517"/>
      <c r="E289" s="517"/>
      <c r="F289" s="518"/>
      <c r="G289" s="519" t="s">
        <v>462</v>
      </c>
      <c r="H289" s="519"/>
      <c r="I289" s="503" t="b">
        <f t="shared" si="17"/>
        <v>1</v>
      </c>
      <c r="J289" s="503" t="b">
        <f t="shared" si="18"/>
        <v>0</v>
      </c>
      <c r="K289" s="503" t="str">
        <f t="shared" si="19"/>
        <v>a1N36000009dOJFEA2</v>
      </c>
      <c r="L289" s="520" t="s">
        <v>1426</v>
      </c>
      <c r="M289" s="517"/>
      <c r="N289" s="517"/>
      <c r="O289" s="49"/>
      <c r="AM289" s="5"/>
      <c r="AN289" s="5"/>
    </row>
    <row r="290" spans="1:40" ht="283.5" x14ac:dyDescent="0.25">
      <c r="A290" s="409">
        <v>40</v>
      </c>
      <c r="B290" s="427" t="str">
        <f t="shared" si="16"/>
        <v/>
      </c>
      <c r="C290" s="501" t="str">
        <f ca="1">TEXT(IFERROR(INDEX('Overview - Section A'!$A$38:$A$44,MATCH(G290,'Overview - Section A'!$U$38:$U$44,0)),""),"d-mmm-yy") &amp;" to " &amp; TEXT(IFERROR(INDEX('Overview - Section A'!$E$38:$E$44,MATCH(G290,'Overview - Section A'!$U$38:$U$44,0)),""),"d-mmm-yy")</f>
        <v>1-Jan-19 to 31-Dec-19</v>
      </c>
      <c r="D290" s="517"/>
      <c r="E290" s="517"/>
      <c r="F290" s="518"/>
      <c r="G290" s="519" t="s">
        <v>464</v>
      </c>
      <c r="H290" s="519"/>
      <c r="I290" s="503" t="b">
        <f t="shared" si="17"/>
        <v>1</v>
      </c>
      <c r="J290" s="503" t="b">
        <f t="shared" si="18"/>
        <v>0</v>
      </c>
      <c r="K290" s="503" t="str">
        <f t="shared" si="19"/>
        <v>a1N36000009dOJFEA2</v>
      </c>
      <c r="L290" s="520" t="s">
        <v>1427</v>
      </c>
      <c r="M290" s="517"/>
      <c r="N290" s="517"/>
      <c r="O290" s="49"/>
      <c r="AM290" s="5"/>
      <c r="AN290" s="5"/>
    </row>
    <row r="291" spans="1:40" ht="283.5" x14ac:dyDescent="0.25">
      <c r="A291" s="409">
        <v>40</v>
      </c>
      <c r="B291" s="427" t="str">
        <f t="shared" si="16"/>
        <v/>
      </c>
      <c r="C291" s="501" t="str">
        <f ca="1">TEXT(IFERROR(INDEX('Overview - Section A'!$A$38:$A$44,MATCH(G291,'Overview - Section A'!$U$38:$U$44,0)),""),"d-mmm-yy") &amp;" to " &amp; TEXT(IFERROR(INDEX('Overview - Section A'!$E$38:$E$44,MATCH(G291,'Overview - Section A'!$U$38:$U$44,0)),""),"d-mmm-yy")</f>
        <v>1-Jan-20 to 31-Dec-20</v>
      </c>
      <c r="D291" s="517"/>
      <c r="E291" s="517"/>
      <c r="F291" s="518"/>
      <c r="G291" s="519" t="s">
        <v>466</v>
      </c>
      <c r="H291" s="519"/>
      <c r="I291" s="503" t="b">
        <f t="shared" si="17"/>
        <v>1</v>
      </c>
      <c r="J291" s="503" t="b">
        <f t="shared" si="18"/>
        <v>0</v>
      </c>
      <c r="K291" s="503" t="str">
        <f t="shared" si="19"/>
        <v>a1N36000009dOJFEA2</v>
      </c>
      <c r="L291" s="520" t="s">
        <v>1428</v>
      </c>
      <c r="M291" s="517"/>
      <c r="N291" s="517"/>
      <c r="O291" s="49"/>
      <c r="AM291" s="5"/>
      <c r="AN291" s="5"/>
    </row>
    <row r="292" spans="1:40" ht="283.5" x14ac:dyDescent="0.25">
      <c r="A292" s="409">
        <v>40</v>
      </c>
      <c r="B292" s="427" t="str">
        <f t="shared" si="16"/>
        <v/>
      </c>
      <c r="C292" s="501" t="str">
        <f ca="1">TEXT(IFERROR(INDEX('Overview - Section A'!$A$38:$A$44,MATCH(G292,'Overview - Section A'!$U$38:$U$44,0)),""),"d-mmm-yy") &amp;" to " &amp; TEXT(IFERROR(INDEX('Overview - Section A'!$E$38:$E$44,MATCH(G292,'Overview - Section A'!$U$38:$U$44,0)),""),"d-mmm-yy")</f>
        <v>1-Jan-21 to 31-Dec-21</v>
      </c>
      <c r="D292" s="517"/>
      <c r="E292" s="517"/>
      <c r="F292" s="518"/>
      <c r="G292" s="519" t="s">
        <v>468</v>
      </c>
      <c r="H292" s="519"/>
      <c r="I292" s="503" t="b">
        <f t="shared" si="17"/>
        <v>1</v>
      </c>
      <c r="J292" s="503" t="b">
        <f t="shared" si="18"/>
        <v>0</v>
      </c>
      <c r="K292" s="503" t="str">
        <f t="shared" si="19"/>
        <v>a1N36000009dOJFEA2</v>
      </c>
      <c r="L292" s="520" t="s">
        <v>1429</v>
      </c>
      <c r="M292" s="517"/>
      <c r="N292" s="517"/>
      <c r="O292" s="49"/>
      <c r="AM292" s="5"/>
      <c r="AN292" s="5"/>
    </row>
    <row r="293" spans="1:40" ht="283.5" x14ac:dyDescent="0.25">
      <c r="A293" s="409">
        <v>40</v>
      </c>
      <c r="B293" s="427" t="str">
        <f t="shared" si="16"/>
        <v/>
      </c>
      <c r="C293" s="501" t="str">
        <f ca="1">TEXT(IFERROR(INDEX('Overview - Section A'!$A$38:$A$44,MATCH(G293,'Overview - Section A'!$U$38:$U$44,0)),""),"d-mmm-yy") &amp;" to " &amp; TEXT(IFERROR(INDEX('Overview - Section A'!$E$38:$E$44,MATCH(G293,'Overview - Section A'!$U$38:$U$44,0)),""),"d-mmm-yy")</f>
        <v>1-Jan-22 to 31-Dec-22</v>
      </c>
      <c r="D293" s="517"/>
      <c r="E293" s="517"/>
      <c r="F293" s="518"/>
      <c r="G293" s="519" t="s">
        <v>470</v>
      </c>
      <c r="H293" s="519"/>
      <c r="I293" s="503" t="b">
        <f t="shared" si="17"/>
        <v>1</v>
      </c>
      <c r="J293" s="503" t="b">
        <f t="shared" si="18"/>
        <v>0</v>
      </c>
      <c r="K293" s="503" t="str">
        <f t="shared" si="19"/>
        <v>a1N36000009dOJFEA2</v>
      </c>
      <c r="L293" s="520" t="s">
        <v>1430</v>
      </c>
      <c r="M293" s="517"/>
      <c r="N293" s="517"/>
      <c r="O293" s="49"/>
      <c r="AM293" s="5"/>
      <c r="AN293" s="5"/>
    </row>
    <row r="294" spans="1:40" ht="283.5" x14ac:dyDescent="0.25">
      <c r="A294" s="409">
        <v>41</v>
      </c>
      <c r="B294" s="427" t="str">
        <f t="shared" si="16"/>
        <v/>
      </c>
      <c r="C294" s="501" t="str">
        <f ca="1">TEXT(IFERROR(INDEX('Overview - Section A'!$A$38:$A$44,MATCH(G294,'Overview - Section A'!$U$38:$U$44,0)),""),"d-mmm-yy") &amp;" to " &amp; TEXT(IFERROR(INDEX('Overview - Section A'!$E$38:$E$44,MATCH(G294,'Overview - Section A'!$U$38:$U$44,0)),""),"d-mmm-yy")</f>
        <v>1-Jul-18 to 31-Dec-18</v>
      </c>
      <c r="D294" s="517"/>
      <c r="E294" s="517"/>
      <c r="F294" s="518"/>
      <c r="G294" s="519" t="s">
        <v>462</v>
      </c>
      <c r="H294" s="519"/>
      <c r="I294" s="503" t="b">
        <f t="shared" si="17"/>
        <v>1</v>
      </c>
      <c r="J294" s="503" t="b">
        <f t="shared" si="18"/>
        <v>0</v>
      </c>
      <c r="K294" s="503" t="str">
        <f t="shared" si="19"/>
        <v>a1N36000009dOJGEA2</v>
      </c>
      <c r="L294" s="520" t="s">
        <v>1431</v>
      </c>
      <c r="M294" s="517"/>
      <c r="N294" s="517"/>
      <c r="O294" s="49"/>
      <c r="AM294" s="5"/>
      <c r="AN294" s="5"/>
    </row>
    <row r="295" spans="1:40" ht="283.5" x14ac:dyDescent="0.25">
      <c r="A295" s="409">
        <v>41</v>
      </c>
      <c r="B295" s="427" t="str">
        <f t="shared" si="16"/>
        <v/>
      </c>
      <c r="C295" s="501" t="str">
        <f ca="1">TEXT(IFERROR(INDEX('Overview - Section A'!$A$38:$A$44,MATCH(G295,'Overview - Section A'!$U$38:$U$44,0)),""),"d-mmm-yy") &amp;" to " &amp; TEXT(IFERROR(INDEX('Overview - Section A'!$E$38:$E$44,MATCH(G295,'Overview - Section A'!$U$38:$U$44,0)),""),"d-mmm-yy")</f>
        <v>1-Jan-19 to 31-Dec-19</v>
      </c>
      <c r="D295" s="517"/>
      <c r="E295" s="517"/>
      <c r="F295" s="518"/>
      <c r="G295" s="519" t="s">
        <v>464</v>
      </c>
      <c r="H295" s="519"/>
      <c r="I295" s="503" t="b">
        <f t="shared" si="17"/>
        <v>1</v>
      </c>
      <c r="J295" s="503" t="b">
        <f t="shared" si="18"/>
        <v>0</v>
      </c>
      <c r="K295" s="503" t="str">
        <f t="shared" si="19"/>
        <v>a1N36000009dOJGEA2</v>
      </c>
      <c r="L295" s="520" t="s">
        <v>1432</v>
      </c>
      <c r="M295" s="517"/>
      <c r="N295" s="517"/>
      <c r="O295" s="49"/>
      <c r="AM295" s="5"/>
      <c r="AN295" s="5"/>
    </row>
    <row r="296" spans="1:40" ht="283.5" x14ac:dyDescent="0.25">
      <c r="A296" s="409">
        <v>41</v>
      </c>
      <c r="B296" s="427" t="str">
        <f t="shared" si="16"/>
        <v/>
      </c>
      <c r="C296" s="501" t="str">
        <f ca="1">TEXT(IFERROR(INDEX('Overview - Section A'!$A$38:$A$44,MATCH(G296,'Overview - Section A'!$U$38:$U$44,0)),""),"d-mmm-yy") &amp;" to " &amp; TEXT(IFERROR(INDEX('Overview - Section A'!$E$38:$E$44,MATCH(G296,'Overview - Section A'!$U$38:$U$44,0)),""),"d-mmm-yy")</f>
        <v>1-Jan-20 to 31-Dec-20</v>
      </c>
      <c r="D296" s="517"/>
      <c r="E296" s="517"/>
      <c r="F296" s="518"/>
      <c r="G296" s="519" t="s">
        <v>466</v>
      </c>
      <c r="H296" s="519"/>
      <c r="I296" s="503" t="b">
        <f t="shared" si="17"/>
        <v>1</v>
      </c>
      <c r="J296" s="503" t="b">
        <f t="shared" si="18"/>
        <v>0</v>
      </c>
      <c r="K296" s="503" t="str">
        <f t="shared" si="19"/>
        <v>a1N36000009dOJGEA2</v>
      </c>
      <c r="L296" s="520" t="s">
        <v>1433</v>
      </c>
      <c r="M296" s="517"/>
      <c r="N296" s="517"/>
      <c r="O296" s="49"/>
      <c r="AM296" s="5"/>
      <c r="AN296" s="5"/>
    </row>
    <row r="297" spans="1:40" ht="283.5" x14ac:dyDescent="0.25">
      <c r="A297" s="409">
        <v>41</v>
      </c>
      <c r="B297" s="427" t="str">
        <f t="shared" si="16"/>
        <v/>
      </c>
      <c r="C297" s="501" t="str">
        <f ca="1">TEXT(IFERROR(INDEX('Overview - Section A'!$A$38:$A$44,MATCH(G297,'Overview - Section A'!$U$38:$U$44,0)),""),"d-mmm-yy") &amp;" to " &amp; TEXT(IFERROR(INDEX('Overview - Section A'!$E$38:$E$44,MATCH(G297,'Overview - Section A'!$U$38:$U$44,0)),""),"d-mmm-yy")</f>
        <v>1-Jan-21 to 31-Dec-21</v>
      </c>
      <c r="D297" s="517"/>
      <c r="E297" s="517"/>
      <c r="F297" s="518"/>
      <c r="G297" s="519" t="s">
        <v>468</v>
      </c>
      <c r="H297" s="519"/>
      <c r="I297" s="503" t="b">
        <f t="shared" si="17"/>
        <v>1</v>
      </c>
      <c r="J297" s="503" t="b">
        <f t="shared" si="18"/>
        <v>0</v>
      </c>
      <c r="K297" s="503" t="str">
        <f t="shared" si="19"/>
        <v>a1N36000009dOJGEA2</v>
      </c>
      <c r="L297" s="520" t="s">
        <v>1434</v>
      </c>
      <c r="M297" s="517"/>
      <c r="N297" s="517"/>
      <c r="O297" s="49"/>
      <c r="AM297" s="5"/>
      <c r="AN297" s="5"/>
    </row>
    <row r="298" spans="1:40" ht="283.5" x14ac:dyDescent="0.25">
      <c r="A298" s="409">
        <v>41</v>
      </c>
      <c r="B298" s="427" t="str">
        <f t="shared" si="16"/>
        <v/>
      </c>
      <c r="C298" s="501" t="str">
        <f ca="1">TEXT(IFERROR(INDEX('Overview - Section A'!$A$38:$A$44,MATCH(G298,'Overview - Section A'!$U$38:$U$44,0)),""),"d-mmm-yy") &amp;" to " &amp; TEXT(IFERROR(INDEX('Overview - Section A'!$E$38:$E$44,MATCH(G298,'Overview - Section A'!$U$38:$U$44,0)),""),"d-mmm-yy")</f>
        <v>1-Jan-22 to 31-Dec-22</v>
      </c>
      <c r="D298" s="517"/>
      <c r="E298" s="517"/>
      <c r="F298" s="518"/>
      <c r="G298" s="519" t="s">
        <v>470</v>
      </c>
      <c r="H298" s="519"/>
      <c r="I298" s="503" t="b">
        <f t="shared" si="17"/>
        <v>1</v>
      </c>
      <c r="J298" s="503" t="b">
        <f t="shared" si="18"/>
        <v>0</v>
      </c>
      <c r="K298" s="503" t="str">
        <f t="shared" si="19"/>
        <v>a1N36000009dOJGEA2</v>
      </c>
      <c r="L298" s="520" t="s">
        <v>1435</v>
      </c>
      <c r="M298" s="517"/>
      <c r="N298" s="517"/>
      <c r="O298" s="49"/>
      <c r="AM298" s="5"/>
      <c r="AN298" s="5"/>
    </row>
    <row r="299" spans="1:40" ht="283.5" x14ac:dyDescent="0.25">
      <c r="A299" s="409">
        <v>42</v>
      </c>
      <c r="B299" s="427" t="str">
        <f t="shared" si="16"/>
        <v/>
      </c>
      <c r="C299" s="501" t="str">
        <f ca="1">TEXT(IFERROR(INDEX('Overview - Section A'!$A$38:$A$44,MATCH(G299,'Overview - Section A'!$U$38:$U$44,0)),""),"d-mmm-yy") &amp;" to " &amp; TEXT(IFERROR(INDEX('Overview - Section A'!$E$38:$E$44,MATCH(G299,'Overview - Section A'!$U$38:$U$44,0)),""),"d-mmm-yy")</f>
        <v>1-Jul-18 to 31-Dec-18</v>
      </c>
      <c r="D299" s="517"/>
      <c r="E299" s="517"/>
      <c r="F299" s="518"/>
      <c r="G299" s="519" t="s">
        <v>462</v>
      </c>
      <c r="H299" s="519"/>
      <c r="I299" s="503" t="b">
        <f t="shared" si="17"/>
        <v>1</v>
      </c>
      <c r="J299" s="503" t="b">
        <f t="shared" si="18"/>
        <v>0</v>
      </c>
      <c r="K299" s="503" t="str">
        <f t="shared" si="19"/>
        <v>a1N36000009dOJHEA2</v>
      </c>
      <c r="L299" s="520" t="s">
        <v>1436</v>
      </c>
      <c r="M299" s="517"/>
      <c r="N299" s="517"/>
      <c r="O299" s="49"/>
      <c r="AM299" s="5"/>
      <c r="AN299" s="5"/>
    </row>
    <row r="300" spans="1:40" ht="283.5" x14ac:dyDescent="0.25">
      <c r="A300" s="409">
        <v>42</v>
      </c>
      <c r="B300" s="427" t="str">
        <f t="shared" si="16"/>
        <v/>
      </c>
      <c r="C300" s="501" t="str">
        <f ca="1">TEXT(IFERROR(INDEX('Overview - Section A'!$A$38:$A$44,MATCH(G300,'Overview - Section A'!$U$38:$U$44,0)),""),"d-mmm-yy") &amp;" to " &amp; TEXT(IFERROR(INDEX('Overview - Section A'!$E$38:$E$44,MATCH(G300,'Overview - Section A'!$U$38:$U$44,0)),""),"d-mmm-yy")</f>
        <v>1-Jan-19 to 31-Dec-19</v>
      </c>
      <c r="D300" s="517"/>
      <c r="E300" s="517"/>
      <c r="F300" s="518"/>
      <c r="G300" s="519" t="s">
        <v>464</v>
      </c>
      <c r="H300" s="519"/>
      <c r="I300" s="503" t="b">
        <f t="shared" si="17"/>
        <v>1</v>
      </c>
      <c r="J300" s="503" t="b">
        <f t="shared" si="18"/>
        <v>0</v>
      </c>
      <c r="K300" s="503" t="str">
        <f t="shared" si="19"/>
        <v>a1N36000009dOJHEA2</v>
      </c>
      <c r="L300" s="520" t="s">
        <v>1437</v>
      </c>
      <c r="M300" s="517"/>
      <c r="N300" s="517"/>
      <c r="O300" s="49"/>
      <c r="AM300" s="5"/>
      <c r="AN300" s="5"/>
    </row>
    <row r="301" spans="1:40" ht="283.5" x14ac:dyDescent="0.25">
      <c r="A301" s="409">
        <v>42</v>
      </c>
      <c r="B301" s="427" t="str">
        <f t="shared" si="16"/>
        <v/>
      </c>
      <c r="C301" s="501" t="str">
        <f ca="1">TEXT(IFERROR(INDEX('Overview - Section A'!$A$38:$A$44,MATCH(G301,'Overview - Section A'!$U$38:$U$44,0)),""),"d-mmm-yy") &amp;" to " &amp; TEXT(IFERROR(INDEX('Overview - Section A'!$E$38:$E$44,MATCH(G301,'Overview - Section A'!$U$38:$U$44,0)),""),"d-mmm-yy")</f>
        <v>1-Jan-20 to 31-Dec-20</v>
      </c>
      <c r="D301" s="517"/>
      <c r="E301" s="517"/>
      <c r="F301" s="518"/>
      <c r="G301" s="519" t="s">
        <v>466</v>
      </c>
      <c r="H301" s="519"/>
      <c r="I301" s="503" t="b">
        <f t="shared" si="17"/>
        <v>1</v>
      </c>
      <c r="J301" s="503" t="b">
        <f t="shared" si="18"/>
        <v>0</v>
      </c>
      <c r="K301" s="503" t="str">
        <f t="shared" si="19"/>
        <v>a1N36000009dOJHEA2</v>
      </c>
      <c r="L301" s="520" t="s">
        <v>1438</v>
      </c>
      <c r="M301" s="517"/>
      <c r="N301" s="517"/>
      <c r="O301" s="49"/>
      <c r="AM301" s="5"/>
      <c r="AN301" s="5"/>
    </row>
    <row r="302" spans="1:40" ht="283.5" x14ac:dyDescent="0.25">
      <c r="A302" s="409">
        <v>42</v>
      </c>
      <c r="B302" s="427" t="str">
        <f t="shared" si="16"/>
        <v/>
      </c>
      <c r="C302" s="501" t="str">
        <f ca="1">TEXT(IFERROR(INDEX('Overview - Section A'!$A$38:$A$44,MATCH(G302,'Overview - Section A'!$U$38:$U$44,0)),""),"d-mmm-yy") &amp;" to " &amp; TEXT(IFERROR(INDEX('Overview - Section A'!$E$38:$E$44,MATCH(G302,'Overview - Section A'!$U$38:$U$44,0)),""),"d-mmm-yy")</f>
        <v>1-Jan-21 to 31-Dec-21</v>
      </c>
      <c r="D302" s="517"/>
      <c r="E302" s="517"/>
      <c r="F302" s="518"/>
      <c r="G302" s="519" t="s">
        <v>468</v>
      </c>
      <c r="H302" s="519"/>
      <c r="I302" s="503" t="b">
        <f t="shared" si="17"/>
        <v>1</v>
      </c>
      <c r="J302" s="503" t="b">
        <f t="shared" si="18"/>
        <v>0</v>
      </c>
      <c r="K302" s="503" t="str">
        <f t="shared" si="19"/>
        <v>a1N36000009dOJHEA2</v>
      </c>
      <c r="L302" s="520" t="s">
        <v>1439</v>
      </c>
      <c r="M302" s="517"/>
      <c r="N302" s="517"/>
      <c r="O302" s="49"/>
      <c r="AM302" s="5"/>
      <c r="AN302" s="5"/>
    </row>
    <row r="303" spans="1:40" ht="283.5" x14ac:dyDescent="0.25">
      <c r="A303" s="409">
        <v>42</v>
      </c>
      <c r="B303" s="427" t="str">
        <f t="shared" si="16"/>
        <v/>
      </c>
      <c r="C303" s="501" t="str">
        <f ca="1">TEXT(IFERROR(INDEX('Overview - Section A'!$A$38:$A$44,MATCH(G303,'Overview - Section A'!$U$38:$U$44,0)),""),"d-mmm-yy") &amp;" to " &amp; TEXT(IFERROR(INDEX('Overview - Section A'!$E$38:$E$44,MATCH(G303,'Overview - Section A'!$U$38:$U$44,0)),""),"d-mmm-yy")</f>
        <v>1-Jan-22 to 31-Dec-22</v>
      </c>
      <c r="D303" s="517"/>
      <c r="E303" s="517"/>
      <c r="F303" s="518"/>
      <c r="G303" s="519" t="s">
        <v>470</v>
      </c>
      <c r="H303" s="519"/>
      <c r="I303" s="503" t="b">
        <f t="shared" si="17"/>
        <v>1</v>
      </c>
      <c r="J303" s="503" t="b">
        <f t="shared" si="18"/>
        <v>0</v>
      </c>
      <c r="K303" s="503" t="str">
        <f t="shared" si="19"/>
        <v>a1N36000009dOJHEA2</v>
      </c>
      <c r="L303" s="520" t="s">
        <v>1440</v>
      </c>
      <c r="M303" s="517"/>
      <c r="N303" s="517"/>
      <c r="O303" s="49"/>
      <c r="AM303" s="5"/>
      <c r="AN303" s="5"/>
    </row>
    <row r="304" spans="1:40" ht="283.5" x14ac:dyDescent="0.25">
      <c r="A304" s="409">
        <v>43</v>
      </c>
      <c r="B304" s="427" t="str">
        <f t="shared" si="16"/>
        <v/>
      </c>
      <c r="C304" s="501" t="str">
        <f ca="1">TEXT(IFERROR(INDEX('Overview - Section A'!$A$38:$A$44,MATCH(G304,'Overview - Section A'!$U$38:$U$44,0)),""),"d-mmm-yy") &amp;" to " &amp; TEXT(IFERROR(INDEX('Overview - Section A'!$E$38:$E$44,MATCH(G304,'Overview - Section A'!$U$38:$U$44,0)),""),"d-mmm-yy")</f>
        <v>1-Jul-18 to 31-Dec-18</v>
      </c>
      <c r="D304" s="517"/>
      <c r="E304" s="517"/>
      <c r="F304" s="518"/>
      <c r="G304" s="519" t="s">
        <v>462</v>
      </c>
      <c r="H304" s="519"/>
      <c r="I304" s="503" t="b">
        <f t="shared" si="17"/>
        <v>1</v>
      </c>
      <c r="J304" s="503" t="b">
        <f t="shared" si="18"/>
        <v>0</v>
      </c>
      <c r="K304" s="503" t="str">
        <f t="shared" si="19"/>
        <v>a1N36000009dOJIEA2</v>
      </c>
      <c r="L304" s="520" t="s">
        <v>1441</v>
      </c>
      <c r="M304" s="517"/>
      <c r="N304" s="517"/>
      <c r="O304" s="49"/>
      <c r="AM304" s="5"/>
      <c r="AN304" s="5"/>
    </row>
    <row r="305" spans="1:40" ht="283.5" x14ac:dyDescent="0.25">
      <c r="A305" s="409">
        <v>43</v>
      </c>
      <c r="B305" s="427" t="str">
        <f t="shared" si="16"/>
        <v/>
      </c>
      <c r="C305" s="501" t="str">
        <f ca="1">TEXT(IFERROR(INDEX('Overview - Section A'!$A$38:$A$44,MATCH(G305,'Overview - Section A'!$U$38:$U$44,0)),""),"d-mmm-yy") &amp;" to " &amp; TEXT(IFERROR(INDEX('Overview - Section A'!$E$38:$E$44,MATCH(G305,'Overview - Section A'!$U$38:$U$44,0)),""),"d-mmm-yy")</f>
        <v>1-Jan-19 to 31-Dec-19</v>
      </c>
      <c r="D305" s="517"/>
      <c r="E305" s="517"/>
      <c r="F305" s="518"/>
      <c r="G305" s="519" t="s">
        <v>464</v>
      </c>
      <c r="H305" s="519"/>
      <c r="I305" s="503" t="b">
        <f t="shared" si="17"/>
        <v>1</v>
      </c>
      <c r="J305" s="503" t="b">
        <f t="shared" si="18"/>
        <v>0</v>
      </c>
      <c r="K305" s="503" t="str">
        <f t="shared" si="19"/>
        <v>a1N36000009dOJIEA2</v>
      </c>
      <c r="L305" s="520" t="s">
        <v>1442</v>
      </c>
      <c r="M305" s="517"/>
      <c r="N305" s="517"/>
      <c r="O305" s="49"/>
      <c r="AM305" s="5"/>
      <c r="AN305" s="5"/>
    </row>
    <row r="306" spans="1:40" ht="283.5" x14ac:dyDescent="0.25">
      <c r="A306" s="409">
        <v>43</v>
      </c>
      <c r="B306" s="427" t="str">
        <f t="shared" si="16"/>
        <v/>
      </c>
      <c r="C306" s="501" t="str">
        <f ca="1">TEXT(IFERROR(INDEX('Overview - Section A'!$A$38:$A$44,MATCH(G306,'Overview - Section A'!$U$38:$U$44,0)),""),"d-mmm-yy") &amp;" to " &amp; TEXT(IFERROR(INDEX('Overview - Section A'!$E$38:$E$44,MATCH(G306,'Overview - Section A'!$U$38:$U$44,0)),""),"d-mmm-yy")</f>
        <v>1-Jan-20 to 31-Dec-20</v>
      </c>
      <c r="D306" s="517"/>
      <c r="E306" s="517"/>
      <c r="F306" s="518"/>
      <c r="G306" s="519" t="s">
        <v>466</v>
      </c>
      <c r="H306" s="519"/>
      <c r="I306" s="503" t="b">
        <f t="shared" si="17"/>
        <v>1</v>
      </c>
      <c r="J306" s="503" t="b">
        <f t="shared" si="18"/>
        <v>0</v>
      </c>
      <c r="K306" s="503" t="str">
        <f t="shared" si="19"/>
        <v>a1N36000009dOJIEA2</v>
      </c>
      <c r="L306" s="520" t="s">
        <v>1443</v>
      </c>
      <c r="M306" s="517"/>
      <c r="N306" s="517"/>
      <c r="O306" s="49"/>
      <c r="AM306" s="5"/>
      <c r="AN306" s="5"/>
    </row>
    <row r="307" spans="1:40" ht="283.5" x14ac:dyDescent="0.25">
      <c r="A307" s="409">
        <v>43</v>
      </c>
      <c r="B307" s="427" t="str">
        <f t="shared" si="16"/>
        <v/>
      </c>
      <c r="C307" s="501" t="str">
        <f ca="1">TEXT(IFERROR(INDEX('Overview - Section A'!$A$38:$A$44,MATCH(G307,'Overview - Section A'!$U$38:$U$44,0)),""),"d-mmm-yy") &amp;" to " &amp; TEXT(IFERROR(INDEX('Overview - Section A'!$E$38:$E$44,MATCH(G307,'Overview - Section A'!$U$38:$U$44,0)),""),"d-mmm-yy")</f>
        <v>1-Jan-21 to 31-Dec-21</v>
      </c>
      <c r="D307" s="517"/>
      <c r="E307" s="517"/>
      <c r="F307" s="518"/>
      <c r="G307" s="519" t="s">
        <v>468</v>
      </c>
      <c r="H307" s="519"/>
      <c r="I307" s="503" t="b">
        <f t="shared" si="17"/>
        <v>1</v>
      </c>
      <c r="J307" s="503" t="b">
        <f t="shared" si="18"/>
        <v>0</v>
      </c>
      <c r="K307" s="503" t="str">
        <f t="shared" si="19"/>
        <v>a1N36000009dOJIEA2</v>
      </c>
      <c r="L307" s="520" t="s">
        <v>1444</v>
      </c>
      <c r="M307" s="517"/>
      <c r="N307" s="517"/>
      <c r="O307" s="49"/>
      <c r="AM307" s="5"/>
      <c r="AN307" s="5"/>
    </row>
    <row r="308" spans="1:40" ht="283.5" x14ac:dyDescent="0.25">
      <c r="A308" s="409">
        <v>43</v>
      </c>
      <c r="B308" s="427" t="str">
        <f t="shared" si="16"/>
        <v/>
      </c>
      <c r="C308" s="501" t="str">
        <f ca="1">TEXT(IFERROR(INDEX('Overview - Section A'!$A$38:$A$44,MATCH(G308,'Overview - Section A'!$U$38:$U$44,0)),""),"d-mmm-yy") &amp;" to " &amp; TEXT(IFERROR(INDEX('Overview - Section A'!$E$38:$E$44,MATCH(G308,'Overview - Section A'!$U$38:$U$44,0)),""),"d-mmm-yy")</f>
        <v>1-Jan-22 to 31-Dec-22</v>
      </c>
      <c r="D308" s="517"/>
      <c r="E308" s="517"/>
      <c r="F308" s="518"/>
      <c r="G308" s="519" t="s">
        <v>470</v>
      </c>
      <c r="H308" s="519"/>
      <c r="I308" s="503" t="b">
        <f t="shared" si="17"/>
        <v>1</v>
      </c>
      <c r="J308" s="503" t="b">
        <f t="shared" si="18"/>
        <v>0</v>
      </c>
      <c r="K308" s="503" t="str">
        <f t="shared" si="19"/>
        <v>a1N36000009dOJIEA2</v>
      </c>
      <c r="L308" s="520" t="s">
        <v>1445</v>
      </c>
      <c r="M308" s="517"/>
      <c r="N308" s="517"/>
      <c r="O308" s="49"/>
      <c r="AM308" s="5"/>
      <c r="AN308" s="5"/>
    </row>
    <row r="309" spans="1:40" ht="283.5" x14ac:dyDescent="0.25">
      <c r="A309" s="409">
        <v>44</v>
      </c>
      <c r="B309" s="427" t="str">
        <f t="shared" si="16"/>
        <v/>
      </c>
      <c r="C309" s="501" t="str">
        <f ca="1">TEXT(IFERROR(INDEX('Overview - Section A'!$A$38:$A$44,MATCH(G309,'Overview - Section A'!$U$38:$U$44,0)),""),"d-mmm-yy") &amp;" to " &amp; TEXT(IFERROR(INDEX('Overview - Section A'!$E$38:$E$44,MATCH(G309,'Overview - Section A'!$U$38:$U$44,0)),""),"d-mmm-yy")</f>
        <v>1-Jul-18 to 31-Dec-18</v>
      </c>
      <c r="D309" s="517"/>
      <c r="E309" s="517"/>
      <c r="F309" s="518"/>
      <c r="G309" s="519" t="s">
        <v>462</v>
      </c>
      <c r="H309" s="519"/>
      <c r="I309" s="503" t="b">
        <f t="shared" si="17"/>
        <v>1</v>
      </c>
      <c r="J309" s="503" t="b">
        <f t="shared" si="18"/>
        <v>0</v>
      </c>
      <c r="K309" s="503" t="str">
        <f t="shared" si="19"/>
        <v>a1N36000009dOJJEA2</v>
      </c>
      <c r="L309" s="520" t="s">
        <v>1446</v>
      </c>
      <c r="M309" s="517"/>
      <c r="N309" s="517"/>
      <c r="O309" s="49"/>
      <c r="AM309" s="5"/>
      <c r="AN309" s="5"/>
    </row>
    <row r="310" spans="1:40" ht="283.5" x14ac:dyDescent="0.25">
      <c r="A310" s="409">
        <v>44</v>
      </c>
      <c r="B310" s="427" t="str">
        <f t="shared" si="16"/>
        <v/>
      </c>
      <c r="C310" s="501" t="str">
        <f ca="1">TEXT(IFERROR(INDEX('Overview - Section A'!$A$38:$A$44,MATCH(G310,'Overview - Section A'!$U$38:$U$44,0)),""),"d-mmm-yy") &amp;" to " &amp; TEXT(IFERROR(INDEX('Overview - Section A'!$E$38:$E$44,MATCH(G310,'Overview - Section A'!$U$38:$U$44,0)),""),"d-mmm-yy")</f>
        <v>1-Jan-19 to 31-Dec-19</v>
      </c>
      <c r="D310" s="517"/>
      <c r="E310" s="517"/>
      <c r="F310" s="518"/>
      <c r="G310" s="519" t="s">
        <v>464</v>
      </c>
      <c r="H310" s="519"/>
      <c r="I310" s="503" t="b">
        <f t="shared" si="17"/>
        <v>1</v>
      </c>
      <c r="J310" s="503" t="b">
        <f t="shared" si="18"/>
        <v>0</v>
      </c>
      <c r="K310" s="503" t="str">
        <f t="shared" si="19"/>
        <v>a1N36000009dOJJEA2</v>
      </c>
      <c r="L310" s="520" t="s">
        <v>1447</v>
      </c>
      <c r="M310" s="517"/>
      <c r="N310" s="517"/>
      <c r="O310" s="49"/>
      <c r="AM310" s="5"/>
      <c r="AN310" s="5"/>
    </row>
    <row r="311" spans="1:40" ht="283.5" x14ac:dyDescent="0.25">
      <c r="A311" s="409">
        <v>44</v>
      </c>
      <c r="B311" s="427" t="str">
        <f t="shared" si="16"/>
        <v/>
      </c>
      <c r="C311" s="501" t="str">
        <f ca="1">TEXT(IFERROR(INDEX('Overview - Section A'!$A$38:$A$44,MATCH(G311,'Overview - Section A'!$U$38:$U$44,0)),""),"d-mmm-yy") &amp;" to " &amp; TEXT(IFERROR(INDEX('Overview - Section A'!$E$38:$E$44,MATCH(G311,'Overview - Section A'!$U$38:$U$44,0)),""),"d-mmm-yy")</f>
        <v>1-Jan-20 to 31-Dec-20</v>
      </c>
      <c r="D311" s="517"/>
      <c r="E311" s="517"/>
      <c r="F311" s="518"/>
      <c r="G311" s="519" t="s">
        <v>466</v>
      </c>
      <c r="H311" s="519"/>
      <c r="I311" s="503" t="b">
        <f t="shared" si="17"/>
        <v>1</v>
      </c>
      <c r="J311" s="503" t="b">
        <f t="shared" si="18"/>
        <v>0</v>
      </c>
      <c r="K311" s="503" t="str">
        <f t="shared" si="19"/>
        <v>a1N36000009dOJJEA2</v>
      </c>
      <c r="L311" s="520" t="s">
        <v>1448</v>
      </c>
      <c r="M311" s="517"/>
      <c r="N311" s="517"/>
      <c r="O311" s="49"/>
      <c r="AM311" s="5"/>
      <c r="AN311" s="5"/>
    </row>
    <row r="312" spans="1:40" ht="283.5" x14ac:dyDescent="0.25">
      <c r="A312" s="409">
        <v>44</v>
      </c>
      <c r="B312" s="427" t="str">
        <f t="shared" si="16"/>
        <v/>
      </c>
      <c r="C312" s="501" t="str">
        <f ca="1">TEXT(IFERROR(INDEX('Overview - Section A'!$A$38:$A$44,MATCH(G312,'Overview - Section A'!$U$38:$U$44,0)),""),"d-mmm-yy") &amp;" to " &amp; TEXT(IFERROR(INDEX('Overview - Section A'!$E$38:$E$44,MATCH(G312,'Overview - Section A'!$U$38:$U$44,0)),""),"d-mmm-yy")</f>
        <v>1-Jan-21 to 31-Dec-21</v>
      </c>
      <c r="D312" s="517"/>
      <c r="E312" s="517"/>
      <c r="F312" s="518"/>
      <c r="G312" s="519" t="s">
        <v>468</v>
      </c>
      <c r="H312" s="519"/>
      <c r="I312" s="503" t="b">
        <f t="shared" si="17"/>
        <v>1</v>
      </c>
      <c r="J312" s="503" t="b">
        <f t="shared" si="18"/>
        <v>0</v>
      </c>
      <c r="K312" s="503" t="str">
        <f t="shared" si="19"/>
        <v>a1N36000009dOJJEA2</v>
      </c>
      <c r="L312" s="520" t="s">
        <v>1449</v>
      </c>
      <c r="M312" s="517"/>
      <c r="N312" s="517"/>
      <c r="O312" s="49"/>
      <c r="AM312" s="5"/>
      <c r="AN312" s="5"/>
    </row>
    <row r="313" spans="1:40" ht="283.5" x14ac:dyDescent="0.25">
      <c r="A313" s="409">
        <v>44</v>
      </c>
      <c r="B313" s="427" t="str">
        <f t="shared" si="16"/>
        <v/>
      </c>
      <c r="C313" s="501" t="str">
        <f ca="1">TEXT(IFERROR(INDEX('Overview - Section A'!$A$38:$A$44,MATCH(G313,'Overview - Section A'!$U$38:$U$44,0)),""),"d-mmm-yy") &amp;" to " &amp; TEXT(IFERROR(INDEX('Overview - Section A'!$E$38:$E$44,MATCH(G313,'Overview - Section A'!$U$38:$U$44,0)),""),"d-mmm-yy")</f>
        <v>1-Jan-22 to 31-Dec-22</v>
      </c>
      <c r="D313" s="517"/>
      <c r="E313" s="517"/>
      <c r="F313" s="518"/>
      <c r="G313" s="519" t="s">
        <v>470</v>
      </c>
      <c r="H313" s="519"/>
      <c r="I313" s="503" t="b">
        <f t="shared" si="17"/>
        <v>1</v>
      </c>
      <c r="J313" s="503" t="b">
        <f t="shared" si="18"/>
        <v>0</v>
      </c>
      <c r="K313" s="503" t="str">
        <f t="shared" si="19"/>
        <v>a1N36000009dOJJEA2</v>
      </c>
      <c r="L313" s="520" t="s">
        <v>1450</v>
      </c>
      <c r="M313" s="517"/>
      <c r="N313" s="517"/>
      <c r="O313" s="49"/>
      <c r="AM313" s="5"/>
      <c r="AN313" s="5"/>
    </row>
    <row r="314" spans="1:40" ht="283.5" x14ac:dyDescent="0.25">
      <c r="A314" s="409">
        <v>45</v>
      </c>
      <c r="B314" s="427" t="str">
        <f t="shared" si="16"/>
        <v/>
      </c>
      <c r="C314" s="501" t="str">
        <f ca="1">TEXT(IFERROR(INDEX('Overview - Section A'!$A$38:$A$44,MATCH(G314,'Overview - Section A'!$U$38:$U$44,0)),""),"d-mmm-yy") &amp;" to " &amp; TEXT(IFERROR(INDEX('Overview - Section A'!$E$38:$E$44,MATCH(G314,'Overview - Section A'!$U$38:$U$44,0)),""),"d-mmm-yy")</f>
        <v>1-Jul-18 to 31-Dec-18</v>
      </c>
      <c r="D314" s="517"/>
      <c r="E314" s="517"/>
      <c r="F314" s="518"/>
      <c r="G314" s="519" t="s">
        <v>462</v>
      </c>
      <c r="H314" s="519"/>
      <c r="I314" s="503" t="b">
        <f t="shared" si="17"/>
        <v>1</v>
      </c>
      <c r="J314" s="503" t="b">
        <f t="shared" si="18"/>
        <v>0</v>
      </c>
      <c r="K314" s="503" t="str">
        <f t="shared" si="19"/>
        <v>a1N36000009dOJKEA2</v>
      </c>
      <c r="L314" s="520" t="s">
        <v>1451</v>
      </c>
      <c r="M314" s="517"/>
      <c r="N314" s="517"/>
      <c r="O314" s="49"/>
      <c r="AM314" s="5"/>
      <c r="AN314" s="5"/>
    </row>
    <row r="315" spans="1:40" ht="283.5" x14ac:dyDescent="0.25">
      <c r="A315" s="409">
        <v>45</v>
      </c>
      <c r="B315" s="427" t="str">
        <f t="shared" si="16"/>
        <v/>
      </c>
      <c r="C315" s="501" t="str">
        <f ca="1">TEXT(IFERROR(INDEX('Overview - Section A'!$A$38:$A$44,MATCH(G315,'Overview - Section A'!$U$38:$U$44,0)),""),"d-mmm-yy") &amp;" to " &amp; TEXT(IFERROR(INDEX('Overview - Section A'!$E$38:$E$44,MATCH(G315,'Overview - Section A'!$U$38:$U$44,0)),""),"d-mmm-yy")</f>
        <v>1-Jan-19 to 31-Dec-19</v>
      </c>
      <c r="D315" s="517"/>
      <c r="E315" s="517"/>
      <c r="F315" s="518"/>
      <c r="G315" s="519" t="s">
        <v>464</v>
      </c>
      <c r="H315" s="519"/>
      <c r="I315" s="503" t="b">
        <f t="shared" si="17"/>
        <v>1</v>
      </c>
      <c r="J315" s="503" t="b">
        <f t="shared" si="18"/>
        <v>0</v>
      </c>
      <c r="K315" s="503" t="str">
        <f t="shared" si="19"/>
        <v>a1N36000009dOJKEA2</v>
      </c>
      <c r="L315" s="520" t="s">
        <v>1452</v>
      </c>
      <c r="M315" s="517"/>
      <c r="N315" s="517"/>
      <c r="O315" s="49"/>
      <c r="AM315" s="5"/>
      <c r="AN315" s="5"/>
    </row>
    <row r="316" spans="1:40" ht="283.5" x14ac:dyDescent="0.25">
      <c r="A316" s="409">
        <v>45</v>
      </c>
      <c r="B316" s="427" t="str">
        <f t="shared" si="16"/>
        <v/>
      </c>
      <c r="C316" s="501" t="str">
        <f ca="1">TEXT(IFERROR(INDEX('Overview - Section A'!$A$38:$A$44,MATCH(G316,'Overview - Section A'!$U$38:$U$44,0)),""),"d-mmm-yy") &amp;" to " &amp; TEXT(IFERROR(INDEX('Overview - Section A'!$E$38:$E$44,MATCH(G316,'Overview - Section A'!$U$38:$U$44,0)),""),"d-mmm-yy")</f>
        <v>1-Jan-20 to 31-Dec-20</v>
      </c>
      <c r="D316" s="517"/>
      <c r="E316" s="517"/>
      <c r="F316" s="518"/>
      <c r="G316" s="519" t="s">
        <v>466</v>
      </c>
      <c r="H316" s="519"/>
      <c r="I316" s="503" t="b">
        <f t="shared" si="17"/>
        <v>1</v>
      </c>
      <c r="J316" s="503" t="b">
        <f t="shared" si="18"/>
        <v>0</v>
      </c>
      <c r="K316" s="503" t="str">
        <f t="shared" si="19"/>
        <v>a1N36000009dOJKEA2</v>
      </c>
      <c r="L316" s="520" t="s">
        <v>1453</v>
      </c>
      <c r="M316" s="517"/>
      <c r="N316" s="517"/>
      <c r="O316" s="49"/>
      <c r="AM316" s="5"/>
      <c r="AN316" s="5"/>
    </row>
    <row r="317" spans="1:40" ht="283.5" x14ac:dyDescent="0.25">
      <c r="A317" s="409">
        <v>45</v>
      </c>
      <c r="B317" s="427" t="str">
        <f t="shared" si="16"/>
        <v/>
      </c>
      <c r="C317" s="501" t="str">
        <f ca="1">TEXT(IFERROR(INDEX('Overview - Section A'!$A$38:$A$44,MATCH(G317,'Overview - Section A'!$U$38:$U$44,0)),""),"d-mmm-yy") &amp;" to " &amp; TEXT(IFERROR(INDEX('Overview - Section A'!$E$38:$E$44,MATCH(G317,'Overview - Section A'!$U$38:$U$44,0)),""),"d-mmm-yy")</f>
        <v>1-Jan-21 to 31-Dec-21</v>
      </c>
      <c r="D317" s="517"/>
      <c r="E317" s="517"/>
      <c r="F317" s="518"/>
      <c r="G317" s="519" t="s">
        <v>468</v>
      </c>
      <c r="H317" s="519"/>
      <c r="I317" s="503" t="b">
        <f t="shared" si="17"/>
        <v>1</v>
      </c>
      <c r="J317" s="503" t="b">
        <f t="shared" si="18"/>
        <v>0</v>
      </c>
      <c r="K317" s="503" t="str">
        <f t="shared" si="19"/>
        <v>a1N36000009dOJKEA2</v>
      </c>
      <c r="L317" s="520" t="s">
        <v>1454</v>
      </c>
      <c r="M317" s="517"/>
      <c r="N317" s="517"/>
      <c r="O317" s="49"/>
      <c r="AM317" s="5"/>
      <c r="AN317" s="5"/>
    </row>
    <row r="318" spans="1:40" ht="283.5" x14ac:dyDescent="0.25">
      <c r="A318" s="409">
        <v>45</v>
      </c>
      <c r="B318" s="427" t="str">
        <f t="shared" si="16"/>
        <v/>
      </c>
      <c r="C318" s="501" t="str">
        <f ca="1">TEXT(IFERROR(INDEX('Overview - Section A'!$A$38:$A$44,MATCH(G318,'Overview - Section A'!$U$38:$U$44,0)),""),"d-mmm-yy") &amp;" to " &amp; TEXT(IFERROR(INDEX('Overview - Section A'!$E$38:$E$44,MATCH(G318,'Overview - Section A'!$U$38:$U$44,0)),""),"d-mmm-yy")</f>
        <v>1-Jan-22 to 31-Dec-22</v>
      </c>
      <c r="D318" s="517"/>
      <c r="E318" s="517"/>
      <c r="F318" s="518"/>
      <c r="G318" s="519" t="s">
        <v>470</v>
      </c>
      <c r="H318" s="519"/>
      <c r="I318" s="503" t="b">
        <f t="shared" si="17"/>
        <v>1</v>
      </c>
      <c r="J318" s="503" t="b">
        <f t="shared" si="18"/>
        <v>0</v>
      </c>
      <c r="K318" s="503" t="str">
        <f t="shared" si="19"/>
        <v>a1N36000009dOJKEA2</v>
      </c>
      <c r="L318" s="520" t="s">
        <v>1455</v>
      </c>
      <c r="M318" s="517"/>
      <c r="N318" s="517"/>
      <c r="O318" s="49"/>
      <c r="AM318" s="5"/>
      <c r="AN318" s="5"/>
    </row>
    <row r="319" spans="1:40" ht="283.5" x14ac:dyDescent="0.25">
      <c r="A319" s="409">
        <v>46</v>
      </c>
      <c r="B319" s="427" t="str">
        <f t="shared" si="16"/>
        <v/>
      </c>
      <c r="C319" s="501" t="str">
        <f ca="1">TEXT(IFERROR(INDEX('Overview - Section A'!$A$38:$A$44,MATCH(G319,'Overview - Section A'!$U$38:$U$44,0)),""),"d-mmm-yy") &amp;" to " &amp; TEXT(IFERROR(INDEX('Overview - Section A'!$E$38:$E$44,MATCH(G319,'Overview - Section A'!$U$38:$U$44,0)),""),"d-mmm-yy")</f>
        <v>1-Jul-18 to 31-Dec-18</v>
      </c>
      <c r="D319" s="517"/>
      <c r="E319" s="517"/>
      <c r="F319" s="518"/>
      <c r="G319" s="519" t="s">
        <v>462</v>
      </c>
      <c r="H319" s="519"/>
      <c r="I319" s="503" t="b">
        <f t="shared" si="17"/>
        <v>1</v>
      </c>
      <c r="J319" s="503" t="b">
        <f t="shared" si="18"/>
        <v>0</v>
      </c>
      <c r="K319" s="503" t="str">
        <f t="shared" si="19"/>
        <v>a1N36000009dOJLEA2</v>
      </c>
      <c r="L319" s="520" t="s">
        <v>1456</v>
      </c>
      <c r="M319" s="517"/>
      <c r="N319" s="517"/>
      <c r="O319" s="49"/>
      <c r="AM319" s="5"/>
      <c r="AN319" s="5"/>
    </row>
    <row r="320" spans="1:40" ht="283.5" x14ac:dyDescent="0.25">
      <c r="A320" s="409">
        <v>46</v>
      </c>
      <c r="B320" s="427" t="str">
        <f t="shared" si="16"/>
        <v/>
      </c>
      <c r="C320" s="501" t="str">
        <f ca="1">TEXT(IFERROR(INDEX('Overview - Section A'!$A$38:$A$44,MATCH(G320,'Overview - Section A'!$U$38:$U$44,0)),""),"d-mmm-yy") &amp;" to " &amp; TEXT(IFERROR(INDEX('Overview - Section A'!$E$38:$E$44,MATCH(G320,'Overview - Section A'!$U$38:$U$44,0)),""),"d-mmm-yy")</f>
        <v>1-Jan-19 to 31-Dec-19</v>
      </c>
      <c r="D320" s="517"/>
      <c r="E320" s="517"/>
      <c r="F320" s="518"/>
      <c r="G320" s="519" t="s">
        <v>464</v>
      </c>
      <c r="H320" s="519"/>
      <c r="I320" s="503" t="b">
        <f t="shared" si="17"/>
        <v>1</v>
      </c>
      <c r="J320" s="503" t="b">
        <f t="shared" si="18"/>
        <v>0</v>
      </c>
      <c r="K320" s="503" t="str">
        <f t="shared" si="19"/>
        <v>a1N36000009dOJLEA2</v>
      </c>
      <c r="L320" s="520" t="s">
        <v>1457</v>
      </c>
      <c r="M320" s="517"/>
      <c r="N320" s="517"/>
      <c r="O320" s="49"/>
      <c r="AM320" s="5"/>
      <c r="AN320" s="5"/>
    </row>
    <row r="321" spans="1:40" ht="283.5" x14ac:dyDescent="0.25">
      <c r="A321" s="409">
        <v>46</v>
      </c>
      <c r="B321" s="427" t="str">
        <f t="shared" si="16"/>
        <v/>
      </c>
      <c r="C321" s="501" t="str">
        <f ca="1">TEXT(IFERROR(INDEX('Overview - Section A'!$A$38:$A$44,MATCH(G321,'Overview - Section A'!$U$38:$U$44,0)),""),"d-mmm-yy") &amp;" to " &amp; TEXT(IFERROR(INDEX('Overview - Section A'!$E$38:$E$44,MATCH(G321,'Overview - Section A'!$U$38:$U$44,0)),""),"d-mmm-yy")</f>
        <v>1-Jan-20 to 31-Dec-20</v>
      </c>
      <c r="D321" s="517"/>
      <c r="E321" s="517"/>
      <c r="F321" s="518"/>
      <c r="G321" s="519" t="s">
        <v>466</v>
      </c>
      <c r="H321" s="519"/>
      <c r="I321" s="503" t="b">
        <f t="shared" si="17"/>
        <v>1</v>
      </c>
      <c r="J321" s="503" t="b">
        <f t="shared" si="18"/>
        <v>0</v>
      </c>
      <c r="K321" s="503" t="str">
        <f t="shared" si="19"/>
        <v>a1N36000009dOJLEA2</v>
      </c>
      <c r="L321" s="520" t="s">
        <v>1458</v>
      </c>
      <c r="M321" s="517"/>
      <c r="N321" s="517"/>
      <c r="O321" s="49"/>
      <c r="AM321" s="5"/>
      <c r="AN321" s="5"/>
    </row>
    <row r="322" spans="1:40" ht="283.5" x14ac:dyDescent="0.25">
      <c r="A322" s="409">
        <v>46</v>
      </c>
      <c r="B322" s="427" t="str">
        <f t="shared" si="16"/>
        <v/>
      </c>
      <c r="C322" s="501" t="str">
        <f ca="1">TEXT(IFERROR(INDEX('Overview - Section A'!$A$38:$A$44,MATCH(G322,'Overview - Section A'!$U$38:$U$44,0)),""),"d-mmm-yy") &amp;" to " &amp; TEXT(IFERROR(INDEX('Overview - Section A'!$E$38:$E$44,MATCH(G322,'Overview - Section A'!$U$38:$U$44,0)),""),"d-mmm-yy")</f>
        <v>1-Jan-21 to 31-Dec-21</v>
      </c>
      <c r="D322" s="517"/>
      <c r="E322" s="517"/>
      <c r="F322" s="518"/>
      <c r="G322" s="519" t="s">
        <v>468</v>
      </c>
      <c r="H322" s="519"/>
      <c r="I322" s="503" t="b">
        <f t="shared" si="17"/>
        <v>1</v>
      </c>
      <c r="J322" s="503" t="b">
        <f t="shared" si="18"/>
        <v>0</v>
      </c>
      <c r="K322" s="503" t="str">
        <f t="shared" si="19"/>
        <v>a1N36000009dOJLEA2</v>
      </c>
      <c r="L322" s="520" t="s">
        <v>1459</v>
      </c>
      <c r="M322" s="517"/>
      <c r="N322" s="517"/>
      <c r="O322" s="49"/>
      <c r="AM322" s="5"/>
      <c r="AN322" s="5"/>
    </row>
    <row r="323" spans="1:40" ht="283.5" x14ac:dyDescent="0.25">
      <c r="A323" s="409">
        <v>46</v>
      </c>
      <c r="B323" s="427" t="str">
        <f t="shared" si="16"/>
        <v/>
      </c>
      <c r="C323" s="501" t="str">
        <f ca="1">TEXT(IFERROR(INDEX('Overview - Section A'!$A$38:$A$44,MATCH(G323,'Overview - Section A'!$U$38:$U$44,0)),""),"d-mmm-yy") &amp;" to " &amp; TEXT(IFERROR(INDEX('Overview - Section A'!$E$38:$E$44,MATCH(G323,'Overview - Section A'!$U$38:$U$44,0)),""),"d-mmm-yy")</f>
        <v>1-Jan-22 to 31-Dec-22</v>
      </c>
      <c r="D323" s="517"/>
      <c r="E323" s="517"/>
      <c r="F323" s="518"/>
      <c r="G323" s="519" t="s">
        <v>470</v>
      </c>
      <c r="H323" s="519"/>
      <c r="I323" s="503" t="b">
        <f t="shared" si="17"/>
        <v>1</v>
      </c>
      <c r="J323" s="503" t="b">
        <f t="shared" si="18"/>
        <v>0</v>
      </c>
      <c r="K323" s="503" t="str">
        <f t="shared" si="19"/>
        <v>a1N36000009dOJLEA2</v>
      </c>
      <c r="L323" s="520" t="s">
        <v>1460</v>
      </c>
      <c r="M323" s="517"/>
      <c r="N323" s="517"/>
      <c r="O323" s="49"/>
      <c r="AM323" s="5"/>
      <c r="AN323" s="5"/>
    </row>
    <row r="324" spans="1:40" ht="283.5" x14ac:dyDescent="0.25">
      <c r="A324" s="409">
        <v>47</v>
      </c>
      <c r="B324" s="427" t="str">
        <f t="shared" si="16"/>
        <v/>
      </c>
      <c r="C324" s="501" t="str">
        <f ca="1">TEXT(IFERROR(INDEX('Overview - Section A'!$A$38:$A$44,MATCH(G324,'Overview - Section A'!$U$38:$U$44,0)),""),"d-mmm-yy") &amp;" to " &amp; TEXT(IFERROR(INDEX('Overview - Section A'!$E$38:$E$44,MATCH(G324,'Overview - Section A'!$U$38:$U$44,0)),""),"d-mmm-yy")</f>
        <v>1-Jul-18 to 31-Dec-18</v>
      </c>
      <c r="D324" s="517"/>
      <c r="E324" s="517"/>
      <c r="F324" s="518"/>
      <c r="G324" s="519" t="s">
        <v>462</v>
      </c>
      <c r="H324" s="519"/>
      <c r="I324" s="503" t="b">
        <f t="shared" si="17"/>
        <v>1</v>
      </c>
      <c r="J324" s="503" t="b">
        <f t="shared" si="18"/>
        <v>0</v>
      </c>
      <c r="K324" s="503" t="str">
        <f t="shared" si="19"/>
        <v>a1N36000009dOJMEA2</v>
      </c>
      <c r="L324" s="520" t="s">
        <v>1461</v>
      </c>
      <c r="M324" s="517"/>
      <c r="N324" s="517"/>
      <c r="O324" s="49"/>
      <c r="AM324" s="5"/>
      <c r="AN324" s="5"/>
    </row>
    <row r="325" spans="1:40" ht="283.5" x14ac:dyDescent="0.25">
      <c r="A325" s="409">
        <v>47</v>
      </c>
      <c r="B325" s="427" t="str">
        <f t="shared" si="16"/>
        <v/>
      </c>
      <c r="C325" s="501" t="str">
        <f ca="1">TEXT(IFERROR(INDEX('Overview - Section A'!$A$38:$A$44,MATCH(G325,'Overview - Section A'!$U$38:$U$44,0)),""),"d-mmm-yy") &amp;" to " &amp; TEXT(IFERROR(INDEX('Overview - Section A'!$E$38:$E$44,MATCH(G325,'Overview - Section A'!$U$38:$U$44,0)),""),"d-mmm-yy")</f>
        <v>1-Jan-19 to 31-Dec-19</v>
      </c>
      <c r="D325" s="517"/>
      <c r="E325" s="517"/>
      <c r="F325" s="518"/>
      <c r="G325" s="519" t="s">
        <v>464</v>
      </c>
      <c r="H325" s="519"/>
      <c r="I325" s="503" t="b">
        <f t="shared" si="17"/>
        <v>1</v>
      </c>
      <c r="J325" s="503" t="b">
        <f t="shared" si="18"/>
        <v>0</v>
      </c>
      <c r="K325" s="503" t="str">
        <f t="shared" si="19"/>
        <v>a1N36000009dOJMEA2</v>
      </c>
      <c r="L325" s="520" t="s">
        <v>1462</v>
      </c>
      <c r="M325" s="517"/>
      <c r="N325" s="517"/>
      <c r="O325" s="49"/>
      <c r="AM325" s="5"/>
      <c r="AN325" s="5"/>
    </row>
    <row r="326" spans="1:40" ht="283.5" x14ac:dyDescent="0.25">
      <c r="A326" s="409">
        <v>47</v>
      </c>
      <c r="B326" s="427" t="str">
        <f t="shared" si="16"/>
        <v/>
      </c>
      <c r="C326" s="501" t="str">
        <f ca="1">TEXT(IFERROR(INDEX('Overview - Section A'!$A$38:$A$44,MATCH(G326,'Overview - Section A'!$U$38:$U$44,0)),""),"d-mmm-yy") &amp;" to " &amp; TEXT(IFERROR(INDEX('Overview - Section A'!$E$38:$E$44,MATCH(G326,'Overview - Section A'!$U$38:$U$44,0)),""),"d-mmm-yy")</f>
        <v>1-Jan-20 to 31-Dec-20</v>
      </c>
      <c r="D326" s="517"/>
      <c r="E326" s="517"/>
      <c r="F326" s="518"/>
      <c r="G326" s="519" t="s">
        <v>466</v>
      </c>
      <c r="H326" s="519"/>
      <c r="I326" s="503" t="b">
        <f t="shared" si="17"/>
        <v>1</v>
      </c>
      <c r="J326" s="503" t="b">
        <f t="shared" si="18"/>
        <v>0</v>
      </c>
      <c r="K326" s="503" t="str">
        <f t="shared" si="19"/>
        <v>a1N36000009dOJMEA2</v>
      </c>
      <c r="L326" s="520" t="s">
        <v>1463</v>
      </c>
      <c r="M326" s="517"/>
      <c r="N326" s="517"/>
      <c r="O326" s="49"/>
      <c r="AM326" s="5"/>
      <c r="AN326" s="5"/>
    </row>
    <row r="327" spans="1:40" ht="283.5" x14ac:dyDescent="0.25">
      <c r="A327" s="409">
        <v>47</v>
      </c>
      <c r="B327" s="427" t="str">
        <f t="shared" si="16"/>
        <v/>
      </c>
      <c r="C327" s="501" t="str">
        <f ca="1">TEXT(IFERROR(INDEX('Overview - Section A'!$A$38:$A$44,MATCH(G327,'Overview - Section A'!$U$38:$U$44,0)),""),"d-mmm-yy") &amp;" to " &amp; TEXT(IFERROR(INDEX('Overview - Section A'!$E$38:$E$44,MATCH(G327,'Overview - Section A'!$U$38:$U$44,0)),""),"d-mmm-yy")</f>
        <v>1-Jan-21 to 31-Dec-21</v>
      </c>
      <c r="D327" s="517"/>
      <c r="E327" s="517"/>
      <c r="F327" s="518"/>
      <c r="G327" s="519" t="s">
        <v>468</v>
      </c>
      <c r="H327" s="519"/>
      <c r="I327" s="503" t="b">
        <f t="shared" si="17"/>
        <v>1</v>
      </c>
      <c r="J327" s="503" t="b">
        <f t="shared" si="18"/>
        <v>0</v>
      </c>
      <c r="K327" s="503" t="str">
        <f t="shared" si="19"/>
        <v>a1N36000009dOJMEA2</v>
      </c>
      <c r="L327" s="520" t="s">
        <v>1464</v>
      </c>
      <c r="M327" s="517"/>
      <c r="N327" s="517"/>
      <c r="O327" s="49"/>
      <c r="AM327" s="5"/>
      <c r="AN327" s="5"/>
    </row>
    <row r="328" spans="1:40" ht="283.5" x14ac:dyDescent="0.25">
      <c r="A328" s="409">
        <v>47</v>
      </c>
      <c r="B328" s="427" t="str">
        <f t="shared" si="16"/>
        <v/>
      </c>
      <c r="C328" s="501" t="str">
        <f ca="1">TEXT(IFERROR(INDEX('Overview - Section A'!$A$38:$A$44,MATCH(G328,'Overview - Section A'!$U$38:$U$44,0)),""),"d-mmm-yy") &amp;" to " &amp; TEXT(IFERROR(INDEX('Overview - Section A'!$E$38:$E$44,MATCH(G328,'Overview - Section A'!$U$38:$U$44,0)),""),"d-mmm-yy")</f>
        <v>1-Jan-22 to 31-Dec-22</v>
      </c>
      <c r="D328" s="517"/>
      <c r="E328" s="517"/>
      <c r="F328" s="518"/>
      <c r="G328" s="519" t="s">
        <v>470</v>
      </c>
      <c r="H328" s="519"/>
      <c r="I328" s="503" t="b">
        <f t="shared" si="17"/>
        <v>1</v>
      </c>
      <c r="J328" s="503" t="b">
        <f t="shared" si="18"/>
        <v>0</v>
      </c>
      <c r="K328" s="503" t="str">
        <f t="shared" si="19"/>
        <v>a1N36000009dOJMEA2</v>
      </c>
      <c r="L328" s="520" t="s">
        <v>1465</v>
      </c>
      <c r="M328" s="517"/>
      <c r="N328" s="517"/>
      <c r="O328" s="49"/>
      <c r="AM328" s="5"/>
      <c r="AN328" s="5"/>
    </row>
    <row r="329" spans="1:40" ht="283.5" x14ac:dyDescent="0.25">
      <c r="A329" s="409">
        <v>48</v>
      </c>
      <c r="B329" s="427" t="str">
        <f t="shared" si="16"/>
        <v/>
      </c>
      <c r="C329" s="501" t="str">
        <f ca="1">TEXT(IFERROR(INDEX('Overview - Section A'!$A$38:$A$44,MATCH(G329,'Overview - Section A'!$U$38:$U$44,0)),""),"d-mmm-yy") &amp;" to " &amp; TEXT(IFERROR(INDEX('Overview - Section A'!$E$38:$E$44,MATCH(G329,'Overview - Section A'!$U$38:$U$44,0)),""),"d-mmm-yy")</f>
        <v>1-Jul-18 to 31-Dec-18</v>
      </c>
      <c r="D329" s="517"/>
      <c r="E329" s="517"/>
      <c r="F329" s="518"/>
      <c r="G329" s="519" t="s">
        <v>462</v>
      </c>
      <c r="H329" s="519"/>
      <c r="I329" s="503" t="b">
        <f t="shared" si="17"/>
        <v>1</v>
      </c>
      <c r="J329" s="503" t="b">
        <f t="shared" si="18"/>
        <v>0</v>
      </c>
      <c r="K329" s="503" t="str">
        <f t="shared" si="19"/>
        <v>a1N36000009dOJNEA2</v>
      </c>
      <c r="L329" s="520" t="s">
        <v>1466</v>
      </c>
      <c r="M329" s="517"/>
      <c r="N329" s="517"/>
      <c r="O329" s="49"/>
      <c r="AM329" s="5"/>
      <c r="AN329" s="5"/>
    </row>
    <row r="330" spans="1:40" ht="283.5" x14ac:dyDescent="0.25">
      <c r="A330" s="409">
        <v>48</v>
      </c>
      <c r="B330" s="427" t="str">
        <f t="shared" si="16"/>
        <v/>
      </c>
      <c r="C330" s="501" t="str">
        <f ca="1">TEXT(IFERROR(INDEX('Overview - Section A'!$A$38:$A$44,MATCH(G330,'Overview - Section A'!$U$38:$U$44,0)),""),"d-mmm-yy") &amp;" to " &amp; TEXT(IFERROR(INDEX('Overview - Section A'!$E$38:$E$44,MATCH(G330,'Overview - Section A'!$U$38:$U$44,0)),""),"d-mmm-yy")</f>
        <v>1-Jan-19 to 31-Dec-19</v>
      </c>
      <c r="D330" s="517"/>
      <c r="E330" s="517"/>
      <c r="F330" s="518"/>
      <c r="G330" s="519" t="s">
        <v>464</v>
      </c>
      <c r="H330" s="519"/>
      <c r="I330" s="503" t="b">
        <f t="shared" si="17"/>
        <v>1</v>
      </c>
      <c r="J330" s="503" t="b">
        <f t="shared" si="18"/>
        <v>0</v>
      </c>
      <c r="K330" s="503" t="str">
        <f t="shared" si="19"/>
        <v>a1N36000009dOJNEA2</v>
      </c>
      <c r="L330" s="520" t="s">
        <v>1467</v>
      </c>
      <c r="M330" s="517"/>
      <c r="N330" s="517"/>
      <c r="O330" s="49"/>
      <c r="AM330" s="5"/>
      <c r="AN330" s="5"/>
    </row>
    <row r="331" spans="1:40" ht="283.5" x14ac:dyDescent="0.25">
      <c r="A331" s="409">
        <v>48</v>
      </c>
      <c r="B331" s="427" t="str">
        <f t="shared" si="16"/>
        <v/>
      </c>
      <c r="C331" s="501" t="str">
        <f ca="1">TEXT(IFERROR(INDEX('Overview - Section A'!$A$38:$A$44,MATCH(G331,'Overview - Section A'!$U$38:$U$44,0)),""),"d-mmm-yy") &amp;" to " &amp; TEXT(IFERROR(INDEX('Overview - Section A'!$E$38:$E$44,MATCH(G331,'Overview - Section A'!$U$38:$U$44,0)),""),"d-mmm-yy")</f>
        <v>1-Jan-20 to 31-Dec-20</v>
      </c>
      <c r="D331" s="517"/>
      <c r="E331" s="517"/>
      <c r="F331" s="518"/>
      <c r="G331" s="519" t="s">
        <v>466</v>
      </c>
      <c r="H331" s="519"/>
      <c r="I331" s="503" t="b">
        <f t="shared" si="17"/>
        <v>1</v>
      </c>
      <c r="J331" s="503" t="b">
        <f t="shared" si="18"/>
        <v>0</v>
      </c>
      <c r="K331" s="503" t="str">
        <f t="shared" si="19"/>
        <v>a1N36000009dOJNEA2</v>
      </c>
      <c r="L331" s="520" t="s">
        <v>1468</v>
      </c>
      <c r="M331" s="517"/>
      <c r="N331" s="517"/>
      <c r="O331" s="49"/>
      <c r="AM331" s="5"/>
      <c r="AN331" s="5"/>
    </row>
    <row r="332" spans="1:40" ht="283.5" x14ac:dyDescent="0.25">
      <c r="A332" s="409">
        <v>48</v>
      </c>
      <c r="B332" s="427" t="str">
        <f t="shared" si="16"/>
        <v/>
      </c>
      <c r="C332" s="501" t="str">
        <f ca="1">TEXT(IFERROR(INDEX('Overview - Section A'!$A$38:$A$44,MATCH(G332,'Overview - Section A'!$U$38:$U$44,0)),""),"d-mmm-yy") &amp;" to " &amp; TEXT(IFERROR(INDEX('Overview - Section A'!$E$38:$E$44,MATCH(G332,'Overview - Section A'!$U$38:$U$44,0)),""),"d-mmm-yy")</f>
        <v>1-Jan-21 to 31-Dec-21</v>
      </c>
      <c r="D332" s="517"/>
      <c r="E332" s="517"/>
      <c r="F332" s="518"/>
      <c r="G332" s="519" t="s">
        <v>468</v>
      </c>
      <c r="H332" s="519"/>
      <c r="I332" s="503" t="b">
        <f t="shared" si="17"/>
        <v>1</v>
      </c>
      <c r="J332" s="503" t="b">
        <f t="shared" si="18"/>
        <v>0</v>
      </c>
      <c r="K332" s="503" t="str">
        <f t="shared" si="19"/>
        <v>a1N36000009dOJNEA2</v>
      </c>
      <c r="L332" s="520" t="s">
        <v>1469</v>
      </c>
      <c r="M332" s="517"/>
      <c r="N332" s="517"/>
      <c r="O332" s="49"/>
      <c r="AM332" s="5"/>
      <c r="AN332" s="5"/>
    </row>
    <row r="333" spans="1:40" ht="283.5" x14ac:dyDescent="0.25">
      <c r="A333" s="409">
        <v>48</v>
      </c>
      <c r="B333" s="427" t="str">
        <f t="shared" si="16"/>
        <v/>
      </c>
      <c r="C333" s="501" t="str">
        <f ca="1">TEXT(IFERROR(INDEX('Overview - Section A'!$A$38:$A$44,MATCH(G333,'Overview - Section A'!$U$38:$U$44,0)),""),"d-mmm-yy") &amp;" to " &amp; TEXT(IFERROR(INDEX('Overview - Section A'!$E$38:$E$44,MATCH(G333,'Overview - Section A'!$U$38:$U$44,0)),""),"d-mmm-yy")</f>
        <v>1-Jan-22 to 31-Dec-22</v>
      </c>
      <c r="D333" s="517"/>
      <c r="E333" s="517"/>
      <c r="F333" s="518"/>
      <c r="G333" s="519" t="s">
        <v>470</v>
      </c>
      <c r="H333" s="519"/>
      <c r="I333" s="503" t="b">
        <f t="shared" si="17"/>
        <v>1</v>
      </c>
      <c r="J333" s="503" t="b">
        <f t="shared" si="18"/>
        <v>0</v>
      </c>
      <c r="K333" s="503" t="str">
        <f t="shared" si="19"/>
        <v>a1N36000009dOJNEA2</v>
      </c>
      <c r="L333" s="520" t="s">
        <v>1470</v>
      </c>
      <c r="M333" s="517"/>
      <c r="N333" s="517"/>
      <c r="O333" s="49"/>
      <c r="AM333" s="5"/>
      <c r="AN333" s="5"/>
    </row>
    <row r="334" spans="1:40" ht="283.5" x14ac:dyDescent="0.25">
      <c r="A334" s="409">
        <v>49</v>
      </c>
      <c r="B334" s="427" t="str">
        <f t="shared" si="16"/>
        <v/>
      </c>
      <c r="C334" s="501" t="str">
        <f ca="1">TEXT(IFERROR(INDEX('Overview - Section A'!$A$38:$A$44,MATCH(G334,'Overview - Section A'!$U$38:$U$44,0)),""),"d-mmm-yy") &amp;" to " &amp; TEXT(IFERROR(INDEX('Overview - Section A'!$E$38:$E$44,MATCH(G334,'Overview - Section A'!$U$38:$U$44,0)),""),"d-mmm-yy")</f>
        <v>1-Jul-18 to 31-Dec-18</v>
      </c>
      <c r="D334" s="517"/>
      <c r="E334" s="517"/>
      <c r="F334" s="518"/>
      <c r="G334" s="519" t="s">
        <v>462</v>
      </c>
      <c r="H334" s="519"/>
      <c r="I334" s="503" t="b">
        <f t="shared" si="17"/>
        <v>1</v>
      </c>
      <c r="J334" s="503" t="b">
        <f t="shared" si="18"/>
        <v>0</v>
      </c>
      <c r="K334" s="503" t="str">
        <f t="shared" si="19"/>
        <v>a1N36000009dOJOEA2</v>
      </c>
      <c r="L334" s="520" t="s">
        <v>1471</v>
      </c>
      <c r="M334" s="517"/>
      <c r="N334" s="517"/>
      <c r="O334" s="49"/>
      <c r="AM334" s="5"/>
      <c r="AN334" s="5"/>
    </row>
    <row r="335" spans="1:40" ht="283.5" x14ac:dyDescent="0.25">
      <c r="A335" s="409">
        <v>49</v>
      </c>
      <c r="B335" s="427" t="str">
        <f t="shared" si="16"/>
        <v/>
      </c>
      <c r="C335" s="501" t="str">
        <f ca="1">TEXT(IFERROR(INDEX('Overview - Section A'!$A$38:$A$44,MATCH(G335,'Overview - Section A'!$U$38:$U$44,0)),""),"d-mmm-yy") &amp;" to " &amp; TEXT(IFERROR(INDEX('Overview - Section A'!$E$38:$E$44,MATCH(G335,'Overview - Section A'!$U$38:$U$44,0)),""),"d-mmm-yy")</f>
        <v>1-Jan-19 to 31-Dec-19</v>
      </c>
      <c r="D335" s="517"/>
      <c r="E335" s="517"/>
      <c r="F335" s="518"/>
      <c r="G335" s="519" t="s">
        <v>464</v>
      </c>
      <c r="H335" s="519"/>
      <c r="I335" s="503" t="b">
        <f t="shared" si="17"/>
        <v>1</v>
      </c>
      <c r="J335" s="503" t="b">
        <f t="shared" si="18"/>
        <v>0</v>
      </c>
      <c r="K335" s="503" t="str">
        <f t="shared" si="19"/>
        <v>a1N36000009dOJOEA2</v>
      </c>
      <c r="L335" s="520" t="s">
        <v>1472</v>
      </c>
      <c r="M335" s="517"/>
      <c r="N335" s="517"/>
      <c r="O335" s="49"/>
      <c r="AM335" s="5"/>
      <c r="AN335" s="5"/>
    </row>
    <row r="336" spans="1:40" ht="283.5" x14ac:dyDescent="0.25">
      <c r="A336" s="409">
        <v>49</v>
      </c>
      <c r="B336" s="427" t="str">
        <f t="shared" si="16"/>
        <v/>
      </c>
      <c r="C336" s="501" t="str">
        <f ca="1">TEXT(IFERROR(INDEX('Overview - Section A'!$A$38:$A$44,MATCH(G336,'Overview - Section A'!$U$38:$U$44,0)),""),"d-mmm-yy") &amp;" to " &amp; TEXT(IFERROR(INDEX('Overview - Section A'!$E$38:$E$44,MATCH(G336,'Overview - Section A'!$U$38:$U$44,0)),""),"d-mmm-yy")</f>
        <v>1-Jan-20 to 31-Dec-20</v>
      </c>
      <c r="D336" s="517"/>
      <c r="E336" s="517"/>
      <c r="F336" s="518"/>
      <c r="G336" s="519" t="s">
        <v>466</v>
      </c>
      <c r="H336" s="519"/>
      <c r="I336" s="503" t="b">
        <f t="shared" si="17"/>
        <v>1</v>
      </c>
      <c r="J336" s="503" t="b">
        <f t="shared" si="18"/>
        <v>0</v>
      </c>
      <c r="K336" s="503" t="str">
        <f t="shared" si="19"/>
        <v>a1N36000009dOJOEA2</v>
      </c>
      <c r="L336" s="520" t="s">
        <v>1473</v>
      </c>
      <c r="M336" s="517"/>
      <c r="N336" s="517"/>
      <c r="O336" s="49"/>
      <c r="AM336" s="5"/>
      <c r="AN336" s="5"/>
    </row>
    <row r="337" spans="1:40" ht="283.5" x14ac:dyDescent="0.25">
      <c r="A337" s="409">
        <v>49</v>
      </c>
      <c r="B337" s="427" t="str">
        <f t="shared" si="16"/>
        <v/>
      </c>
      <c r="C337" s="501" t="str">
        <f ca="1">TEXT(IFERROR(INDEX('Overview - Section A'!$A$38:$A$44,MATCH(G337,'Overview - Section A'!$U$38:$U$44,0)),""),"d-mmm-yy") &amp;" to " &amp; TEXT(IFERROR(INDEX('Overview - Section A'!$E$38:$E$44,MATCH(G337,'Overview - Section A'!$U$38:$U$44,0)),""),"d-mmm-yy")</f>
        <v>1-Jan-21 to 31-Dec-21</v>
      </c>
      <c r="D337" s="517"/>
      <c r="E337" s="517"/>
      <c r="F337" s="518"/>
      <c r="G337" s="519" t="s">
        <v>468</v>
      </c>
      <c r="H337" s="519"/>
      <c r="I337" s="503" t="b">
        <f t="shared" si="17"/>
        <v>1</v>
      </c>
      <c r="J337" s="503" t="b">
        <f t="shared" si="18"/>
        <v>0</v>
      </c>
      <c r="K337" s="503" t="str">
        <f t="shared" si="19"/>
        <v>a1N36000009dOJOEA2</v>
      </c>
      <c r="L337" s="520" t="s">
        <v>1474</v>
      </c>
      <c r="M337" s="517"/>
      <c r="N337" s="517"/>
      <c r="O337" s="49"/>
      <c r="AM337" s="5"/>
      <c r="AN337" s="5"/>
    </row>
    <row r="338" spans="1:40" ht="283.5" x14ac:dyDescent="0.25">
      <c r="A338" s="409">
        <v>49</v>
      </c>
      <c r="B338" s="427" t="str">
        <f t="shared" si="16"/>
        <v/>
      </c>
      <c r="C338" s="501" t="str">
        <f ca="1">TEXT(IFERROR(INDEX('Overview - Section A'!$A$38:$A$44,MATCH(G338,'Overview - Section A'!$U$38:$U$44,0)),""),"d-mmm-yy") &amp;" to " &amp; TEXT(IFERROR(INDEX('Overview - Section A'!$E$38:$E$44,MATCH(G338,'Overview - Section A'!$U$38:$U$44,0)),""),"d-mmm-yy")</f>
        <v>1-Jan-22 to 31-Dec-22</v>
      </c>
      <c r="D338" s="517"/>
      <c r="E338" s="517"/>
      <c r="F338" s="518"/>
      <c r="G338" s="519" t="s">
        <v>470</v>
      </c>
      <c r="H338" s="519"/>
      <c r="I338" s="503" t="b">
        <f t="shared" si="17"/>
        <v>1</v>
      </c>
      <c r="J338" s="503" t="b">
        <f t="shared" si="18"/>
        <v>0</v>
      </c>
      <c r="K338" s="503" t="str">
        <f t="shared" si="19"/>
        <v>a1N36000009dOJOEA2</v>
      </c>
      <c r="L338" s="520" t="s">
        <v>1475</v>
      </c>
      <c r="M338" s="517"/>
      <c r="N338" s="517"/>
      <c r="O338" s="49"/>
      <c r="AM338" s="5"/>
      <c r="AN338" s="5"/>
    </row>
    <row r="339" spans="1:40" ht="283.5" x14ac:dyDescent="0.25">
      <c r="A339" s="409">
        <v>50</v>
      </c>
      <c r="B339" s="427" t="str">
        <f t="shared" si="16"/>
        <v/>
      </c>
      <c r="C339" s="501" t="str">
        <f ca="1">TEXT(IFERROR(INDEX('Overview - Section A'!$A$38:$A$44,MATCH(G339,'Overview - Section A'!$U$38:$U$44,0)),""),"d-mmm-yy") &amp;" to " &amp; TEXT(IFERROR(INDEX('Overview - Section A'!$E$38:$E$44,MATCH(G339,'Overview - Section A'!$U$38:$U$44,0)),""),"d-mmm-yy")</f>
        <v>1-Jul-18 to 31-Dec-18</v>
      </c>
      <c r="D339" s="517"/>
      <c r="E339" s="517"/>
      <c r="F339" s="518"/>
      <c r="G339" s="519" t="s">
        <v>462</v>
      </c>
      <c r="H339" s="519"/>
      <c r="I339" s="503" t="b">
        <f t="shared" si="17"/>
        <v>1</v>
      </c>
      <c r="J339" s="503" t="b">
        <f t="shared" si="18"/>
        <v>0</v>
      </c>
      <c r="K339" s="503" t="str">
        <f t="shared" si="19"/>
        <v>a1N36000009dOJPEA2</v>
      </c>
      <c r="L339" s="520" t="s">
        <v>1476</v>
      </c>
      <c r="M339" s="517"/>
      <c r="N339" s="517"/>
      <c r="O339" s="49"/>
      <c r="AM339" s="5"/>
      <c r="AN339" s="5"/>
    </row>
    <row r="340" spans="1:40" ht="283.5" x14ac:dyDescent="0.25">
      <c r="A340" s="409">
        <v>50</v>
      </c>
      <c r="B340" s="427" t="str">
        <f t="shared" si="16"/>
        <v/>
      </c>
      <c r="C340" s="501" t="str">
        <f ca="1">TEXT(IFERROR(INDEX('Overview - Section A'!$A$38:$A$44,MATCH(G340,'Overview - Section A'!$U$38:$U$44,0)),""),"d-mmm-yy") &amp;" to " &amp; TEXT(IFERROR(INDEX('Overview - Section A'!$E$38:$E$44,MATCH(G340,'Overview - Section A'!$U$38:$U$44,0)),""),"d-mmm-yy")</f>
        <v>1-Jan-19 to 31-Dec-19</v>
      </c>
      <c r="D340" s="517"/>
      <c r="E340" s="517"/>
      <c r="F340" s="518"/>
      <c r="G340" s="519" t="s">
        <v>464</v>
      </c>
      <c r="H340" s="519"/>
      <c r="I340" s="503" t="b">
        <f t="shared" si="17"/>
        <v>1</v>
      </c>
      <c r="J340" s="503" t="b">
        <f t="shared" si="18"/>
        <v>0</v>
      </c>
      <c r="K340" s="503" t="str">
        <f t="shared" si="19"/>
        <v>a1N36000009dOJPEA2</v>
      </c>
      <c r="L340" s="520" t="s">
        <v>1477</v>
      </c>
      <c r="M340" s="517"/>
      <c r="N340" s="517"/>
      <c r="O340" s="49"/>
      <c r="AM340" s="5"/>
      <c r="AN340" s="5"/>
    </row>
    <row r="341" spans="1:40" ht="283.5" x14ac:dyDescent="0.25">
      <c r="A341" s="409">
        <v>50</v>
      </c>
      <c r="B341" s="427" t="str">
        <f t="shared" si="16"/>
        <v/>
      </c>
      <c r="C341" s="501" t="str">
        <f ca="1">TEXT(IFERROR(INDEX('Overview - Section A'!$A$38:$A$44,MATCH(G341,'Overview - Section A'!$U$38:$U$44,0)),""),"d-mmm-yy") &amp;" to " &amp; TEXT(IFERROR(INDEX('Overview - Section A'!$E$38:$E$44,MATCH(G341,'Overview - Section A'!$U$38:$U$44,0)),""),"d-mmm-yy")</f>
        <v>1-Jan-20 to 31-Dec-20</v>
      </c>
      <c r="D341" s="517"/>
      <c r="E341" s="517"/>
      <c r="F341" s="518"/>
      <c r="G341" s="519" t="s">
        <v>466</v>
      </c>
      <c r="H341" s="519"/>
      <c r="I341" s="503" t="b">
        <f t="shared" si="17"/>
        <v>1</v>
      </c>
      <c r="J341" s="503" t="b">
        <f t="shared" si="18"/>
        <v>0</v>
      </c>
      <c r="K341" s="503" t="str">
        <f t="shared" si="19"/>
        <v>a1N36000009dOJPEA2</v>
      </c>
      <c r="L341" s="520" t="s">
        <v>1478</v>
      </c>
      <c r="M341" s="517"/>
      <c r="N341" s="517"/>
      <c r="O341" s="49"/>
      <c r="AM341" s="5"/>
      <c r="AN341" s="5"/>
    </row>
    <row r="342" spans="1:40" ht="283.5" x14ac:dyDescent="0.25">
      <c r="A342" s="409">
        <v>50</v>
      </c>
      <c r="B342" s="427" t="str">
        <f t="shared" si="16"/>
        <v/>
      </c>
      <c r="C342" s="501" t="str">
        <f ca="1">TEXT(IFERROR(INDEX('Overview - Section A'!$A$38:$A$44,MATCH(G342,'Overview - Section A'!$U$38:$U$44,0)),""),"d-mmm-yy") &amp;" to " &amp; TEXT(IFERROR(INDEX('Overview - Section A'!$E$38:$E$44,MATCH(G342,'Overview - Section A'!$U$38:$U$44,0)),""),"d-mmm-yy")</f>
        <v>1-Jan-21 to 31-Dec-21</v>
      </c>
      <c r="D342" s="517"/>
      <c r="E342" s="517"/>
      <c r="F342" s="518"/>
      <c r="G342" s="519" t="s">
        <v>468</v>
      </c>
      <c r="H342" s="519"/>
      <c r="I342" s="503" t="b">
        <f t="shared" si="17"/>
        <v>1</v>
      </c>
      <c r="J342" s="503" t="b">
        <f t="shared" si="18"/>
        <v>0</v>
      </c>
      <c r="K342" s="503" t="str">
        <f t="shared" si="19"/>
        <v>a1N36000009dOJPEA2</v>
      </c>
      <c r="L342" s="520" t="s">
        <v>1479</v>
      </c>
      <c r="M342" s="517"/>
      <c r="N342" s="517"/>
      <c r="O342" s="49"/>
      <c r="AM342" s="5"/>
      <c r="AN342" s="5"/>
    </row>
    <row r="343" spans="1:40" ht="283.5" x14ac:dyDescent="0.25">
      <c r="A343" s="409">
        <v>50</v>
      </c>
      <c r="B343" s="427" t="str">
        <f t="shared" si="16"/>
        <v/>
      </c>
      <c r="C343" s="501" t="str">
        <f ca="1">TEXT(IFERROR(INDEX('Overview - Section A'!$A$38:$A$44,MATCH(G343,'Overview - Section A'!$U$38:$U$44,0)),""),"d-mmm-yy") &amp;" to " &amp; TEXT(IFERROR(INDEX('Overview - Section A'!$E$38:$E$44,MATCH(G343,'Overview - Section A'!$U$38:$U$44,0)),""),"d-mmm-yy")</f>
        <v>1-Jan-22 to 31-Dec-22</v>
      </c>
      <c r="D343" s="517"/>
      <c r="E343" s="517"/>
      <c r="F343" s="518"/>
      <c r="G343" s="519" t="s">
        <v>470</v>
      </c>
      <c r="H343" s="519"/>
      <c r="I343" s="503" t="b">
        <f t="shared" si="17"/>
        <v>1</v>
      </c>
      <c r="J343" s="503" t="b">
        <f t="shared" si="18"/>
        <v>0</v>
      </c>
      <c r="K343" s="503" t="str">
        <f t="shared" si="19"/>
        <v>a1N36000009dOJPEA2</v>
      </c>
      <c r="L343" s="520" t="s">
        <v>1480</v>
      </c>
      <c r="M343" s="517"/>
      <c r="N343" s="517"/>
      <c r="O343" s="49"/>
      <c r="AM343" s="5"/>
      <c r="AN343" s="5"/>
    </row>
    <row r="344" spans="1:40" ht="283.5" x14ac:dyDescent="0.25">
      <c r="A344" s="409">
        <v>51</v>
      </c>
      <c r="B344" s="427" t="str">
        <f t="shared" si="16"/>
        <v/>
      </c>
      <c r="C344" s="501" t="str">
        <f ca="1">TEXT(IFERROR(INDEX('Overview - Section A'!$A$38:$A$44,MATCH(G344,'Overview - Section A'!$U$38:$U$44,0)),""),"d-mmm-yy") &amp;" to " &amp; TEXT(IFERROR(INDEX('Overview - Section A'!$E$38:$E$44,MATCH(G344,'Overview - Section A'!$U$38:$U$44,0)),""),"d-mmm-yy")</f>
        <v>1-Jul-18 to 31-Dec-18</v>
      </c>
      <c r="D344" s="517"/>
      <c r="E344" s="517"/>
      <c r="F344" s="518"/>
      <c r="G344" s="519" t="s">
        <v>462</v>
      </c>
      <c r="H344" s="519"/>
      <c r="I344" s="503" t="b">
        <f t="shared" si="17"/>
        <v>1</v>
      </c>
      <c r="J344" s="503" t="b">
        <f t="shared" si="18"/>
        <v>0</v>
      </c>
      <c r="K344" s="503" t="str">
        <f t="shared" si="19"/>
        <v>a1N36000009dOJQEA2</v>
      </c>
      <c r="L344" s="520" t="s">
        <v>1481</v>
      </c>
      <c r="M344" s="517"/>
      <c r="N344" s="517"/>
      <c r="O344" s="49"/>
      <c r="AM344" s="5"/>
      <c r="AN344" s="5"/>
    </row>
    <row r="345" spans="1:40" ht="283.5" x14ac:dyDescent="0.25">
      <c r="A345" s="409">
        <v>51</v>
      </c>
      <c r="B345" s="427" t="str">
        <f t="shared" si="16"/>
        <v/>
      </c>
      <c r="C345" s="501" t="str">
        <f ca="1">TEXT(IFERROR(INDEX('Overview - Section A'!$A$38:$A$44,MATCH(G345,'Overview - Section A'!$U$38:$U$44,0)),""),"d-mmm-yy") &amp;" to " &amp; TEXT(IFERROR(INDEX('Overview - Section A'!$E$38:$E$44,MATCH(G345,'Overview - Section A'!$U$38:$U$44,0)),""),"d-mmm-yy")</f>
        <v>1-Jan-19 to 31-Dec-19</v>
      </c>
      <c r="D345" s="517"/>
      <c r="E345" s="517"/>
      <c r="F345" s="518"/>
      <c r="G345" s="519" t="s">
        <v>464</v>
      </c>
      <c r="H345" s="519"/>
      <c r="I345" s="503" t="b">
        <f t="shared" si="17"/>
        <v>1</v>
      </c>
      <c r="J345" s="503" t="b">
        <f t="shared" si="18"/>
        <v>0</v>
      </c>
      <c r="K345" s="503" t="str">
        <f t="shared" si="19"/>
        <v>a1N36000009dOJQEA2</v>
      </c>
      <c r="L345" s="520" t="s">
        <v>1482</v>
      </c>
      <c r="M345" s="517"/>
      <c r="N345" s="517"/>
      <c r="O345" s="49"/>
      <c r="AM345" s="5"/>
      <c r="AN345" s="5"/>
    </row>
    <row r="346" spans="1:40" ht="283.5" x14ac:dyDescent="0.25">
      <c r="A346" s="409">
        <v>51</v>
      </c>
      <c r="B346" s="427" t="str">
        <f t="shared" si="16"/>
        <v/>
      </c>
      <c r="C346" s="501" t="str">
        <f ca="1">TEXT(IFERROR(INDEX('Overview - Section A'!$A$38:$A$44,MATCH(G346,'Overview - Section A'!$U$38:$U$44,0)),""),"d-mmm-yy") &amp;" to " &amp; TEXT(IFERROR(INDEX('Overview - Section A'!$E$38:$E$44,MATCH(G346,'Overview - Section A'!$U$38:$U$44,0)),""),"d-mmm-yy")</f>
        <v>1-Jan-20 to 31-Dec-20</v>
      </c>
      <c r="D346" s="517"/>
      <c r="E346" s="517"/>
      <c r="F346" s="518"/>
      <c r="G346" s="519" t="s">
        <v>466</v>
      </c>
      <c r="H346" s="519"/>
      <c r="I346" s="503" t="b">
        <f t="shared" si="17"/>
        <v>1</v>
      </c>
      <c r="J346" s="503" t="b">
        <f t="shared" si="18"/>
        <v>0</v>
      </c>
      <c r="K346" s="503" t="str">
        <f t="shared" si="19"/>
        <v>a1N36000009dOJQEA2</v>
      </c>
      <c r="L346" s="520" t="s">
        <v>1483</v>
      </c>
      <c r="M346" s="517"/>
      <c r="N346" s="517"/>
      <c r="O346" s="49"/>
      <c r="AM346" s="5"/>
      <c r="AN346" s="5"/>
    </row>
    <row r="347" spans="1:40" ht="283.5" x14ac:dyDescent="0.25">
      <c r="A347" s="409">
        <v>51</v>
      </c>
      <c r="B347" s="427" t="str">
        <f t="shared" si="16"/>
        <v/>
      </c>
      <c r="C347" s="501" t="str">
        <f ca="1">TEXT(IFERROR(INDEX('Overview - Section A'!$A$38:$A$44,MATCH(G347,'Overview - Section A'!$U$38:$U$44,0)),""),"d-mmm-yy") &amp;" to " &amp; TEXT(IFERROR(INDEX('Overview - Section A'!$E$38:$E$44,MATCH(G347,'Overview - Section A'!$U$38:$U$44,0)),""),"d-mmm-yy")</f>
        <v>1-Jan-21 to 31-Dec-21</v>
      </c>
      <c r="D347" s="517"/>
      <c r="E347" s="517"/>
      <c r="F347" s="518"/>
      <c r="G347" s="519" t="s">
        <v>468</v>
      </c>
      <c r="H347" s="519"/>
      <c r="I347" s="503" t="b">
        <f t="shared" si="17"/>
        <v>1</v>
      </c>
      <c r="J347" s="503" t="b">
        <f t="shared" si="18"/>
        <v>0</v>
      </c>
      <c r="K347" s="503" t="str">
        <f t="shared" si="19"/>
        <v>a1N36000009dOJQEA2</v>
      </c>
      <c r="L347" s="520" t="s">
        <v>1484</v>
      </c>
      <c r="M347" s="517"/>
      <c r="N347" s="517"/>
      <c r="O347" s="49"/>
      <c r="AM347" s="5"/>
      <c r="AN347" s="5"/>
    </row>
    <row r="348" spans="1:40" ht="283.5" x14ac:dyDescent="0.25">
      <c r="A348" s="409">
        <v>51</v>
      </c>
      <c r="B348" s="427" t="str">
        <f t="shared" si="16"/>
        <v/>
      </c>
      <c r="C348" s="501" t="str">
        <f ca="1">TEXT(IFERROR(INDEX('Overview - Section A'!$A$38:$A$44,MATCH(G348,'Overview - Section A'!$U$38:$U$44,0)),""),"d-mmm-yy") &amp;" to " &amp; TEXT(IFERROR(INDEX('Overview - Section A'!$E$38:$E$44,MATCH(G348,'Overview - Section A'!$U$38:$U$44,0)),""),"d-mmm-yy")</f>
        <v>1-Jan-22 to 31-Dec-22</v>
      </c>
      <c r="D348" s="517"/>
      <c r="E348" s="517"/>
      <c r="F348" s="518"/>
      <c r="G348" s="519" t="s">
        <v>470</v>
      </c>
      <c r="H348" s="519"/>
      <c r="I348" s="503" t="b">
        <f t="shared" si="17"/>
        <v>1</v>
      </c>
      <c r="J348" s="503" t="b">
        <f t="shared" si="18"/>
        <v>0</v>
      </c>
      <c r="K348" s="503" t="str">
        <f t="shared" si="19"/>
        <v>a1N36000009dOJQEA2</v>
      </c>
      <c r="L348" s="520" t="s">
        <v>1485</v>
      </c>
      <c r="M348" s="517"/>
      <c r="N348" s="517"/>
      <c r="O348" s="49"/>
      <c r="AM348" s="5"/>
      <c r="AN348" s="5"/>
    </row>
    <row r="349" spans="1:40" ht="283.5" x14ac:dyDescent="0.25">
      <c r="A349" s="409">
        <v>52</v>
      </c>
      <c r="B349" s="427" t="str">
        <f t="shared" si="16"/>
        <v/>
      </c>
      <c r="C349" s="501" t="str">
        <f ca="1">TEXT(IFERROR(INDEX('Overview - Section A'!$A$38:$A$44,MATCH(G349,'Overview - Section A'!$U$38:$U$44,0)),""),"d-mmm-yy") &amp;" to " &amp; TEXT(IFERROR(INDEX('Overview - Section A'!$E$38:$E$44,MATCH(G349,'Overview - Section A'!$U$38:$U$44,0)),""),"d-mmm-yy")</f>
        <v>1-Jul-18 to 31-Dec-18</v>
      </c>
      <c r="D349" s="517"/>
      <c r="E349" s="517"/>
      <c r="F349" s="518"/>
      <c r="G349" s="519" t="s">
        <v>462</v>
      </c>
      <c r="H349" s="519"/>
      <c r="I349" s="503" t="b">
        <f t="shared" si="17"/>
        <v>1</v>
      </c>
      <c r="J349" s="503" t="b">
        <f t="shared" si="18"/>
        <v>0</v>
      </c>
      <c r="K349" s="503" t="str">
        <f t="shared" si="19"/>
        <v>a1N36000009dOJREA2</v>
      </c>
      <c r="L349" s="520" t="s">
        <v>1486</v>
      </c>
      <c r="M349" s="517"/>
      <c r="N349" s="517"/>
      <c r="O349" s="49"/>
      <c r="AM349" s="5"/>
      <c r="AN349" s="5"/>
    </row>
    <row r="350" spans="1:40" ht="283.5" x14ac:dyDescent="0.25">
      <c r="A350" s="409">
        <v>52</v>
      </c>
      <c r="B350" s="427" t="str">
        <f t="shared" ref="B350:B413" si="20">IF(A350=A349,"",IF(VLOOKUP(A350,$A$8:$D$90,4,FALSE)=0,"",VLOOKUP(A350,$A$8:$D$90,4,FALSE)))</f>
        <v/>
      </c>
      <c r="C350" s="501" t="str">
        <f ca="1">TEXT(IFERROR(INDEX('Overview - Section A'!$A$38:$A$44,MATCH(G350,'Overview - Section A'!$U$38:$U$44,0)),""),"d-mmm-yy") &amp;" to " &amp; TEXT(IFERROR(INDEX('Overview - Section A'!$E$38:$E$44,MATCH(G350,'Overview - Section A'!$U$38:$U$44,0)),""),"d-mmm-yy")</f>
        <v>1-Jan-19 to 31-Dec-19</v>
      </c>
      <c r="D350" s="517"/>
      <c r="E350" s="517"/>
      <c r="F350" s="518"/>
      <c r="G350" s="519" t="s">
        <v>464</v>
      </c>
      <c r="H350" s="519"/>
      <c r="I350" s="503" t="b">
        <f t="shared" ref="I350:I413" si="21">IFERROR(TRUE,FALSE)</f>
        <v>1</v>
      </c>
      <c r="J350" s="503" t="b">
        <f t="shared" ref="J350:J413" si="22">IFERROR(IF(VLOOKUP(A350,$A$8:$D$90,4,FALSE)&lt;&gt;"",TRUE,FALSE),FALSE)</f>
        <v>0</v>
      </c>
      <c r="K350" s="503" t="str">
        <f t="shared" ref="K350:K413" si="23">IFERROR(VLOOKUP(A350,$A$8:$T$90,20,FALSE),"")</f>
        <v>a1N36000009dOJREA2</v>
      </c>
      <c r="L350" s="520" t="s">
        <v>1487</v>
      </c>
      <c r="M350" s="517"/>
      <c r="N350" s="517"/>
      <c r="O350" s="49"/>
      <c r="AM350" s="5"/>
      <c r="AN350" s="5"/>
    </row>
    <row r="351" spans="1:40" ht="283.5" x14ac:dyDescent="0.25">
      <c r="A351" s="409">
        <v>52</v>
      </c>
      <c r="B351" s="427" t="str">
        <f t="shared" si="20"/>
        <v/>
      </c>
      <c r="C351" s="501" t="str">
        <f ca="1">TEXT(IFERROR(INDEX('Overview - Section A'!$A$38:$A$44,MATCH(G351,'Overview - Section A'!$U$38:$U$44,0)),""),"d-mmm-yy") &amp;" to " &amp; TEXT(IFERROR(INDEX('Overview - Section A'!$E$38:$E$44,MATCH(G351,'Overview - Section A'!$U$38:$U$44,0)),""),"d-mmm-yy")</f>
        <v>1-Jan-20 to 31-Dec-20</v>
      </c>
      <c r="D351" s="517"/>
      <c r="E351" s="517"/>
      <c r="F351" s="518"/>
      <c r="G351" s="519" t="s">
        <v>466</v>
      </c>
      <c r="H351" s="519"/>
      <c r="I351" s="503" t="b">
        <f t="shared" si="21"/>
        <v>1</v>
      </c>
      <c r="J351" s="503" t="b">
        <f t="shared" si="22"/>
        <v>0</v>
      </c>
      <c r="K351" s="503" t="str">
        <f t="shared" si="23"/>
        <v>a1N36000009dOJREA2</v>
      </c>
      <c r="L351" s="520" t="s">
        <v>1488</v>
      </c>
      <c r="M351" s="517"/>
      <c r="N351" s="517"/>
      <c r="O351" s="49"/>
      <c r="AM351" s="5"/>
      <c r="AN351" s="5"/>
    </row>
    <row r="352" spans="1:40" ht="283.5" x14ac:dyDescent="0.25">
      <c r="A352" s="409">
        <v>52</v>
      </c>
      <c r="B352" s="427" t="str">
        <f t="shared" si="20"/>
        <v/>
      </c>
      <c r="C352" s="501" t="str">
        <f ca="1">TEXT(IFERROR(INDEX('Overview - Section A'!$A$38:$A$44,MATCH(G352,'Overview - Section A'!$U$38:$U$44,0)),""),"d-mmm-yy") &amp;" to " &amp; TEXT(IFERROR(INDEX('Overview - Section A'!$E$38:$E$44,MATCH(G352,'Overview - Section A'!$U$38:$U$44,0)),""),"d-mmm-yy")</f>
        <v>1-Jan-21 to 31-Dec-21</v>
      </c>
      <c r="D352" s="517"/>
      <c r="E352" s="517"/>
      <c r="F352" s="518"/>
      <c r="G352" s="519" t="s">
        <v>468</v>
      </c>
      <c r="H352" s="519"/>
      <c r="I352" s="503" t="b">
        <f t="shared" si="21"/>
        <v>1</v>
      </c>
      <c r="J352" s="503" t="b">
        <f t="shared" si="22"/>
        <v>0</v>
      </c>
      <c r="K352" s="503" t="str">
        <f t="shared" si="23"/>
        <v>a1N36000009dOJREA2</v>
      </c>
      <c r="L352" s="520" t="s">
        <v>1489</v>
      </c>
      <c r="M352" s="517"/>
      <c r="N352" s="517"/>
      <c r="O352" s="49"/>
      <c r="AM352" s="5"/>
      <c r="AN352" s="5"/>
    </row>
    <row r="353" spans="1:40" ht="283.5" x14ac:dyDescent="0.25">
      <c r="A353" s="409">
        <v>52</v>
      </c>
      <c r="B353" s="427" t="str">
        <f t="shared" si="20"/>
        <v/>
      </c>
      <c r="C353" s="501" t="str">
        <f ca="1">TEXT(IFERROR(INDEX('Overview - Section A'!$A$38:$A$44,MATCH(G353,'Overview - Section A'!$U$38:$U$44,0)),""),"d-mmm-yy") &amp;" to " &amp; TEXT(IFERROR(INDEX('Overview - Section A'!$E$38:$E$44,MATCH(G353,'Overview - Section A'!$U$38:$U$44,0)),""),"d-mmm-yy")</f>
        <v>1-Jan-22 to 31-Dec-22</v>
      </c>
      <c r="D353" s="517"/>
      <c r="E353" s="517"/>
      <c r="F353" s="518"/>
      <c r="G353" s="519" t="s">
        <v>470</v>
      </c>
      <c r="H353" s="519"/>
      <c r="I353" s="503" t="b">
        <f t="shared" si="21"/>
        <v>1</v>
      </c>
      <c r="J353" s="503" t="b">
        <f t="shared" si="22"/>
        <v>0</v>
      </c>
      <c r="K353" s="503" t="str">
        <f t="shared" si="23"/>
        <v>a1N36000009dOJREA2</v>
      </c>
      <c r="L353" s="520" t="s">
        <v>1490</v>
      </c>
      <c r="M353" s="517"/>
      <c r="N353" s="517"/>
      <c r="O353" s="49"/>
      <c r="AM353" s="5"/>
      <c r="AN353" s="5"/>
    </row>
    <row r="354" spans="1:40" ht="283.5" x14ac:dyDescent="0.25">
      <c r="A354" s="409">
        <v>53</v>
      </c>
      <c r="B354" s="427" t="str">
        <f t="shared" si="20"/>
        <v/>
      </c>
      <c r="C354" s="501" t="str">
        <f ca="1">TEXT(IFERROR(INDEX('Overview - Section A'!$A$38:$A$44,MATCH(G354,'Overview - Section A'!$U$38:$U$44,0)),""),"d-mmm-yy") &amp;" to " &amp; TEXT(IFERROR(INDEX('Overview - Section A'!$E$38:$E$44,MATCH(G354,'Overview - Section A'!$U$38:$U$44,0)),""),"d-mmm-yy")</f>
        <v>1-Jul-18 to 31-Dec-18</v>
      </c>
      <c r="D354" s="517"/>
      <c r="E354" s="517"/>
      <c r="F354" s="518"/>
      <c r="G354" s="519" t="s">
        <v>462</v>
      </c>
      <c r="H354" s="519"/>
      <c r="I354" s="503" t="b">
        <f t="shared" si="21"/>
        <v>1</v>
      </c>
      <c r="J354" s="503" t="b">
        <f t="shared" si="22"/>
        <v>0</v>
      </c>
      <c r="K354" s="503" t="str">
        <f t="shared" si="23"/>
        <v>a1N36000009dOJSEA2</v>
      </c>
      <c r="L354" s="520" t="s">
        <v>1491</v>
      </c>
      <c r="M354" s="517"/>
      <c r="N354" s="517"/>
      <c r="O354" s="49"/>
      <c r="AM354" s="5"/>
      <c r="AN354" s="5"/>
    </row>
    <row r="355" spans="1:40" ht="283.5" x14ac:dyDescent="0.25">
      <c r="A355" s="409">
        <v>53</v>
      </c>
      <c r="B355" s="427" t="str">
        <f t="shared" si="20"/>
        <v/>
      </c>
      <c r="C355" s="501" t="str">
        <f ca="1">TEXT(IFERROR(INDEX('Overview - Section A'!$A$38:$A$44,MATCH(G355,'Overview - Section A'!$U$38:$U$44,0)),""),"d-mmm-yy") &amp;" to " &amp; TEXT(IFERROR(INDEX('Overview - Section A'!$E$38:$E$44,MATCH(G355,'Overview - Section A'!$U$38:$U$44,0)),""),"d-mmm-yy")</f>
        <v>1-Jan-19 to 31-Dec-19</v>
      </c>
      <c r="D355" s="517"/>
      <c r="E355" s="517"/>
      <c r="F355" s="518"/>
      <c r="G355" s="519" t="s">
        <v>464</v>
      </c>
      <c r="H355" s="519"/>
      <c r="I355" s="503" t="b">
        <f t="shared" si="21"/>
        <v>1</v>
      </c>
      <c r="J355" s="503" t="b">
        <f t="shared" si="22"/>
        <v>0</v>
      </c>
      <c r="K355" s="503" t="str">
        <f t="shared" si="23"/>
        <v>a1N36000009dOJSEA2</v>
      </c>
      <c r="L355" s="520" t="s">
        <v>1492</v>
      </c>
      <c r="M355" s="517"/>
      <c r="N355" s="517"/>
      <c r="O355" s="49"/>
      <c r="AM355" s="5"/>
      <c r="AN355" s="5"/>
    </row>
    <row r="356" spans="1:40" ht="283.5" x14ac:dyDescent="0.25">
      <c r="A356" s="409">
        <v>53</v>
      </c>
      <c r="B356" s="427" t="str">
        <f t="shared" si="20"/>
        <v/>
      </c>
      <c r="C356" s="501" t="str">
        <f ca="1">TEXT(IFERROR(INDEX('Overview - Section A'!$A$38:$A$44,MATCH(G356,'Overview - Section A'!$U$38:$U$44,0)),""),"d-mmm-yy") &amp;" to " &amp; TEXT(IFERROR(INDEX('Overview - Section A'!$E$38:$E$44,MATCH(G356,'Overview - Section A'!$U$38:$U$44,0)),""),"d-mmm-yy")</f>
        <v>1-Jan-20 to 31-Dec-20</v>
      </c>
      <c r="D356" s="517"/>
      <c r="E356" s="517"/>
      <c r="F356" s="518"/>
      <c r="G356" s="519" t="s">
        <v>466</v>
      </c>
      <c r="H356" s="519"/>
      <c r="I356" s="503" t="b">
        <f t="shared" si="21"/>
        <v>1</v>
      </c>
      <c r="J356" s="503" t="b">
        <f t="shared" si="22"/>
        <v>0</v>
      </c>
      <c r="K356" s="503" t="str">
        <f t="shared" si="23"/>
        <v>a1N36000009dOJSEA2</v>
      </c>
      <c r="L356" s="520" t="s">
        <v>1493</v>
      </c>
      <c r="M356" s="517"/>
      <c r="N356" s="517"/>
      <c r="O356" s="49"/>
      <c r="AM356" s="5"/>
      <c r="AN356" s="5"/>
    </row>
    <row r="357" spans="1:40" ht="283.5" x14ac:dyDescent="0.25">
      <c r="A357" s="409">
        <v>53</v>
      </c>
      <c r="B357" s="427" t="str">
        <f t="shared" si="20"/>
        <v/>
      </c>
      <c r="C357" s="501" t="str">
        <f ca="1">TEXT(IFERROR(INDEX('Overview - Section A'!$A$38:$A$44,MATCH(G357,'Overview - Section A'!$U$38:$U$44,0)),""),"d-mmm-yy") &amp;" to " &amp; TEXT(IFERROR(INDEX('Overview - Section A'!$E$38:$E$44,MATCH(G357,'Overview - Section A'!$U$38:$U$44,0)),""),"d-mmm-yy")</f>
        <v>1-Jan-21 to 31-Dec-21</v>
      </c>
      <c r="D357" s="517"/>
      <c r="E357" s="517"/>
      <c r="F357" s="518"/>
      <c r="G357" s="519" t="s">
        <v>468</v>
      </c>
      <c r="H357" s="519"/>
      <c r="I357" s="503" t="b">
        <f t="shared" si="21"/>
        <v>1</v>
      </c>
      <c r="J357" s="503" t="b">
        <f t="shared" si="22"/>
        <v>0</v>
      </c>
      <c r="K357" s="503" t="str">
        <f t="shared" si="23"/>
        <v>a1N36000009dOJSEA2</v>
      </c>
      <c r="L357" s="520" t="s">
        <v>1494</v>
      </c>
      <c r="M357" s="517"/>
      <c r="N357" s="517"/>
      <c r="O357" s="49"/>
      <c r="AM357" s="5"/>
      <c r="AN357" s="5"/>
    </row>
    <row r="358" spans="1:40" ht="283.5" x14ac:dyDescent="0.25">
      <c r="A358" s="409">
        <v>53</v>
      </c>
      <c r="B358" s="427" t="str">
        <f t="shared" si="20"/>
        <v/>
      </c>
      <c r="C358" s="501" t="str">
        <f ca="1">TEXT(IFERROR(INDEX('Overview - Section A'!$A$38:$A$44,MATCH(G358,'Overview - Section A'!$U$38:$U$44,0)),""),"d-mmm-yy") &amp;" to " &amp; TEXT(IFERROR(INDEX('Overview - Section A'!$E$38:$E$44,MATCH(G358,'Overview - Section A'!$U$38:$U$44,0)),""),"d-mmm-yy")</f>
        <v>1-Jan-22 to 31-Dec-22</v>
      </c>
      <c r="D358" s="517"/>
      <c r="E358" s="517"/>
      <c r="F358" s="518"/>
      <c r="G358" s="519" t="s">
        <v>470</v>
      </c>
      <c r="H358" s="519"/>
      <c r="I358" s="503" t="b">
        <f t="shared" si="21"/>
        <v>1</v>
      </c>
      <c r="J358" s="503" t="b">
        <f t="shared" si="22"/>
        <v>0</v>
      </c>
      <c r="K358" s="503" t="str">
        <f t="shared" si="23"/>
        <v>a1N36000009dOJSEA2</v>
      </c>
      <c r="L358" s="520" t="s">
        <v>1495</v>
      </c>
      <c r="M358" s="517"/>
      <c r="N358" s="517"/>
      <c r="O358" s="49"/>
      <c r="AM358" s="5"/>
      <c r="AN358" s="5"/>
    </row>
    <row r="359" spans="1:40" ht="283.5" x14ac:dyDescent="0.25">
      <c r="A359" s="409">
        <v>54</v>
      </c>
      <c r="B359" s="427" t="str">
        <f t="shared" si="20"/>
        <v/>
      </c>
      <c r="C359" s="501" t="str">
        <f ca="1">TEXT(IFERROR(INDEX('Overview - Section A'!$A$38:$A$44,MATCH(G359,'Overview - Section A'!$U$38:$U$44,0)),""),"d-mmm-yy") &amp;" to " &amp; TEXT(IFERROR(INDEX('Overview - Section A'!$E$38:$E$44,MATCH(G359,'Overview - Section A'!$U$38:$U$44,0)),""),"d-mmm-yy")</f>
        <v>1-Jul-18 to 31-Dec-18</v>
      </c>
      <c r="D359" s="517"/>
      <c r="E359" s="517"/>
      <c r="F359" s="518"/>
      <c r="G359" s="519" t="s">
        <v>462</v>
      </c>
      <c r="H359" s="519"/>
      <c r="I359" s="503" t="b">
        <f t="shared" si="21"/>
        <v>1</v>
      </c>
      <c r="J359" s="503" t="b">
        <f t="shared" si="22"/>
        <v>0</v>
      </c>
      <c r="K359" s="503" t="str">
        <f t="shared" si="23"/>
        <v>a1N36000009dOJTEA2</v>
      </c>
      <c r="L359" s="520" t="s">
        <v>1496</v>
      </c>
      <c r="M359" s="517"/>
      <c r="N359" s="517"/>
      <c r="O359" s="49"/>
      <c r="AM359" s="5"/>
      <c r="AN359" s="5"/>
    </row>
    <row r="360" spans="1:40" ht="283.5" x14ac:dyDescent="0.25">
      <c r="A360" s="409">
        <v>54</v>
      </c>
      <c r="B360" s="427" t="str">
        <f t="shared" si="20"/>
        <v/>
      </c>
      <c r="C360" s="501" t="str">
        <f ca="1">TEXT(IFERROR(INDEX('Overview - Section A'!$A$38:$A$44,MATCH(G360,'Overview - Section A'!$U$38:$U$44,0)),""),"d-mmm-yy") &amp;" to " &amp; TEXT(IFERROR(INDEX('Overview - Section A'!$E$38:$E$44,MATCH(G360,'Overview - Section A'!$U$38:$U$44,0)),""),"d-mmm-yy")</f>
        <v>1-Jan-19 to 31-Dec-19</v>
      </c>
      <c r="D360" s="517"/>
      <c r="E360" s="517"/>
      <c r="F360" s="518"/>
      <c r="G360" s="519" t="s">
        <v>464</v>
      </c>
      <c r="H360" s="519"/>
      <c r="I360" s="503" t="b">
        <f t="shared" si="21"/>
        <v>1</v>
      </c>
      <c r="J360" s="503" t="b">
        <f t="shared" si="22"/>
        <v>0</v>
      </c>
      <c r="K360" s="503" t="str">
        <f t="shared" si="23"/>
        <v>a1N36000009dOJTEA2</v>
      </c>
      <c r="L360" s="520" t="s">
        <v>1497</v>
      </c>
      <c r="M360" s="517"/>
      <c r="N360" s="517"/>
      <c r="O360" s="49"/>
      <c r="AM360" s="5"/>
      <c r="AN360" s="5"/>
    </row>
    <row r="361" spans="1:40" ht="283.5" x14ac:dyDescent="0.25">
      <c r="A361" s="409">
        <v>54</v>
      </c>
      <c r="B361" s="427" t="str">
        <f t="shared" si="20"/>
        <v/>
      </c>
      <c r="C361" s="501" t="str">
        <f ca="1">TEXT(IFERROR(INDEX('Overview - Section A'!$A$38:$A$44,MATCH(G361,'Overview - Section A'!$U$38:$U$44,0)),""),"d-mmm-yy") &amp;" to " &amp; TEXT(IFERROR(INDEX('Overview - Section A'!$E$38:$E$44,MATCH(G361,'Overview - Section A'!$U$38:$U$44,0)),""),"d-mmm-yy")</f>
        <v>1-Jan-20 to 31-Dec-20</v>
      </c>
      <c r="D361" s="517"/>
      <c r="E361" s="517"/>
      <c r="F361" s="518"/>
      <c r="G361" s="519" t="s">
        <v>466</v>
      </c>
      <c r="H361" s="519"/>
      <c r="I361" s="503" t="b">
        <f t="shared" si="21"/>
        <v>1</v>
      </c>
      <c r="J361" s="503" t="b">
        <f t="shared" si="22"/>
        <v>0</v>
      </c>
      <c r="K361" s="503" t="str">
        <f t="shared" si="23"/>
        <v>a1N36000009dOJTEA2</v>
      </c>
      <c r="L361" s="520" t="s">
        <v>1498</v>
      </c>
      <c r="M361" s="517"/>
      <c r="N361" s="517"/>
      <c r="O361" s="49"/>
      <c r="AM361" s="5"/>
      <c r="AN361" s="5"/>
    </row>
    <row r="362" spans="1:40" ht="283.5" x14ac:dyDescent="0.25">
      <c r="A362" s="409">
        <v>54</v>
      </c>
      <c r="B362" s="427" t="str">
        <f t="shared" si="20"/>
        <v/>
      </c>
      <c r="C362" s="501" t="str">
        <f ca="1">TEXT(IFERROR(INDEX('Overview - Section A'!$A$38:$A$44,MATCH(G362,'Overview - Section A'!$U$38:$U$44,0)),""),"d-mmm-yy") &amp;" to " &amp; TEXT(IFERROR(INDEX('Overview - Section A'!$E$38:$E$44,MATCH(G362,'Overview - Section A'!$U$38:$U$44,0)),""),"d-mmm-yy")</f>
        <v>1-Jan-21 to 31-Dec-21</v>
      </c>
      <c r="D362" s="517"/>
      <c r="E362" s="517"/>
      <c r="F362" s="518"/>
      <c r="G362" s="519" t="s">
        <v>468</v>
      </c>
      <c r="H362" s="519"/>
      <c r="I362" s="503" t="b">
        <f t="shared" si="21"/>
        <v>1</v>
      </c>
      <c r="J362" s="503" t="b">
        <f t="shared" si="22"/>
        <v>0</v>
      </c>
      <c r="K362" s="503" t="str">
        <f t="shared" si="23"/>
        <v>a1N36000009dOJTEA2</v>
      </c>
      <c r="L362" s="520" t="s">
        <v>1499</v>
      </c>
      <c r="M362" s="517"/>
      <c r="N362" s="517"/>
      <c r="O362" s="49"/>
      <c r="AM362" s="5"/>
      <c r="AN362" s="5"/>
    </row>
    <row r="363" spans="1:40" ht="283.5" x14ac:dyDescent="0.25">
      <c r="A363" s="409">
        <v>54</v>
      </c>
      <c r="B363" s="427" t="str">
        <f t="shared" si="20"/>
        <v/>
      </c>
      <c r="C363" s="501" t="str">
        <f ca="1">TEXT(IFERROR(INDEX('Overview - Section A'!$A$38:$A$44,MATCH(G363,'Overview - Section A'!$U$38:$U$44,0)),""),"d-mmm-yy") &amp;" to " &amp; TEXT(IFERROR(INDEX('Overview - Section A'!$E$38:$E$44,MATCH(G363,'Overview - Section A'!$U$38:$U$44,0)),""),"d-mmm-yy")</f>
        <v>1-Jan-22 to 31-Dec-22</v>
      </c>
      <c r="D363" s="517"/>
      <c r="E363" s="517"/>
      <c r="F363" s="518"/>
      <c r="G363" s="519" t="s">
        <v>470</v>
      </c>
      <c r="H363" s="519"/>
      <c r="I363" s="503" t="b">
        <f t="shared" si="21"/>
        <v>1</v>
      </c>
      <c r="J363" s="503" t="b">
        <f t="shared" si="22"/>
        <v>0</v>
      </c>
      <c r="K363" s="503" t="str">
        <f t="shared" si="23"/>
        <v>a1N36000009dOJTEA2</v>
      </c>
      <c r="L363" s="520" t="s">
        <v>1500</v>
      </c>
      <c r="M363" s="517"/>
      <c r="N363" s="517"/>
      <c r="O363" s="49"/>
      <c r="AM363" s="5"/>
      <c r="AN363" s="5"/>
    </row>
    <row r="364" spans="1:40" ht="283.5" x14ac:dyDescent="0.25">
      <c r="A364" s="409">
        <v>55</v>
      </c>
      <c r="B364" s="427" t="str">
        <f t="shared" si="20"/>
        <v/>
      </c>
      <c r="C364" s="501" t="str">
        <f ca="1">TEXT(IFERROR(INDEX('Overview - Section A'!$A$38:$A$44,MATCH(G364,'Overview - Section A'!$U$38:$U$44,0)),""),"d-mmm-yy") &amp;" to " &amp; TEXT(IFERROR(INDEX('Overview - Section A'!$E$38:$E$44,MATCH(G364,'Overview - Section A'!$U$38:$U$44,0)),""),"d-mmm-yy")</f>
        <v>1-Jul-18 to 31-Dec-18</v>
      </c>
      <c r="D364" s="517"/>
      <c r="E364" s="517"/>
      <c r="F364" s="518"/>
      <c r="G364" s="519" t="s">
        <v>462</v>
      </c>
      <c r="H364" s="519"/>
      <c r="I364" s="503" t="b">
        <f t="shared" si="21"/>
        <v>1</v>
      </c>
      <c r="J364" s="503" t="b">
        <f t="shared" si="22"/>
        <v>0</v>
      </c>
      <c r="K364" s="503" t="str">
        <f t="shared" si="23"/>
        <v>a1N36000009dOJUEA2</v>
      </c>
      <c r="L364" s="520" t="s">
        <v>1501</v>
      </c>
      <c r="M364" s="517"/>
      <c r="N364" s="517"/>
      <c r="O364" s="49"/>
      <c r="AM364" s="5"/>
      <c r="AN364" s="5"/>
    </row>
    <row r="365" spans="1:40" ht="283.5" x14ac:dyDescent="0.25">
      <c r="A365" s="409">
        <v>55</v>
      </c>
      <c r="B365" s="427" t="str">
        <f t="shared" si="20"/>
        <v/>
      </c>
      <c r="C365" s="501" t="str">
        <f ca="1">TEXT(IFERROR(INDEX('Overview - Section A'!$A$38:$A$44,MATCH(G365,'Overview - Section A'!$U$38:$U$44,0)),""),"d-mmm-yy") &amp;" to " &amp; TEXT(IFERROR(INDEX('Overview - Section A'!$E$38:$E$44,MATCH(G365,'Overview - Section A'!$U$38:$U$44,0)),""),"d-mmm-yy")</f>
        <v>1-Jan-19 to 31-Dec-19</v>
      </c>
      <c r="D365" s="517"/>
      <c r="E365" s="517"/>
      <c r="F365" s="518"/>
      <c r="G365" s="519" t="s">
        <v>464</v>
      </c>
      <c r="H365" s="519"/>
      <c r="I365" s="503" t="b">
        <f t="shared" si="21"/>
        <v>1</v>
      </c>
      <c r="J365" s="503" t="b">
        <f t="shared" si="22"/>
        <v>0</v>
      </c>
      <c r="K365" s="503" t="str">
        <f t="shared" si="23"/>
        <v>a1N36000009dOJUEA2</v>
      </c>
      <c r="L365" s="520" t="s">
        <v>1502</v>
      </c>
      <c r="M365" s="517"/>
      <c r="N365" s="517"/>
      <c r="O365" s="49"/>
      <c r="AM365" s="5"/>
      <c r="AN365" s="5"/>
    </row>
    <row r="366" spans="1:40" ht="283.5" x14ac:dyDescent="0.25">
      <c r="A366" s="409">
        <v>55</v>
      </c>
      <c r="B366" s="427" t="str">
        <f t="shared" si="20"/>
        <v/>
      </c>
      <c r="C366" s="501" t="str">
        <f ca="1">TEXT(IFERROR(INDEX('Overview - Section A'!$A$38:$A$44,MATCH(G366,'Overview - Section A'!$U$38:$U$44,0)),""),"d-mmm-yy") &amp;" to " &amp; TEXT(IFERROR(INDEX('Overview - Section A'!$E$38:$E$44,MATCH(G366,'Overview - Section A'!$U$38:$U$44,0)),""),"d-mmm-yy")</f>
        <v>1-Jan-20 to 31-Dec-20</v>
      </c>
      <c r="D366" s="517"/>
      <c r="E366" s="517"/>
      <c r="F366" s="518"/>
      <c r="G366" s="519" t="s">
        <v>466</v>
      </c>
      <c r="H366" s="519"/>
      <c r="I366" s="503" t="b">
        <f t="shared" si="21"/>
        <v>1</v>
      </c>
      <c r="J366" s="503" t="b">
        <f t="shared" si="22"/>
        <v>0</v>
      </c>
      <c r="K366" s="503" t="str">
        <f t="shared" si="23"/>
        <v>a1N36000009dOJUEA2</v>
      </c>
      <c r="L366" s="520" t="s">
        <v>1503</v>
      </c>
      <c r="M366" s="517"/>
      <c r="N366" s="517"/>
      <c r="O366" s="49"/>
      <c r="AM366" s="5"/>
      <c r="AN366" s="5"/>
    </row>
    <row r="367" spans="1:40" ht="283.5" x14ac:dyDescent="0.25">
      <c r="A367" s="409">
        <v>55</v>
      </c>
      <c r="B367" s="427" t="str">
        <f t="shared" si="20"/>
        <v/>
      </c>
      <c r="C367" s="501" t="str">
        <f ca="1">TEXT(IFERROR(INDEX('Overview - Section A'!$A$38:$A$44,MATCH(G367,'Overview - Section A'!$U$38:$U$44,0)),""),"d-mmm-yy") &amp;" to " &amp; TEXT(IFERROR(INDEX('Overview - Section A'!$E$38:$E$44,MATCH(G367,'Overview - Section A'!$U$38:$U$44,0)),""),"d-mmm-yy")</f>
        <v>1-Jan-21 to 31-Dec-21</v>
      </c>
      <c r="D367" s="517"/>
      <c r="E367" s="517"/>
      <c r="F367" s="518"/>
      <c r="G367" s="519" t="s">
        <v>468</v>
      </c>
      <c r="H367" s="519"/>
      <c r="I367" s="503" t="b">
        <f t="shared" si="21"/>
        <v>1</v>
      </c>
      <c r="J367" s="503" t="b">
        <f t="shared" si="22"/>
        <v>0</v>
      </c>
      <c r="K367" s="503" t="str">
        <f t="shared" si="23"/>
        <v>a1N36000009dOJUEA2</v>
      </c>
      <c r="L367" s="520" t="s">
        <v>1504</v>
      </c>
      <c r="M367" s="517"/>
      <c r="N367" s="517"/>
      <c r="O367" s="49"/>
      <c r="AM367" s="5"/>
      <c r="AN367" s="5"/>
    </row>
    <row r="368" spans="1:40" ht="283.5" x14ac:dyDescent="0.25">
      <c r="A368" s="409">
        <v>55</v>
      </c>
      <c r="B368" s="427" t="str">
        <f t="shared" si="20"/>
        <v/>
      </c>
      <c r="C368" s="501" t="str">
        <f ca="1">TEXT(IFERROR(INDEX('Overview - Section A'!$A$38:$A$44,MATCH(G368,'Overview - Section A'!$U$38:$U$44,0)),""),"d-mmm-yy") &amp;" to " &amp; TEXT(IFERROR(INDEX('Overview - Section A'!$E$38:$E$44,MATCH(G368,'Overview - Section A'!$U$38:$U$44,0)),""),"d-mmm-yy")</f>
        <v>1-Jan-22 to 31-Dec-22</v>
      </c>
      <c r="D368" s="517"/>
      <c r="E368" s="517"/>
      <c r="F368" s="518"/>
      <c r="G368" s="519" t="s">
        <v>470</v>
      </c>
      <c r="H368" s="519"/>
      <c r="I368" s="503" t="b">
        <f t="shared" si="21"/>
        <v>1</v>
      </c>
      <c r="J368" s="503" t="b">
        <f t="shared" si="22"/>
        <v>0</v>
      </c>
      <c r="K368" s="503" t="str">
        <f t="shared" si="23"/>
        <v>a1N36000009dOJUEA2</v>
      </c>
      <c r="L368" s="520" t="s">
        <v>1505</v>
      </c>
      <c r="M368" s="517"/>
      <c r="N368" s="517"/>
      <c r="O368" s="49"/>
      <c r="AM368" s="5"/>
      <c r="AN368" s="5"/>
    </row>
    <row r="369" spans="1:40" ht="283.5" x14ac:dyDescent="0.25">
      <c r="A369" s="409">
        <v>56</v>
      </c>
      <c r="B369" s="427" t="str">
        <f t="shared" si="20"/>
        <v/>
      </c>
      <c r="C369" s="501" t="str">
        <f ca="1">TEXT(IFERROR(INDEX('Overview - Section A'!$A$38:$A$44,MATCH(G369,'Overview - Section A'!$U$38:$U$44,0)),""),"d-mmm-yy") &amp;" to " &amp; TEXT(IFERROR(INDEX('Overview - Section A'!$E$38:$E$44,MATCH(G369,'Overview - Section A'!$U$38:$U$44,0)),""),"d-mmm-yy")</f>
        <v>1-Jul-18 to 31-Dec-18</v>
      </c>
      <c r="D369" s="517"/>
      <c r="E369" s="517"/>
      <c r="F369" s="518"/>
      <c r="G369" s="519" t="s">
        <v>462</v>
      </c>
      <c r="H369" s="519"/>
      <c r="I369" s="503" t="b">
        <f t="shared" si="21"/>
        <v>1</v>
      </c>
      <c r="J369" s="503" t="b">
        <f t="shared" si="22"/>
        <v>0</v>
      </c>
      <c r="K369" s="503" t="str">
        <f t="shared" si="23"/>
        <v>a1N36000009dOJVEA2</v>
      </c>
      <c r="L369" s="520" t="s">
        <v>1506</v>
      </c>
      <c r="M369" s="517"/>
      <c r="N369" s="517"/>
      <c r="O369" s="49"/>
      <c r="AM369" s="5"/>
      <c r="AN369" s="5"/>
    </row>
    <row r="370" spans="1:40" ht="283.5" x14ac:dyDescent="0.25">
      <c r="A370" s="409">
        <v>56</v>
      </c>
      <c r="B370" s="427" t="str">
        <f t="shared" si="20"/>
        <v/>
      </c>
      <c r="C370" s="501" t="str">
        <f ca="1">TEXT(IFERROR(INDEX('Overview - Section A'!$A$38:$A$44,MATCH(G370,'Overview - Section A'!$U$38:$U$44,0)),""),"d-mmm-yy") &amp;" to " &amp; TEXT(IFERROR(INDEX('Overview - Section A'!$E$38:$E$44,MATCH(G370,'Overview - Section A'!$U$38:$U$44,0)),""),"d-mmm-yy")</f>
        <v>1-Jan-19 to 31-Dec-19</v>
      </c>
      <c r="D370" s="517"/>
      <c r="E370" s="517"/>
      <c r="F370" s="518"/>
      <c r="G370" s="519" t="s">
        <v>464</v>
      </c>
      <c r="H370" s="519"/>
      <c r="I370" s="503" t="b">
        <f t="shared" si="21"/>
        <v>1</v>
      </c>
      <c r="J370" s="503" t="b">
        <f t="shared" si="22"/>
        <v>0</v>
      </c>
      <c r="K370" s="503" t="str">
        <f t="shared" si="23"/>
        <v>a1N36000009dOJVEA2</v>
      </c>
      <c r="L370" s="520" t="s">
        <v>1507</v>
      </c>
      <c r="M370" s="517"/>
      <c r="N370" s="517"/>
      <c r="O370" s="49"/>
      <c r="AM370" s="5"/>
      <c r="AN370" s="5"/>
    </row>
    <row r="371" spans="1:40" ht="283.5" x14ac:dyDescent="0.25">
      <c r="A371" s="409">
        <v>56</v>
      </c>
      <c r="B371" s="427" t="str">
        <f t="shared" si="20"/>
        <v/>
      </c>
      <c r="C371" s="501" t="str">
        <f ca="1">TEXT(IFERROR(INDEX('Overview - Section A'!$A$38:$A$44,MATCH(G371,'Overview - Section A'!$U$38:$U$44,0)),""),"d-mmm-yy") &amp;" to " &amp; TEXT(IFERROR(INDEX('Overview - Section A'!$E$38:$E$44,MATCH(G371,'Overview - Section A'!$U$38:$U$44,0)),""),"d-mmm-yy")</f>
        <v>1-Jan-20 to 31-Dec-20</v>
      </c>
      <c r="D371" s="517"/>
      <c r="E371" s="517"/>
      <c r="F371" s="518"/>
      <c r="G371" s="519" t="s">
        <v>466</v>
      </c>
      <c r="H371" s="519"/>
      <c r="I371" s="503" t="b">
        <f t="shared" si="21"/>
        <v>1</v>
      </c>
      <c r="J371" s="503" t="b">
        <f t="shared" si="22"/>
        <v>0</v>
      </c>
      <c r="K371" s="503" t="str">
        <f t="shared" si="23"/>
        <v>a1N36000009dOJVEA2</v>
      </c>
      <c r="L371" s="520" t="s">
        <v>1508</v>
      </c>
      <c r="M371" s="517"/>
      <c r="N371" s="517"/>
      <c r="O371" s="49"/>
      <c r="AM371" s="5"/>
      <c r="AN371" s="5"/>
    </row>
    <row r="372" spans="1:40" ht="283.5" x14ac:dyDescent="0.25">
      <c r="A372" s="409">
        <v>56</v>
      </c>
      <c r="B372" s="427" t="str">
        <f t="shared" si="20"/>
        <v/>
      </c>
      <c r="C372" s="501" t="str">
        <f ca="1">TEXT(IFERROR(INDEX('Overview - Section A'!$A$38:$A$44,MATCH(G372,'Overview - Section A'!$U$38:$U$44,0)),""),"d-mmm-yy") &amp;" to " &amp; TEXT(IFERROR(INDEX('Overview - Section A'!$E$38:$E$44,MATCH(G372,'Overview - Section A'!$U$38:$U$44,0)),""),"d-mmm-yy")</f>
        <v>1-Jan-21 to 31-Dec-21</v>
      </c>
      <c r="D372" s="517"/>
      <c r="E372" s="517"/>
      <c r="F372" s="518"/>
      <c r="G372" s="519" t="s">
        <v>468</v>
      </c>
      <c r="H372" s="519"/>
      <c r="I372" s="503" t="b">
        <f t="shared" si="21"/>
        <v>1</v>
      </c>
      <c r="J372" s="503" t="b">
        <f t="shared" si="22"/>
        <v>0</v>
      </c>
      <c r="K372" s="503" t="str">
        <f t="shared" si="23"/>
        <v>a1N36000009dOJVEA2</v>
      </c>
      <c r="L372" s="520" t="s">
        <v>1509</v>
      </c>
      <c r="M372" s="517"/>
      <c r="N372" s="517"/>
      <c r="O372" s="49"/>
      <c r="AM372" s="5"/>
      <c r="AN372" s="5"/>
    </row>
    <row r="373" spans="1:40" ht="283.5" x14ac:dyDescent="0.25">
      <c r="A373" s="409">
        <v>56</v>
      </c>
      <c r="B373" s="427" t="str">
        <f t="shared" si="20"/>
        <v/>
      </c>
      <c r="C373" s="501" t="str">
        <f ca="1">TEXT(IFERROR(INDEX('Overview - Section A'!$A$38:$A$44,MATCH(G373,'Overview - Section A'!$U$38:$U$44,0)),""),"d-mmm-yy") &amp;" to " &amp; TEXT(IFERROR(INDEX('Overview - Section A'!$E$38:$E$44,MATCH(G373,'Overview - Section A'!$U$38:$U$44,0)),""),"d-mmm-yy")</f>
        <v>1-Jan-22 to 31-Dec-22</v>
      </c>
      <c r="D373" s="517"/>
      <c r="E373" s="517"/>
      <c r="F373" s="518"/>
      <c r="G373" s="519" t="s">
        <v>470</v>
      </c>
      <c r="H373" s="519"/>
      <c r="I373" s="503" t="b">
        <f t="shared" si="21"/>
        <v>1</v>
      </c>
      <c r="J373" s="503" t="b">
        <f t="shared" si="22"/>
        <v>0</v>
      </c>
      <c r="K373" s="503" t="str">
        <f t="shared" si="23"/>
        <v>a1N36000009dOJVEA2</v>
      </c>
      <c r="L373" s="520" t="s">
        <v>1510</v>
      </c>
      <c r="M373" s="517"/>
      <c r="N373" s="517"/>
      <c r="O373" s="49"/>
      <c r="AM373" s="5"/>
      <c r="AN373" s="5"/>
    </row>
    <row r="374" spans="1:40" ht="283.5" x14ac:dyDescent="0.25">
      <c r="A374" s="409">
        <v>57</v>
      </c>
      <c r="B374" s="427" t="str">
        <f t="shared" si="20"/>
        <v/>
      </c>
      <c r="C374" s="501" t="str">
        <f ca="1">TEXT(IFERROR(INDEX('Overview - Section A'!$A$38:$A$44,MATCH(G374,'Overview - Section A'!$U$38:$U$44,0)),""),"d-mmm-yy") &amp;" to " &amp; TEXT(IFERROR(INDEX('Overview - Section A'!$E$38:$E$44,MATCH(G374,'Overview - Section A'!$U$38:$U$44,0)),""),"d-mmm-yy")</f>
        <v>1-Jul-18 to 31-Dec-18</v>
      </c>
      <c r="D374" s="517"/>
      <c r="E374" s="517"/>
      <c r="F374" s="518"/>
      <c r="G374" s="519" t="s">
        <v>462</v>
      </c>
      <c r="H374" s="519"/>
      <c r="I374" s="503" t="b">
        <f t="shared" si="21"/>
        <v>1</v>
      </c>
      <c r="J374" s="503" t="b">
        <f t="shared" si="22"/>
        <v>0</v>
      </c>
      <c r="K374" s="503" t="str">
        <f t="shared" si="23"/>
        <v>a1N36000009dOJWEA2</v>
      </c>
      <c r="L374" s="520" t="s">
        <v>1511</v>
      </c>
      <c r="M374" s="517"/>
      <c r="N374" s="517"/>
      <c r="O374" s="49"/>
      <c r="AM374" s="5"/>
      <c r="AN374" s="5"/>
    </row>
    <row r="375" spans="1:40" ht="283.5" x14ac:dyDescent="0.25">
      <c r="A375" s="409">
        <v>57</v>
      </c>
      <c r="B375" s="427" t="str">
        <f t="shared" si="20"/>
        <v/>
      </c>
      <c r="C375" s="501" t="str">
        <f ca="1">TEXT(IFERROR(INDEX('Overview - Section A'!$A$38:$A$44,MATCH(G375,'Overview - Section A'!$U$38:$U$44,0)),""),"d-mmm-yy") &amp;" to " &amp; TEXT(IFERROR(INDEX('Overview - Section A'!$E$38:$E$44,MATCH(G375,'Overview - Section A'!$U$38:$U$44,0)),""),"d-mmm-yy")</f>
        <v>1-Jan-19 to 31-Dec-19</v>
      </c>
      <c r="D375" s="517"/>
      <c r="E375" s="517"/>
      <c r="F375" s="518"/>
      <c r="G375" s="519" t="s">
        <v>464</v>
      </c>
      <c r="H375" s="519"/>
      <c r="I375" s="503" t="b">
        <f t="shared" si="21"/>
        <v>1</v>
      </c>
      <c r="J375" s="503" t="b">
        <f t="shared" si="22"/>
        <v>0</v>
      </c>
      <c r="K375" s="503" t="str">
        <f t="shared" si="23"/>
        <v>a1N36000009dOJWEA2</v>
      </c>
      <c r="L375" s="520" t="s">
        <v>1512</v>
      </c>
      <c r="M375" s="517"/>
      <c r="N375" s="517"/>
      <c r="O375" s="49"/>
      <c r="AM375" s="5"/>
      <c r="AN375" s="5"/>
    </row>
    <row r="376" spans="1:40" ht="283.5" x14ac:dyDescent="0.25">
      <c r="A376" s="409">
        <v>57</v>
      </c>
      <c r="B376" s="427" t="str">
        <f t="shared" si="20"/>
        <v/>
      </c>
      <c r="C376" s="501" t="str">
        <f ca="1">TEXT(IFERROR(INDEX('Overview - Section A'!$A$38:$A$44,MATCH(G376,'Overview - Section A'!$U$38:$U$44,0)),""),"d-mmm-yy") &amp;" to " &amp; TEXT(IFERROR(INDEX('Overview - Section A'!$E$38:$E$44,MATCH(G376,'Overview - Section A'!$U$38:$U$44,0)),""),"d-mmm-yy")</f>
        <v>1-Jan-20 to 31-Dec-20</v>
      </c>
      <c r="D376" s="517"/>
      <c r="E376" s="517"/>
      <c r="F376" s="518"/>
      <c r="G376" s="519" t="s">
        <v>466</v>
      </c>
      <c r="H376" s="519"/>
      <c r="I376" s="503" t="b">
        <f t="shared" si="21"/>
        <v>1</v>
      </c>
      <c r="J376" s="503" t="b">
        <f t="shared" si="22"/>
        <v>0</v>
      </c>
      <c r="K376" s="503" t="str">
        <f t="shared" si="23"/>
        <v>a1N36000009dOJWEA2</v>
      </c>
      <c r="L376" s="520" t="s">
        <v>1513</v>
      </c>
      <c r="M376" s="517"/>
      <c r="N376" s="517"/>
      <c r="O376" s="49"/>
      <c r="AM376" s="5"/>
      <c r="AN376" s="5"/>
    </row>
    <row r="377" spans="1:40" ht="283.5" x14ac:dyDescent="0.25">
      <c r="A377" s="409">
        <v>57</v>
      </c>
      <c r="B377" s="427" t="str">
        <f t="shared" si="20"/>
        <v/>
      </c>
      <c r="C377" s="501" t="str">
        <f ca="1">TEXT(IFERROR(INDEX('Overview - Section A'!$A$38:$A$44,MATCH(G377,'Overview - Section A'!$U$38:$U$44,0)),""),"d-mmm-yy") &amp;" to " &amp; TEXT(IFERROR(INDEX('Overview - Section A'!$E$38:$E$44,MATCH(G377,'Overview - Section A'!$U$38:$U$44,0)),""),"d-mmm-yy")</f>
        <v>1-Jan-21 to 31-Dec-21</v>
      </c>
      <c r="D377" s="517"/>
      <c r="E377" s="517"/>
      <c r="F377" s="518"/>
      <c r="G377" s="519" t="s">
        <v>468</v>
      </c>
      <c r="H377" s="519"/>
      <c r="I377" s="503" t="b">
        <f t="shared" si="21"/>
        <v>1</v>
      </c>
      <c r="J377" s="503" t="b">
        <f t="shared" si="22"/>
        <v>0</v>
      </c>
      <c r="K377" s="503" t="str">
        <f t="shared" si="23"/>
        <v>a1N36000009dOJWEA2</v>
      </c>
      <c r="L377" s="520" t="s">
        <v>1514</v>
      </c>
      <c r="M377" s="517"/>
      <c r="N377" s="517"/>
      <c r="O377" s="49"/>
      <c r="AM377" s="5"/>
      <c r="AN377" s="5"/>
    </row>
    <row r="378" spans="1:40" ht="283.5" x14ac:dyDescent="0.25">
      <c r="A378" s="409">
        <v>57</v>
      </c>
      <c r="B378" s="427" t="str">
        <f t="shared" si="20"/>
        <v/>
      </c>
      <c r="C378" s="501" t="str">
        <f ca="1">TEXT(IFERROR(INDEX('Overview - Section A'!$A$38:$A$44,MATCH(G378,'Overview - Section A'!$U$38:$U$44,0)),""),"d-mmm-yy") &amp;" to " &amp; TEXT(IFERROR(INDEX('Overview - Section A'!$E$38:$E$44,MATCH(G378,'Overview - Section A'!$U$38:$U$44,0)),""),"d-mmm-yy")</f>
        <v>1-Jan-22 to 31-Dec-22</v>
      </c>
      <c r="D378" s="517"/>
      <c r="E378" s="517"/>
      <c r="F378" s="518"/>
      <c r="G378" s="519" t="s">
        <v>470</v>
      </c>
      <c r="H378" s="519"/>
      <c r="I378" s="503" t="b">
        <f t="shared" si="21"/>
        <v>1</v>
      </c>
      <c r="J378" s="503" t="b">
        <f t="shared" si="22"/>
        <v>0</v>
      </c>
      <c r="K378" s="503" t="str">
        <f t="shared" si="23"/>
        <v>a1N36000009dOJWEA2</v>
      </c>
      <c r="L378" s="520" t="s">
        <v>1515</v>
      </c>
      <c r="M378" s="517"/>
      <c r="N378" s="517"/>
      <c r="O378" s="49"/>
      <c r="AM378" s="5"/>
      <c r="AN378" s="5"/>
    </row>
    <row r="379" spans="1:40" ht="283.5" x14ac:dyDescent="0.25">
      <c r="A379" s="409">
        <v>58</v>
      </c>
      <c r="B379" s="427" t="str">
        <f t="shared" si="20"/>
        <v/>
      </c>
      <c r="C379" s="501" t="str">
        <f ca="1">TEXT(IFERROR(INDEX('Overview - Section A'!$A$38:$A$44,MATCH(G379,'Overview - Section A'!$U$38:$U$44,0)),""),"d-mmm-yy") &amp;" to " &amp; TEXT(IFERROR(INDEX('Overview - Section A'!$E$38:$E$44,MATCH(G379,'Overview - Section A'!$U$38:$U$44,0)),""),"d-mmm-yy")</f>
        <v>1-Jul-18 to 31-Dec-18</v>
      </c>
      <c r="D379" s="517"/>
      <c r="E379" s="517"/>
      <c r="F379" s="518"/>
      <c r="G379" s="519" t="s">
        <v>462</v>
      </c>
      <c r="H379" s="519"/>
      <c r="I379" s="503" t="b">
        <f t="shared" si="21"/>
        <v>1</v>
      </c>
      <c r="J379" s="503" t="b">
        <f t="shared" si="22"/>
        <v>0</v>
      </c>
      <c r="K379" s="503" t="str">
        <f t="shared" si="23"/>
        <v>a1N36000009dOJXEA2</v>
      </c>
      <c r="L379" s="520" t="s">
        <v>1516</v>
      </c>
      <c r="M379" s="517"/>
      <c r="N379" s="517"/>
      <c r="O379" s="49"/>
      <c r="AM379" s="5"/>
      <c r="AN379" s="5"/>
    </row>
    <row r="380" spans="1:40" ht="283.5" x14ac:dyDescent="0.25">
      <c r="A380" s="409">
        <v>58</v>
      </c>
      <c r="B380" s="427" t="str">
        <f t="shared" si="20"/>
        <v/>
      </c>
      <c r="C380" s="501" t="str">
        <f ca="1">TEXT(IFERROR(INDEX('Overview - Section A'!$A$38:$A$44,MATCH(G380,'Overview - Section A'!$U$38:$U$44,0)),""),"d-mmm-yy") &amp;" to " &amp; TEXT(IFERROR(INDEX('Overview - Section A'!$E$38:$E$44,MATCH(G380,'Overview - Section A'!$U$38:$U$44,0)),""),"d-mmm-yy")</f>
        <v>1-Jan-19 to 31-Dec-19</v>
      </c>
      <c r="D380" s="517"/>
      <c r="E380" s="517"/>
      <c r="F380" s="518"/>
      <c r="G380" s="519" t="s">
        <v>464</v>
      </c>
      <c r="H380" s="519"/>
      <c r="I380" s="503" t="b">
        <f t="shared" si="21"/>
        <v>1</v>
      </c>
      <c r="J380" s="503" t="b">
        <f t="shared" si="22"/>
        <v>0</v>
      </c>
      <c r="K380" s="503" t="str">
        <f t="shared" si="23"/>
        <v>a1N36000009dOJXEA2</v>
      </c>
      <c r="L380" s="520" t="s">
        <v>1517</v>
      </c>
      <c r="M380" s="517"/>
      <c r="N380" s="517"/>
      <c r="O380" s="49"/>
      <c r="AM380" s="5"/>
      <c r="AN380" s="5"/>
    </row>
    <row r="381" spans="1:40" ht="283.5" x14ac:dyDescent="0.25">
      <c r="A381" s="409">
        <v>58</v>
      </c>
      <c r="B381" s="427" t="str">
        <f t="shared" si="20"/>
        <v/>
      </c>
      <c r="C381" s="501" t="str">
        <f ca="1">TEXT(IFERROR(INDEX('Overview - Section A'!$A$38:$A$44,MATCH(G381,'Overview - Section A'!$U$38:$U$44,0)),""),"d-mmm-yy") &amp;" to " &amp; TEXT(IFERROR(INDEX('Overview - Section A'!$E$38:$E$44,MATCH(G381,'Overview - Section A'!$U$38:$U$44,0)),""),"d-mmm-yy")</f>
        <v>1-Jan-20 to 31-Dec-20</v>
      </c>
      <c r="D381" s="517"/>
      <c r="E381" s="517"/>
      <c r="F381" s="518"/>
      <c r="G381" s="519" t="s">
        <v>466</v>
      </c>
      <c r="H381" s="519"/>
      <c r="I381" s="503" t="b">
        <f t="shared" si="21"/>
        <v>1</v>
      </c>
      <c r="J381" s="503" t="b">
        <f t="shared" si="22"/>
        <v>0</v>
      </c>
      <c r="K381" s="503" t="str">
        <f t="shared" si="23"/>
        <v>a1N36000009dOJXEA2</v>
      </c>
      <c r="L381" s="520" t="s">
        <v>1518</v>
      </c>
      <c r="M381" s="517"/>
      <c r="N381" s="517"/>
      <c r="O381" s="49"/>
      <c r="AM381" s="5"/>
      <c r="AN381" s="5"/>
    </row>
    <row r="382" spans="1:40" ht="283.5" x14ac:dyDescent="0.25">
      <c r="A382" s="409">
        <v>58</v>
      </c>
      <c r="B382" s="427" t="str">
        <f t="shared" si="20"/>
        <v/>
      </c>
      <c r="C382" s="501" t="str">
        <f ca="1">TEXT(IFERROR(INDEX('Overview - Section A'!$A$38:$A$44,MATCH(G382,'Overview - Section A'!$U$38:$U$44,0)),""),"d-mmm-yy") &amp;" to " &amp; TEXT(IFERROR(INDEX('Overview - Section A'!$E$38:$E$44,MATCH(G382,'Overview - Section A'!$U$38:$U$44,0)),""),"d-mmm-yy")</f>
        <v>1-Jan-21 to 31-Dec-21</v>
      </c>
      <c r="D382" s="517"/>
      <c r="E382" s="517"/>
      <c r="F382" s="518"/>
      <c r="G382" s="519" t="s">
        <v>468</v>
      </c>
      <c r="H382" s="519"/>
      <c r="I382" s="503" t="b">
        <f t="shared" si="21"/>
        <v>1</v>
      </c>
      <c r="J382" s="503" t="b">
        <f t="shared" si="22"/>
        <v>0</v>
      </c>
      <c r="K382" s="503" t="str">
        <f t="shared" si="23"/>
        <v>a1N36000009dOJXEA2</v>
      </c>
      <c r="L382" s="520" t="s">
        <v>1519</v>
      </c>
      <c r="M382" s="517"/>
      <c r="N382" s="517"/>
      <c r="O382" s="49"/>
      <c r="AM382" s="5"/>
      <c r="AN382" s="5"/>
    </row>
    <row r="383" spans="1:40" ht="283.5" x14ac:dyDescent="0.25">
      <c r="A383" s="409">
        <v>58</v>
      </c>
      <c r="B383" s="427" t="str">
        <f t="shared" si="20"/>
        <v/>
      </c>
      <c r="C383" s="501" t="str">
        <f ca="1">TEXT(IFERROR(INDEX('Overview - Section A'!$A$38:$A$44,MATCH(G383,'Overview - Section A'!$U$38:$U$44,0)),""),"d-mmm-yy") &amp;" to " &amp; TEXT(IFERROR(INDEX('Overview - Section A'!$E$38:$E$44,MATCH(G383,'Overview - Section A'!$U$38:$U$44,0)),""),"d-mmm-yy")</f>
        <v>1-Jan-22 to 31-Dec-22</v>
      </c>
      <c r="D383" s="517"/>
      <c r="E383" s="517"/>
      <c r="F383" s="518"/>
      <c r="G383" s="519" t="s">
        <v>470</v>
      </c>
      <c r="H383" s="519"/>
      <c r="I383" s="503" t="b">
        <f t="shared" si="21"/>
        <v>1</v>
      </c>
      <c r="J383" s="503" t="b">
        <f t="shared" si="22"/>
        <v>0</v>
      </c>
      <c r="K383" s="503" t="str">
        <f t="shared" si="23"/>
        <v>a1N36000009dOJXEA2</v>
      </c>
      <c r="L383" s="520" t="s">
        <v>1520</v>
      </c>
      <c r="M383" s="517"/>
      <c r="N383" s="517"/>
      <c r="O383" s="49"/>
      <c r="AM383" s="5"/>
      <c r="AN383" s="5"/>
    </row>
    <row r="384" spans="1:40" ht="283.5" x14ac:dyDescent="0.25">
      <c r="A384" s="409">
        <v>59</v>
      </c>
      <c r="B384" s="427" t="str">
        <f t="shared" si="20"/>
        <v/>
      </c>
      <c r="C384" s="501" t="str">
        <f ca="1">TEXT(IFERROR(INDEX('Overview - Section A'!$A$38:$A$44,MATCH(G384,'Overview - Section A'!$U$38:$U$44,0)),""),"d-mmm-yy") &amp;" to " &amp; TEXT(IFERROR(INDEX('Overview - Section A'!$E$38:$E$44,MATCH(G384,'Overview - Section A'!$U$38:$U$44,0)),""),"d-mmm-yy")</f>
        <v>1-Jul-18 to 31-Dec-18</v>
      </c>
      <c r="D384" s="517"/>
      <c r="E384" s="517"/>
      <c r="F384" s="518"/>
      <c r="G384" s="519" t="s">
        <v>462</v>
      </c>
      <c r="H384" s="519"/>
      <c r="I384" s="503" t="b">
        <f t="shared" si="21"/>
        <v>1</v>
      </c>
      <c r="J384" s="503" t="b">
        <f t="shared" si="22"/>
        <v>0</v>
      </c>
      <c r="K384" s="503" t="str">
        <f t="shared" si="23"/>
        <v>a1N36000009dOJYEA2</v>
      </c>
      <c r="L384" s="520" t="s">
        <v>1521</v>
      </c>
      <c r="M384" s="517"/>
      <c r="N384" s="517"/>
      <c r="O384" s="49"/>
      <c r="AM384" s="5"/>
      <c r="AN384" s="5"/>
    </row>
    <row r="385" spans="1:40" ht="283.5" x14ac:dyDescent="0.25">
      <c r="A385" s="409">
        <v>59</v>
      </c>
      <c r="B385" s="427" t="str">
        <f t="shared" si="20"/>
        <v/>
      </c>
      <c r="C385" s="501" t="str">
        <f ca="1">TEXT(IFERROR(INDEX('Overview - Section A'!$A$38:$A$44,MATCH(G385,'Overview - Section A'!$U$38:$U$44,0)),""),"d-mmm-yy") &amp;" to " &amp; TEXT(IFERROR(INDEX('Overview - Section A'!$E$38:$E$44,MATCH(G385,'Overview - Section A'!$U$38:$U$44,0)),""),"d-mmm-yy")</f>
        <v>1-Jan-19 to 31-Dec-19</v>
      </c>
      <c r="D385" s="517"/>
      <c r="E385" s="517"/>
      <c r="F385" s="518"/>
      <c r="G385" s="519" t="s">
        <v>464</v>
      </c>
      <c r="H385" s="519"/>
      <c r="I385" s="503" t="b">
        <f t="shared" si="21"/>
        <v>1</v>
      </c>
      <c r="J385" s="503" t="b">
        <f t="shared" si="22"/>
        <v>0</v>
      </c>
      <c r="K385" s="503" t="str">
        <f t="shared" si="23"/>
        <v>a1N36000009dOJYEA2</v>
      </c>
      <c r="L385" s="520" t="s">
        <v>1522</v>
      </c>
      <c r="M385" s="517"/>
      <c r="N385" s="517"/>
      <c r="O385" s="49"/>
      <c r="AM385" s="5"/>
      <c r="AN385" s="5"/>
    </row>
    <row r="386" spans="1:40" ht="283.5" x14ac:dyDescent="0.25">
      <c r="A386" s="409">
        <v>59</v>
      </c>
      <c r="B386" s="427" t="str">
        <f t="shared" si="20"/>
        <v/>
      </c>
      <c r="C386" s="501" t="str">
        <f ca="1">TEXT(IFERROR(INDEX('Overview - Section A'!$A$38:$A$44,MATCH(G386,'Overview - Section A'!$U$38:$U$44,0)),""),"d-mmm-yy") &amp;" to " &amp; TEXT(IFERROR(INDEX('Overview - Section A'!$E$38:$E$44,MATCH(G386,'Overview - Section A'!$U$38:$U$44,0)),""),"d-mmm-yy")</f>
        <v>1-Jan-20 to 31-Dec-20</v>
      </c>
      <c r="D386" s="517"/>
      <c r="E386" s="517"/>
      <c r="F386" s="518"/>
      <c r="G386" s="519" t="s">
        <v>466</v>
      </c>
      <c r="H386" s="519"/>
      <c r="I386" s="503" t="b">
        <f t="shared" si="21"/>
        <v>1</v>
      </c>
      <c r="J386" s="503" t="b">
        <f t="shared" si="22"/>
        <v>0</v>
      </c>
      <c r="K386" s="503" t="str">
        <f t="shared" si="23"/>
        <v>a1N36000009dOJYEA2</v>
      </c>
      <c r="L386" s="520" t="s">
        <v>1523</v>
      </c>
      <c r="M386" s="517"/>
      <c r="N386" s="517"/>
      <c r="O386" s="49"/>
      <c r="AM386" s="5"/>
      <c r="AN386" s="5"/>
    </row>
    <row r="387" spans="1:40" ht="283.5" x14ac:dyDescent="0.25">
      <c r="A387" s="409">
        <v>59</v>
      </c>
      <c r="B387" s="427" t="str">
        <f t="shared" si="20"/>
        <v/>
      </c>
      <c r="C387" s="501" t="str">
        <f ca="1">TEXT(IFERROR(INDEX('Overview - Section A'!$A$38:$A$44,MATCH(G387,'Overview - Section A'!$U$38:$U$44,0)),""),"d-mmm-yy") &amp;" to " &amp; TEXT(IFERROR(INDEX('Overview - Section A'!$E$38:$E$44,MATCH(G387,'Overview - Section A'!$U$38:$U$44,0)),""),"d-mmm-yy")</f>
        <v>1-Jan-21 to 31-Dec-21</v>
      </c>
      <c r="D387" s="517"/>
      <c r="E387" s="517"/>
      <c r="F387" s="518"/>
      <c r="G387" s="519" t="s">
        <v>468</v>
      </c>
      <c r="H387" s="519"/>
      <c r="I387" s="503" t="b">
        <f t="shared" si="21"/>
        <v>1</v>
      </c>
      <c r="J387" s="503" t="b">
        <f t="shared" si="22"/>
        <v>0</v>
      </c>
      <c r="K387" s="503" t="str">
        <f t="shared" si="23"/>
        <v>a1N36000009dOJYEA2</v>
      </c>
      <c r="L387" s="520" t="s">
        <v>1524</v>
      </c>
      <c r="M387" s="517"/>
      <c r="N387" s="517"/>
      <c r="O387" s="49"/>
      <c r="AM387" s="5"/>
      <c r="AN387" s="5"/>
    </row>
    <row r="388" spans="1:40" ht="283.5" x14ac:dyDescent="0.25">
      <c r="A388" s="409">
        <v>59</v>
      </c>
      <c r="B388" s="427" t="str">
        <f t="shared" si="20"/>
        <v/>
      </c>
      <c r="C388" s="501" t="str">
        <f ca="1">TEXT(IFERROR(INDEX('Overview - Section A'!$A$38:$A$44,MATCH(G388,'Overview - Section A'!$U$38:$U$44,0)),""),"d-mmm-yy") &amp;" to " &amp; TEXT(IFERROR(INDEX('Overview - Section A'!$E$38:$E$44,MATCH(G388,'Overview - Section A'!$U$38:$U$44,0)),""),"d-mmm-yy")</f>
        <v>1-Jan-22 to 31-Dec-22</v>
      </c>
      <c r="D388" s="517"/>
      <c r="E388" s="517"/>
      <c r="F388" s="518"/>
      <c r="G388" s="519" t="s">
        <v>470</v>
      </c>
      <c r="H388" s="519"/>
      <c r="I388" s="503" t="b">
        <f t="shared" si="21"/>
        <v>1</v>
      </c>
      <c r="J388" s="503" t="b">
        <f t="shared" si="22"/>
        <v>0</v>
      </c>
      <c r="K388" s="503" t="str">
        <f t="shared" si="23"/>
        <v>a1N36000009dOJYEA2</v>
      </c>
      <c r="L388" s="520" t="s">
        <v>1525</v>
      </c>
      <c r="M388" s="517"/>
      <c r="N388" s="517"/>
      <c r="O388" s="49"/>
      <c r="AM388" s="5"/>
      <c r="AN388" s="5"/>
    </row>
    <row r="389" spans="1:40" ht="283.5" x14ac:dyDescent="0.25">
      <c r="A389" s="409">
        <v>60</v>
      </c>
      <c r="B389" s="427" t="str">
        <f t="shared" si="20"/>
        <v/>
      </c>
      <c r="C389" s="501" t="str">
        <f ca="1">TEXT(IFERROR(INDEX('Overview - Section A'!$A$38:$A$44,MATCH(G389,'Overview - Section A'!$U$38:$U$44,0)),""),"d-mmm-yy") &amp;" to " &amp; TEXT(IFERROR(INDEX('Overview - Section A'!$E$38:$E$44,MATCH(G389,'Overview - Section A'!$U$38:$U$44,0)),""),"d-mmm-yy")</f>
        <v>1-Jul-18 to 31-Dec-18</v>
      </c>
      <c r="D389" s="517"/>
      <c r="E389" s="517"/>
      <c r="F389" s="518"/>
      <c r="G389" s="519" t="s">
        <v>462</v>
      </c>
      <c r="H389" s="519"/>
      <c r="I389" s="503" t="b">
        <f t="shared" si="21"/>
        <v>1</v>
      </c>
      <c r="J389" s="503" t="b">
        <f t="shared" si="22"/>
        <v>0</v>
      </c>
      <c r="K389" s="503" t="str">
        <f t="shared" si="23"/>
        <v>a1N36000009dOJZEA2</v>
      </c>
      <c r="L389" s="520" t="s">
        <v>1526</v>
      </c>
      <c r="M389" s="517"/>
      <c r="N389" s="517"/>
      <c r="O389" s="49"/>
      <c r="AM389" s="5"/>
      <c r="AN389" s="5"/>
    </row>
    <row r="390" spans="1:40" ht="283.5" x14ac:dyDescent="0.25">
      <c r="A390" s="409">
        <v>60</v>
      </c>
      <c r="B390" s="427" t="str">
        <f t="shared" si="20"/>
        <v/>
      </c>
      <c r="C390" s="501" t="str">
        <f ca="1">TEXT(IFERROR(INDEX('Overview - Section A'!$A$38:$A$44,MATCH(G390,'Overview - Section A'!$U$38:$U$44,0)),""),"d-mmm-yy") &amp;" to " &amp; TEXT(IFERROR(INDEX('Overview - Section A'!$E$38:$E$44,MATCH(G390,'Overview - Section A'!$U$38:$U$44,0)),""),"d-mmm-yy")</f>
        <v>1-Jan-19 to 31-Dec-19</v>
      </c>
      <c r="D390" s="517"/>
      <c r="E390" s="517"/>
      <c r="F390" s="518"/>
      <c r="G390" s="519" t="s">
        <v>464</v>
      </c>
      <c r="H390" s="519"/>
      <c r="I390" s="503" t="b">
        <f t="shared" si="21"/>
        <v>1</v>
      </c>
      <c r="J390" s="503" t="b">
        <f t="shared" si="22"/>
        <v>0</v>
      </c>
      <c r="K390" s="503" t="str">
        <f t="shared" si="23"/>
        <v>a1N36000009dOJZEA2</v>
      </c>
      <c r="L390" s="520" t="s">
        <v>1527</v>
      </c>
      <c r="M390" s="517"/>
      <c r="N390" s="517"/>
      <c r="O390" s="49"/>
      <c r="AM390" s="5"/>
      <c r="AN390" s="5"/>
    </row>
    <row r="391" spans="1:40" ht="283.5" x14ac:dyDescent="0.25">
      <c r="A391" s="409">
        <v>60</v>
      </c>
      <c r="B391" s="427" t="str">
        <f t="shared" si="20"/>
        <v/>
      </c>
      <c r="C391" s="501" t="str">
        <f ca="1">TEXT(IFERROR(INDEX('Overview - Section A'!$A$38:$A$44,MATCH(G391,'Overview - Section A'!$U$38:$U$44,0)),""),"d-mmm-yy") &amp;" to " &amp; TEXT(IFERROR(INDEX('Overview - Section A'!$E$38:$E$44,MATCH(G391,'Overview - Section A'!$U$38:$U$44,0)),""),"d-mmm-yy")</f>
        <v>1-Jan-20 to 31-Dec-20</v>
      </c>
      <c r="D391" s="517"/>
      <c r="E391" s="517"/>
      <c r="F391" s="518"/>
      <c r="G391" s="519" t="s">
        <v>466</v>
      </c>
      <c r="H391" s="519"/>
      <c r="I391" s="503" t="b">
        <f t="shared" si="21"/>
        <v>1</v>
      </c>
      <c r="J391" s="503" t="b">
        <f t="shared" si="22"/>
        <v>0</v>
      </c>
      <c r="K391" s="503" t="str">
        <f t="shared" si="23"/>
        <v>a1N36000009dOJZEA2</v>
      </c>
      <c r="L391" s="520" t="s">
        <v>1528</v>
      </c>
      <c r="M391" s="517"/>
      <c r="N391" s="517"/>
      <c r="O391" s="49"/>
      <c r="AM391" s="5"/>
      <c r="AN391" s="5"/>
    </row>
    <row r="392" spans="1:40" ht="283.5" x14ac:dyDescent="0.25">
      <c r="A392" s="409">
        <v>60</v>
      </c>
      <c r="B392" s="427" t="str">
        <f t="shared" si="20"/>
        <v/>
      </c>
      <c r="C392" s="501" t="str">
        <f ca="1">TEXT(IFERROR(INDEX('Overview - Section A'!$A$38:$A$44,MATCH(G392,'Overview - Section A'!$U$38:$U$44,0)),""),"d-mmm-yy") &amp;" to " &amp; TEXT(IFERROR(INDEX('Overview - Section A'!$E$38:$E$44,MATCH(G392,'Overview - Section A'!$U$38:$U$44,0)),""),"d-mmm-yy")</f>
        <v>1-Jan-21 to 31-Dec-21</v>
      </c>
      <c r="D392" s="517"/>
      <c r="E392" s="517"/>
      <c r="F392" s="518"/>
      <c r="G392" s="519" t="s">
        <v>468</v>
      </c>
      <c r="H392" s="519"/>
      <c r="I392" s="503" t="b">
        <f t="shared" si="21"/>
        <v>1</v>
      </c>
      <c r="J392" s="503" t="b">
        <f t="shared" si="22"/>
        <v>0</v>
      </c>
      <c r="K392" s="503" t="str">
        <f t="shared" si="23"/>
        <v>a1N36000009dOJZEA2</v>
      </c>
      <c r="L392" s="520" t="s">
        <v>1529</v>
      </c>
      <c r="M392" s="517"/>
      <c r="N392" s="517"/>
      <c r="O392" s="49"/>
      <c r="AM392" s="5"/>
      <c r="AN392" s="5"/>
    </row>
    <row r="393" spans="1:40" ht="283.5" x14ac:dyDescent="0.25">
      <c r="A393" s="409">
        <v>60</v>
      </c>
      <c r="B393" s="427" t="str">
        <f t="shared" si="20"/>
        <v/>
      </c>
      <c r="C393" s="501" t="str">
        <f ca="1">TEXT(IFERROR(INDEX('Overview - Section A'!$A$38:$A$44,MATCH(G393,'Overview - Section A'!$U$38:$U$44,0)),""),"d-mmm-yy") &amp;" to " &amp; TEXT(IFERROR(INDEX('Overview - Section A'!$E$38:$E$44,MATCH(G393,'Overview - Section A'!$U$38:$U$44,0)),""),"d-mmm-yy")</f>
        <v>1-Jan-22 to 31-Dec-22</v>
      </c>
      <c r="D393" s="517"/>
      <c r="E393" s="517"/>
      <c r="F393" s="518"/>
      <c r="G393" s="519" t="s">
        <v>470</v>
      </c>
      <c r="H393" s="519"/>
      <c r="I393" s="503" t="b">
        <f t="shared" si="21"/>
        <v>1</v>
      </c>
      <c r="J393" s="503" t="b">
        <f t="shared" si="22"/>
        <v>0</v>
      </c>
      <c r="K393" s="503" t="str">
        <f t="shared" si="23"/>
        <v>a1N36000009dOJZEA2</v>
      </c>
      <c r="L393" s="520" t="s">
        <v>1530</v>
      </c>
      <c r="M393" s="517"/>
      <c r="N393" s="517"/>
      <c r="O393" s="49"/>
      <c r="AM393" s="5"/>
      <c r="AN393" s="5"/>
    </row>
    <row r="394" spans="1:40" ht="283.5" x14ac:dyDescent="0.25">
      <c r="A394" s="409">
        <v>61</v>
      </c>
      <c r="B394" s="427" t="str">
        <f t="shared" si="20"/>
        <v/>
      </c>
      <c r="C394" s="501" t="str">
        <f ca="1">TEXT(IFERROR(INDEX('Overview - Section A'!$A$38:$A$44,MATCH(G394,'Overview - Section A'!$U$38:$U$44,0)),""),"d-mmm-yy") &amp;" to " &amp; TEXT(IFERROR(INDEX('Overview - Section A'!$E$38:$E$44,MATCH(G394,'Overview - Section A'!$U$38:$U$44,0)),""),"d-mmm-yy")</f>
        <v>1-Jul-18 to 31-Dec-18</v>
      </c>
      <c r="D394" s="517"/>
      <c r="E394" s="517"/>
      <c r="F394" s="518"/>
      <c r="G394" s="519" t="s">
        <v>462</v>
      </c>
      <c r="H394" s="519"/>
      <c r="I394" s="503" t="b">
        <f t="shared" si="21"/>
        <v>1</v>
      </c>
      <c r="J394" s="503" t="b">
        <f t="shared" si="22"/>
        <v>0</v>
      </c>
      <c r="K394" s="503" t="str">
        <f t="shared" si="23"/>
        <v>a1N36000009dOJaEAM</v>
      </c>
      <c r="L394" s="520" t="s">
        <v>1531</v>
      </c>
      <c r="M394" s="517"/>
      <c r="N394" s="517"/>
      <c r="O394" s="49"/>
      <c r="AM394" s="5"/>
      <c r="AN394" s="5"/>
    </row>
    <row r="395" spans="1:40" ht="283.5" x14ac:dyDescent="0.25">
      <c r="A395" s="409">
        <v>61</v>
      </c>
      <c r="B395" s="427" t="str">
        <f t="shared" si="20"/>
        <v/>
      </c>
      <c r="C395" s="501" t="str">
        <f ca="1">TEXT(IFERROR(INDEX('Overview - Section A'!$A$38:$A$44,MATCH(G395,'Overview - Section A'!$U$38:$U$44,0)),""),"d-mmm-yy") &amp;" to " &amp; TEXT(IFERROR(INDEX('Overview - Section A'!$E$38:$E$44,MATCH(G395,'Overview - Section A'!$U$38:$U$44,0)),""),"d-mmm-yy")</f>
        <v>1-Jan-19 to 31-Dec-19</v>
      </c>
      <c r="D395" s="517"/>
      <c r="E395" s="517"/>
      <c r="F395" s="518"/>
      <c r="G395" s="519" t="s">
        <v>464</v>
      </c>
      <c r="H395" s="519"/>
      <c r="I395" s="503" t="b">
        <f t="shared" si="21"/>
        <v>1</v>
      </c>
      <c r="J395" s="503" t="b">
        <f t="shared" si="22"/>
        <v>0</v>
      </c>
      <c r="K395" s="503" t="str">
        <f t="shared" si="23"/>
        <v>a1N36000009dOJaEAM</v>
      </c>
      <c r="L395" s="520" t="s">
        <v>1532</v>
      </c>
      <c r="M395" s="517"/>
      <c r="N395" s="517"/>
      <c r="O395" s="49"/>
      <c r="AM395" s="5"/>
      <c r="AN395" s="5"/>
    </row>
    <row r="396" spans="1:40" ht="283.5" x14ac:dyDescent="0.25">
      <c r="A396" s="409">
        <v>61</v>
      </c>
      <c r="B396" s="427" t="str">
        <f t="shared" si="20"/>
        <v/>
      </c>
      <c r="C396" s="501" t="str">
        <f ca="1">TEXT(IFERROR(INDEX('Overview - Section A'!$A$38:$A$44,MATCH(G396,'Overview - Section A'!$U$38:$U$44,0)),""),"d-mmm-yy") &amp;" to " &amp; TEXT(IFERROR(INDEX('Overview - Section A'!$E$38:$E$44,MATCH(G396,'Overview - Section A'!$U$38:$U$44,0)),""),"d-mmm-yy")</f>
        <v>1-Jan-20 to 31-Dec-20</v>
      </c>
      <c r="D396" s="517"/>
      <c r="E396" s="517"/>
      <c r="F396" s="518"/>
      <c r="G396" s="519" t="s">
        <v>466</v>
      </c>
      <c r="H396" s="519"/>
      <c r="I396" s="503" t="b">
        <f t="shared" si="21"/>
        <v>1</v>
      </c>
      <c r="J396" s="503" t="b">
        <f t="shared" si="22"/>
        <v>0</v>
      </c>
      <c r="K396" s="503" t="str">
        <f t="shared" si="23"/>
        <v>a1N36000009dOJaEAM</v>
      </c>
      <c r="L396" s="520" t="s">
        <v>1533</v>
      </c>
      <c r="M396" s="517"/>
      <c r="N396" s="517"/>
      <c r="O396" s="49"/>
      <c r="AM396" s="5"/>
      <c r="AN396" s="5"/>
    </row>
    <row r="397" spans="1:40" ht="283.5" x14ac:dyDescent="0.25">
      <c r="A397" s="409">
        <v>61</v>
      </c>
      <c r="B397" s="427" t="str">
        <f t="shared" si="20"/>
        <v/>
      </c>
      <c r="C397" s="501" t="str">
        <f ca="1">TEXT(IFERROR(INDEX('Overview - Section A'!$A$38:$A$44,MATCH(G397,'Overview - Section A'!$U$38:$U$44,0)),""),"d-mmm-yy") &amp;" to " &amp; TEXT(IFERROR(INDEX('Overview - Section A'!$E$38:$E$44,MATCH(G397,'Overview - Section A'!$U$38:$U$44,0)),""),"d-mmm-yy")</f>
        <v>1-Jan-21 to 31-Dec-21</v>
      </c>
      <c r="D397" s="517"/>
      <c r="E397" s="517"/>
      <c r="F397" s="518"/>
      <c r="G397" s="519" t="s">
        <v>468</v>
      </c>
      <c r="H397" s="519"/>
      <c r="I397" s="503" t="b">
        <f t="shared" si="21"/>
        <v>1</v>
      </c>
      <c r="J397" s="503" t="b">
        <f t="shared" si="22"/>
        <v>0</v>
      </c>
      <c r="K397" s="503" t="str">
        <f t="shared" si="23"/>
        <v>a1N36000009dOJaEAM</v>
      </c>
      <c r="L397" s="520" t="s">
        <v>1534</v>
      </c>
      <c r="M397" s="517"/>
      <c r="N397" s="517"/>
      <c r="O397" s="49"/>
      <c r="AM397" s="5"/>
      <c r="AN397" s="5"/>
    </row>
    <row r="398" spans="1:40" ht="283.5" x14ac:dyDescent="0.25">
      <c r="A398" s="409">
        <v>61</v>
      </c>
      <c r="B398" s="427" t="str">
        <f t="shared" si="20"/>
        <v/>
      </c>
      <c r="C398" s="501" t="str">
        <f ca="1">TEXT(IFERROR(INDEX('Overview - Section A'!$A$38:$A$44,MATCH(G398,'Overview - Section A'!$U$38:$U$44,0)),""),"d-mmm-yy") &amp;" to " &amp; TEXT(IFERROR(INDEX('Overview - Section A'!$E$38:$E$44,MATCH(G398,'Overview - Section A'!$U$38:$U$44,0)),""),"d-mmm-yy")</f>
        <v>1-Jan-22 to 31-Dec-22</v>
      </c>
      <c r="D398" s="517"/>
      <c r="E398" s="517"/>
      <c r="F398" s="518"/>
      <c r="G398" s="519" t="s">
        <v>470</v>
      </c>
      <c r="H398" s="519"/>
      <c r="I398" s="503" t="b">
        <f t="shared" si="21"/>
        <v>1</v>
      </c>
      <c r="J398" s="503" t="b">
        <f t="shared" si="22"/>
        <v>0</v>
      </c>
      <c r="K398" s="503" t="str">
        <f t="shared" si="23"/>
        <v>a1N36000009dOJaEAM</v>
      </c>
      <c r="L398" s="520" t="s">
        <v>1535</v>
      </c>
      <c r="M398" s="517"/>
      <c r="N398" s="517"/>
      <c r="O398" s="49"/>
      <c r="AM398" s="5"/>
      <c r="AN398" s="5"/>
    </row>
    <row r="399" spans="1:40" ht="283.5" x14ac:dyDescent="0.25">
      <c r="A399" s="409">
        <v>62</v>
      </c>
      <c r="B399" s="427" t="str">
        <f t="shared" si="20"/>
        <v/>
      </c>
      <c r="C399" s="501" t="str">
        <f ca="1">TEXT(IFERROR(INDEX('Overview - Section A'!$A$38:$A$44,MATCH(G399,'Overview - Section A'!$U$38:$U$44,0)),""),"d-mmm-yy") &amp;" to " &amp; TEXT(IFERROR(INDEX('Overview - Section A'!$E$38:$E$44,MATCH(G399,'Overview - Section A'!$U$38:$U$44,0)),""),"d-mmm-yy")</f>
        <v>1-Jul-18 to 31-Dec-18</v>
      </c>
      <c r="D399" s="517"/>
      <c r="E399" s="517"/>
      <c r="F399" s="518"/>
      <c r="G399" s="519" t="s">
        <v>462</v>
      </c>
      <c r="H399" s="519"/>
      <c r="I399" s="503" t="b">
        <f t="shared" si="21"/>
        <v>1</v>
      </c>
      <c r="J399" s="503" t="b">
        <f t="shared" si="22"/>
        <v>0</v>
      </c>
      <c r="K399" s="503" t="str">
        <f t="shared" si="23"/>
        <v>a1N36000009dOJbEAM</v>
      </c>
      <c r="L399" s="520" t="s">
        <v>1536</v>
      </c>
      <c r="M399" s="517"/>
      <c r="N399" s="517"/>
      <c r="O399" s="49"/>
      <c r="AM399" s="5"/>
      <c r="AN399" s="5"/>
    </row>
    <row r="400" spans="1:40" ht="283.5" x14ac:dyDescent="0.25">
      <c r="A400" s="409">
        <v>62</v>
      </c>
      <c r="B400" s="427" t="str">
        <f t="shared" si="20"/>
        <v/>
      </c>
      <c r="C400" s="501" t="str">
        <f ca="1">TEXT(IFERROR(INDEX('Overview - Section A'!$A$38:$A$44,MATCH(G400,'Overview - Section A'!$U$38:$U$44,0)),""),"d-mmm-yy") &amp;" to " &amp; TEXT(IFERROR(INDEX('Overview - Section A'!$E$38:$E$44,MATCH(G400,'Overview - Section A'!$U$38:$U$44,0)),""),"d-mmm-yy")</f>
        <v>1-Jan-19 to 31-Dec-19</v>
      </c>
      <c r="D400" s="517"/>
      <c r="E400" s="517"/>
      <c r="F400" s="518"/>
      <c r="G400" s="519" t="s">
        <v>464</v>
      </c>
      <c r="H400" s="519"/>
      <c r="I400" s="503" t="b">
        <f t="shared" si="21"/>
        <v>1</v>
      </c>
      <c r="J400" s="503" t="b">
        <f t="shared" si="22"/>
        <v>0</v>
      </c>
      <c r="K400" s="503" t="str">
        <f t="shared" si="23"/>
        <v>a1N36000009dOJbEAM</v>
      </c>
      <c r="L400" s="520" t="s">
        <v>1537</v>
      </c>
      <c r="M400" s="517"/>
      <c r="N400" s="517"/>
      <c r="O400" s="49"/>
      <c r="AM400" s="5"/>
      <c r="AN400" s="5"/>
    </row>
    <row r="401" spans="1:40" ht="283.5" x14ac:dyDescent="0.25">
      <c r="A401" s="409">
        <v>62</v>
      </c>
      <c r="B401" s="427" t="str">
        <f t="shared" si="20"/>
        <v/>
      </c>
      <c r="C401" s="501" t="str">
        <f ca="1">TEXT(IFERROR(INDEX('Overview - Section A'!$A$38:$A$44,MATCH(G401,'Overview - Section A'!$U$38:$U$44,0)),""),"d-mmm-yy") &amp;" to " &amp; TEXT(IFERROR(INDEX('Overview - Section A'!$E$38:$E$44,MATCH(G401,'Overview - Section A'!$U$38:$U$44,0)),""),"d-mmm-yy")</f>
        <v>1-Jan-20 to 31-Dec-20</v>
      </c>
      <c r="D401" s="517"/>
      <c r="E401" s="517"/>
      <c r="F401" s="518"/>
      <c r="G401" s="519" t="s">
        <v>466</v>
      </c>
      <c r="H401" s="519"/>
      <c r="I401" s="503" t="b">
        <f t="shared" si="21"/>
        <v>1</v>
      </c>
      <c r="J401" s="503" t="b">
        <f t="shared" si="22"/>
        <v>0</v>
      </c>
      <c r="K401" s="503" t="str">
        <f t="shared" si="23"/>
        <v>a1N36000009dOJbEAM</v>
      </c>
      <c r="L401" s="520" t="s">
        <v>1538</v>
      </c>
      <c r="M401" s="517"/>
      <c r="N401" s="517"/>
      <c r="O401" s="49"/>
      <c r="AM401" s="5"/>
      <c r="AN401" s="5"/>
    </row>
    <row r="402" spans="1:40" ht="283.5" x14ac:dyDescent="0.25">
      <c r="A402" s="409">
        <v>62</v>
      </c>
      <c r="B402" s="427" t="str">
        <f t="shared" si="20"/>
        <v/>
      </c>
      <c r="C402" s="501" t="str">
        <f ca="1">TEXT(IFERROR(INDEX('Overview - Section A'!$A$38:$A$44,MATCH(G402,'Overview - Section A'!$U$38:$U$44,0)),""),"d-mmm-yy") &amp;" to " &amp; TEXT(IFERROR(INDEX('Overview - Section A'!$E$38:$E$44,MATCH(G402,'Overview - Section A'!$U$38:$U$44,0)),""),"d-mmm-yy")</f>
        <v>1-Jan-21 to 31-Dec-21</v>
      </c>
      <c r="D402" s="517"/>
      <c r="E402" s="517"/>
      <c r="F402" s="518"/>
      <c r="G402" s="519" t="s">
        <v>468</v>
      </c>
      <c r="H402" s="519"/>
      <c r="I402" s="503" t="b">
        <f t="shared" si="21"/>
        <v>1</v>
      </c>
      <c r="J402" s="503" t="b">
        <f t="shared" si="22"/>
        <v>0</v>
      </c>
      <c r="K402" s="503" t="str">
        <f t="shared" si="23"/>
        <v>a1N36000009dOJbEAM</v>
      </c>
      <c r="L402" s="520" t="s">
        <v>1539</v>
      </c>
      <c r="M402" s="517"/>
      <c r="N402" s="517"/>
      <c r="O402" s="49"/>
      <c r="AM402" s="5"/>
      <c r="AN402" s="5"/>
    </row>
    <row r="403" spans="1:40" ht="283.5" x14ac:dyDescent="0.25">
      <c r="A403" s="409">
        <v>62</v>
      </c>
      <c r="B403" s="427" t="str">
        <f t="shared" si="20"/>
        <v/>
      </c>
      <c r="C403" s="501" t="str">
        <f ca="1">TEXT(IFERROR(INDEX('Overview - Section A'!$A$38:$A$44,MATCH(G403,'Overview - Section A'!$U$38:$U$44,0)),""),"d-mmm-yy") &amp;" to " &amp; TEXT(IFERROR(INDEX('Overview - Section A'!$E$38:$E$44,MATCH(G403,'Overview - Section A'!$U$38:$U$44,0)),""),"d-mmm-yy")</f>
        <v>1-Jan-22 to 31-Dec-22</v>
      </c>
      <c r="D403" s="517"/>
      <c r="E403" s="517"/>
      <c r="F403" s="518"/>
      <c r="G403" s="519" t="s">
        <v>470</v>
      </c>
      <c r="H403" s="519"/>
      <c r="I403" s="503" t="b">
        <f t="shared" si="21"/>
        <v>1</v>
      </c>
      <c r="J403" s="503" t="b">
        <f t="shared" si="22"/>
        <v>0</v>
      </c>
      <c r="K403" s="503" t="str">
        <f t="shared" si="23"/>
        <v>a1N36000009dOJbEAM</v>
      </c>
      <c r="L403" s="520" t="s">
        <v>1540</v>
      </c>
      <c r="M403" s="517"/>
      <c r="N403" s="517"/>
      <c r="O403" s="49"/>
      <c r="AM403" s="5"/>
      <c r="AN403" s="5"/>
    </row>
    <row r="404" spans="1:40" ht="283.5" x14ac:dyDescent="0.25">
      <c r="A404" s="409">
        <v>63</v>
      </c>
      <c r="B404" s="427" t="str">
        <f t="shared" si="20"/>
        <v/>
      </c>
      <c r="C404" s="501" t="str">
        <f ca="1">TEXT(IFERROR(INDEX('Overview - Section A'!$A$38:$A$44,MATCH(G404,'Overview - Section A'!$U$38:$U$44,0)),""),"d-mmm-yy") &amp;" to " &amp; TEXT(IFERROR(INDEX('Overview - Section A'!$E$38:$E$44,MATCH(G404,'Overview - Section A'!$U$38:$U$44,0)),""),"d-mmm-yy")</f>
        <v>1-Jul-18 to 31-Dec-18</v>
      </c>
      <c r="D404" s="517"/>
      <c r="E404" s="517"/>
      <c r="F404" s="518"/>
      <c r="G404" s="519" t="s">
        <v>462</v>
      </c>
      <c r="H404" s="519"/>
      <c r="I404" s="503" t="b">
        <f t="shared" si="21"/>
        <v>1</v>
      </c>
      <c r="J404" s="503" t="b">
        <f t="shared" si="22"/>
        <v>0</v>
      </c>
      <c r="K404" s="503" t="str">
        <f t="shared" si="23"/>
        <v>a1N36000009dOJcEAM</v>
      </c>
      <c r="L404" s="520" t="s">
        <v>1541</v>
      </c>
      <c r="M404" s="517"/>
      <c r="N404" s="517"/>
      <c r="O404" s="49"/>
      <c r="AM404" s="5"/>
      <c r="AN404" s="5"/>
    </row>
    <row r="405" spans="1:40" ht="283.5" x14ac:dyDescent="0.25">
      <c r="A405" s="409">
        <v>63</v>
      </c>
      <c r="B405" s="427" t="str">
        <f t="shared" si="20"/>
        <v/>
      </c>
      <c r="C405" s="501" t="str">
        <f ca="1">TEXT(IFERROR(INDEX('Overview - Section A'!$A$38:$A$44,MATCH(G405,'Overview - Section A'!$U$38:$U$44,0)),""),"d-mmm-yy") &amp;" to " &amp; TEXT(IFERROR(INDEX('Overview - Section A'!$E$38:$E$44,MATCH(G405,'Overview - Section A'!$U$38:$U$44,0)),""),"d-mmm-yy")</f>
        <v>1-Jan-19 to 31-Dec-19</v>
      </c>
      <c r="D405" s="517"/>
      <c r="E405" s="517"/>
      <c r="F405" s="518"/>
      <c r="G405" s="519" t="s">
        <v>464</v>
      </c>
      <c r="H405" s="519"/>
      <c r="I405" s="503" t="b">
        <f t="shared" si="21"/>
        <v>1</v>
      </c>
      <c r="J405" s="503" t="b">
        <f t="shared" si="22"/>
        <v>0</v>
      </c>
      <c r="K405" s="503" t="str">
        <f t="shared" si="23"/>
        <v>a1N36000009dOJcEAM</v>
      </c>
      <c r="L405" s="520" t="s">
        <v>1542</v>
      </c>
      <c r="M405" s="517"/>
      <c r="N405" s="517"/>
      <c r="O405" s="49"/>
      <c r="AM405" s="5"/>
      <c r="AN405" s="5"/>
    </row>
    <row r="406" spans="1:40" ht="283.5" x14ac:dyDescent="0.25">
      <c r="A406" s="409">
        <v>63</v>
      </c>
      <c r="B406" s="427" t="str">
        <f t="shared" si="20"/>
        <v/>
      </c>
      <c r="C406" s="501" t="str">
        <f ca="1">TEXT(IFERROR(INDEX('Overview - Section A'!$A$38:$A$44,MATCH(G406,'Overview - Section A'!$U$38:$U$44,0)),""),"d-mmm-yy") &amp;" to " &amp; TEXT(IFERROR(INDEX('Overview - Section A'!$E$38:$E$44,MATCH(G406,'Overview - Section A'!$U$38:$U$44,0)),""),"d-mmm-yy")</f>
        <v>1-Jan-20 to 31-Dec-20</v>
      </c>
      <c r="D406" s="517"/>
      <c r="E406" s="517"/>
      <c r="F406" s="518"/>
      <c r="G406" s="519" t="s">
        <v>466</v>
      </c>
      <c r="H406" s="519"/>
      <c r="I406" s="503" t="b">
        <f t="shared" si="21"/>
        <v>1</v>
      </c>
      <c r="J406" s="503" t="b">
        <f t="shared" si="22"/>
        <v>0</v>
      </c>
      <c r="K406" s="503" t="str">
        <f t="shared" si="23"/>
        <v>a1N36000009dOJcEAM</v>
      </c>
      <c r="L406" s="520" t="s">
        <v>1543</v>
      </c>
      <c r="M406" s="517"/>
      <c r="N406" s="517"/>
      <c r="O406" s="49"/>
      <c r="AM406" s="5"/>
      <c r="AN406" s="5"/>
    </row>
    <row r="407" spans="1:40" ht="283.5" x14ac:dyDescent="0.25">
      <c r="A407" s="409">
        <v>63</v>
      </c>
      <c r="B407" s="427" t="str">
        <f t="shared" si="20"/>
        <v/>
      </c>
      <c r="C407" s="501" t="str">
        <f ca="1">TEXT(IFERROR(INDEX('Overview - Section A'!$A$38:$A$44,MATCH(G407,'Overview - Section A'!$U$38:$U$44,0)),""),"d-mmm-yy") &amp;" to " &amp; TEXT(IFERROR(INDEX('Overview - Section A'!$E$38:$E$44,MATCH(G407,'Overview - Section A'!$U$38:$U$44,0)),""),"d-mmm-yy")</f>
        <v>1-Jan-21 to 31-Dec-21</v>
      </c>
      <c r="D407" s="517"/>
      <c r="E407" s="517"/>
      <c r="F407" s="518"/>
      <c r="G407" s="519" t="s">
        <v>468</v>
      </c>
      <c r="H407" s="519"/>
      <c r="I407" s="503" t="b">
        <f t="shared" si="21"/>
        <v>1</v>
      </c>
      <c r="J407" s="503" t="b">
        <f t="shared" si="22"/>
        <v>0</v>
      </c>
      <c r="K407" s="503" t="str">
        <f t="shared" si="23"/>
        <v>a1N36000009dOJcEAM</v>
      </c>
      <c r="L407" s="520" t="s">
        <v>1544</v>
      </c>
      <c r="M407" s="517"/>
      <c r="N407" s="517"/>
      <c r="O407" s="49"/>
      <c r="AM407" s="5"/>
      <c r="AN407" s="5"/>
    </row>
    <row r="408" spans="1:40" ht="283.5" x14ac:dyDescent="0.25">
      <c r="A408" s="409">
        <v>63</v>
      </c>
      <c r="B408" s="427" t="str">
        <f t="shared" si="20"/>
        <v/>
      </c>
      <c r="C408" s="501" t="str">
        <f ca="1">TEXT(IFERROR(INDEX('Overview - Section A'!$A$38:$A$44,MATCH(G408,'Overview - Section A'!$U$38:$U$44,0)),""),"d-mmm-yy") &amp;" to " &amp; TEXT(IFERROR(INDEX('Overview - Section A'!$E$38:$E$44,MATCH(G408,'Overview - Section A'!$U$38:$U$44,0)),""),"d-mmm-yy")</f>
        <v>1-Jan-22 to 31-Dec-22</v>
      </c>
      <c r="D408" s="517"/>
      <c r="E408" s="517"/>
      <c r="F408" s="518"/>
      <c r="G408" s="519" t="s">
        <v>470</v>
      </c>
      <c r="H408" s="519"/>
      <c r="I408" s="503" t="b">
        <f t="shared" si="21"/>
        <v>1</v>
      </c>
      <c r="J408" s="503" t="b">
        <f t="shared" si="22"/>
        <v>0</v>
      </c>
      <c r="K408" s="503" t="str">
        <f t="shared" si="23"/>
        <v>a1N36000009dOJcEAM</v>
      </c>
      <c r="L408" s="520" t="s">
        <v>1545</v>
      </c>
      <c r="M408" s="517"/>
      <c r="N408" s="517"/>
      <c r="O408" s="49"/>
      <c r="AM408" s="5"/>
      <c r="AN408" s="5"/>
    </row>
    <row r="409" spans="1:40" ht="283.5" x14ac:dyDescent="0.25">
      <c r="A409" s="409">
        <v>64</v>
      </c>
      <c r="B409" s="427" t="str">
        <f t="shared" si="20"/>
        <v/>
      </c>
      <c r="C409" s="501" t="str">
        <f ca="1">TEXT(IFERROR(INDEX('Overview - Section A'!$A$38:$A$44,MATCH(G409,'Overview - Section A'!$U$38:$U$44,0)),""),"d-mmm-yy") &amp;" to " &amp; TEXT(IFERROR(INDEX('Overview - Section A'!$E$38:$E$44,MATCH(G409,'Overview - Section A'!$U$38:$U$44,0)),""),"d-mmm-yy")</f>
        <v>1-Jul-18 to 31-Dec-18</v>
      </c>
      <c r="D409" s="517"/>
      <c r="E409" s="517"/>
      <c r="F409" s="518"/>
      <c r="G409" s="519" t="s">
        <v>462</v>
      </c>
      <c r="H409" s="519"/>
      <c r="I409" s="503" t="b">
        <f t="shared" si="21"/>
        <v>1</v>
      </c>
      <c r="J409" s="503" t="b">
        <f t="shared" si="22"/>
        <v>0</v>
      </c>
      <c r="K409" s="503" t="str">
        <f t="shared" si="23"/>
        <v>a1N36000009dOJdEAM</v>
      </c>
      <c r="L409" s="520" t="s">
        <v>1546</v>
      </c>
      <c r="M409" s="517"/>
      <c r="N409" s="517"/>
      <c r="O409" s="49"/>
      <c r="AM409" s="5"/>
      <c r="AN409" s="5"/>
    </row>
    <row r="410" spans="1:40" ht="283.5" x14ac:dyDescent="0.25">
      <c r="A410" s="409">
        <v>64</v>
      </c>
      <c r="B410" s="427" t="str">
        <f t="shared" si="20"/>
        <v/>
      </c>
      <c r="C410" s="501" t="str">
        <f ca="1">TEXT(IFERROR(INDEX('Overview - Section A'!$A$38:$A$44,MATCH(G410,'Overview - Section A'!$U$38:$U$44,0)),""),"d-mmm-yy") &amp;" to " &amp; TEXT(IFERROR(INDEX('Overview - Section A'!$E$38:$E$44,MATCH(G410,'Overview - Section A'!$U$38:$U$44,0)),""),"d-mmm-yy")</f>
        <v>1-Jan-19 to 31-Dec-19</v>
      </c>
      <c r="D410" s="517"/>
      <c r="E410" s="517"/>
      <c r="F410" s="518"/>
      <c r="G410" s="519" t="s">
        <v>464</v>
      </c>
      <c r="H410" s="519"/>
      <c r="I410" s="503" t="b">
        <f t="shared" si="21"/>
        <v>1</v>
      </c>
      <c r="J410" s="503" t="b">
        <f t="shared" si="22"/>
        <v>0</v>
      </c>
      <c r="K410" s="503" t="str">
        <f t="shared" si="23"/>
        <v>a1N36000009dOJdEAM</v>
      </c>
      <c r="L410" s="520" t="s">
        <v>1547</v>
      </c>
      <c r="M410" s="517"/>
      <c r="N410" s="517"/>
      <c r="O410" s="49"/>
      <c r="AM410" s="5"/>
      <c r="AN410" s="5"/>
    </row>
    <row r="411" spans="1:40" ht="283.5" x14ac:dyDescent="0.25">
      <c r="A411" s="409">
        <v>64</v>
      </c>
      <c r="B411" s="427" t="str">
        <f t="shared" si="20"/>
        <v/>
      </c>
      <c r="C411" s="501" t="str">
        <f ca="1">TEXT(IFERROR(INDEX('Overview - Section A'!$A$38:$A$44,MATCH(G411,'Overview - Section A'!$U$38:$U$44,0)),""),"d-mmm-yy") &amp;" to " &amp; TEXT(IFERROR(INDEX('Overview - Section A'!$E$38:$E$44,MATCH(G411,'Overview - Section A'!$U$38:$U$44,0)),""),"d-mmm-yy")</f>
        <v>1-Jan-20 to 31-Dec-20</v>
      </c>
      <c r="D411" s="517"/>
      <c r="E411" s="517"/>
      <c r="F411" s="518"/>
      <c r="G411" s="519" t="s">
        <v>466</v>
      </c>
      <c r="H411" s="519"/>
      <c r="I411" s="503" t="b">
        <f t="shared" si="21"/>
        <v>1</v>
      </c>
      <c r="J411" s="503" t="b">
        <f t="shared" si="22"/>
        <v>0</v>
      </c>
      <c r="K411" s="503" t="str">
        <f t="shared" si="23"/>
        <v>a1N36000009dOJdEAM</v>
      </c>
      <c r="L411" s="520" t="s">
        <v>1548</v>
      </c>
      <c r="M411" s="517"/>
      <c r="N411" s="517"/>
      <c r="O411" s="49"/>
      <c r="AM411" s="5"/>
      <c r="AN411" s="5"/>
    </row>
    <row r="412" spans="1:40" ht="283.5" x14ac:dyDescent="0.25">
      <c r="A412" s="409">
        <v>64</v>
      </c>
      <c r="B412" s="427" t="str">
        <f t="shared" si="20"/>
        <v/>
      </c>
      <c r="C412" s="501" t="str">
        <f ca="1">TEXT(IFERROR(INDEX('Overview - Section A'!$A$38:$A$44,MATCH(G412,'Overview - Section A'!$U$38:$U$44,0)),""),"d-mmm-yy") &amp;" to " &amp; TEXT(IFERROR(INDEX('Overview - Section A'!$E$38:$E$44,MATCH(G412,'Overview - Section A'!$U$38:$U$44,0)),""),"d-mmm-yy")</f>
        <v>1-Jan-21 to 31-Dec-21</v>
      </c>
      <c r="D412" s="517"/>
      <c r="E412" s="517"/>
      <c r="F412" s="518"/>
      <c r="G412" s="519" t="s">
        <v>468</v>
      </c>
      <c r="H412" s="519"/>
      <c r="I412" s="503" t="b">
        <f t="shared" si="21"/>
        <v>1</v>
      </c>
      <c r="J412" s="503" t="b">
        <f t="shared" si="22"/>
        <v>0</v>
      </c>
      <c r="K412" s="503" t="str">
        <f t="shared" si="23"/>
        <v>a1N36000009dOJdEAM</v>
      </c>
      <c r="L412" s="520" t="s">
        <v>1549</v>
      </c>
      <c r="M412" s="517"/>
      <c r="N412" s="517"/>
      <c r="O412" s="49"/>
      <c r="AM412" s="5"/>
      <c r="AN412" s="5"/>
    </row>
    <row r="413" spans="1:40" ht="283.5" x14ac:dyDescent="0.25">
      <c r="A413" s="409">
        <v>64</v>
      </c>
      <c r="B413" s="427" t="str">
        <f t="shared" si="20"/>
        <v/>
      </c>
      <c r="C413" s="501" t="str">
        <f ca="1">TEXT(IFERROR(INDEX('Overview - Section A'!$A$38:$A$44,MATCH(G413,'Overview - Section A'!$U$38:$U$44,0)),""),"d-mmm-yy") &amp;" to " &amp; TEXT(IFERROR(INDEX('Overview - Section A'!$E$38:$E$44,MATCH(G413,'Overview - Section A'!$U$38:$U$44,0)),""),"d-mmm-yy")</f>
        <v>1-Jan-22 to 31-Dec-22</v>
      </c>
      <c r="D413" s="517"/>
      <c r="E413" s="517"/>
      <c r="F413" s="518"/>
      <c r="G413" s="519" t="s">
        <v>470</v>
      </c>
      <c r="H413" s="519"/>
      <c r="I413" s="503" t="b">
        <f t="shared" si="21"/>
        <v>1</v>
      </c>
      <c r="J413" s="503" t="b">
        <f t="shared" si="22"/>
        <v>0</v>
      </c>
      <c r="K413" s="503" t="str">
        <f t="shared" si="23"/>
        <v>a1N36000009dOJdEAM</v>
      </c>
      <c r="L413" s="520" t="s">
        <v>1550</v>
      </c>
      <c r="M413" s="517"/>
      <c r="N413" s="517"/>
      <c r="O413" s="49"/>
      <c r="AM413" s="5"/>
      <c r="AN413" s="5"/>
    </row>
    <row r="414" spans="1:40" ht="283.5" x14ac:dyDescent="0.25">
      <c r="A414" s="409">
        <v>65</v>
      </c>
      <c r="B414" s="427" t="str">
        <f t="shared" ref="B414:B477" si="24">IF(A414=A413,"",IF(VLOOKUP(A414,$A$8:$D$90,4,FALSE)=0,"",VLOOKUP(A414,$A$8:$D$90,4,FALSE)))</f>
        <v/>
      </c>
      <c r="C414" s="501" t="str">
        <f ca="1">TEXT(IFERROR(INDEX('Overview - Section A'!$A$38:$A$44,MATCH(G414,'Overview - Section A'!$U$38:$U$44,0)),""),"d-mmm-yy") &amp;" to " &amp; TEXT(IFERROR(INDEX('Overview - Section A'!$E$38:$E$44,MATCH(G414,'Overview - Section A'!$U$38:$U$44,0)),""),"d-mmm-yy")</f>
        <v>1-Jul-18 to 31-Dec-18</v>
      </c>
      <c r="D414" s="517"/>
      <c r="E414" s="517"/>
      <c r="F414" s="518"/>
      <c r="G414" s="519" t="s">
        <v>462</v>
      </c>
      <c r="H414" s="519"/>
      <c r="I414" s="503" t="b">
        <f t="shared" ref="I414:I477" si="25">IFERROR(TRUE,FALSE)</f>
        <v>1</v>
      </c>
      <c r="J414" s="503" t="b">
        <f t="shared" ref="J414:J477" si="26">IFERROR(IF(VLOOKUP(A414,$A$8:$D$90,4,FALSE)&lt;&gt;"",TRUE,FALSE),FALSE)</f>
        <v>0</v>
      </c>
      <c r="K414" s="503" t="str">
        <f t="shared" ref="K414:K477" si="27">IFERROR(VLOOKUP(A414,$A$8:$T$90,20,FALSE),"")</f>
        <v>a1N36000009dOJeEAM</v>
      </c>
      <c r="L414" s="520" t="s">
        <v>1551</v>
      </c>
      <c r="M414" s="517"/>
      <c r="N414" s="517"/>
      <c r="O414" s="49"/>
      <c r="AM414" s="5"/>
      <c r="AN414" s="5"/>
    </row>
    <row r="415" spans="1:40" ht="283.5" x14ac:dyDescent="0.25">
      <c r="A415" s="409">
        <v>65</v>
      </c>
      <c r="B415" s="427" t="str">
        <f t="shared" si="24"/>
        <v/>
      </c>
      <c r="C415" s="501" t="str">
        <f ca="1">TEXT(IFERROR(INDEX('Overview - Section A'!$A$38:$A$44,MATCH(G415,'Overview - Section A'!$U$38:$U$44,0)),""),"d-mmm-yy") &amp;" to " &amp; TEXT(IFERROR(INDEX('Overview - Section A'!$E$38:$E$44,MATCH(G415,'Overview - Section A'!$U$38:$U$44,0)),""),"d-mmm-yy")</f>
        <v>1-Jan-19 to 31-Dec-19</v>
      </c>
      <c r="D415" s="517"/>
      <c r="E415" s="517"/>
      <c r="F415" s="518"/>
      <c r="G415" s="519" t="s">
        <v>464</v>
      </c>
      <c r="H415" s="519"/>
      <c r="I415" s="503" t="b">
        <f t="shared" si="25"/>
        <v>1</v>
      </c>
      <c r="J415" s="503" t="b">
        <f t="shared" si="26"/>
        <v>0</v>
      </c>
      <c r="K415" s="503" t="str">
        <f t="shared" si="27"/>
        <v>a1N36000009dOJeEAM</v>
      </c>
      <c r="L415" s="520" t="s">
        <v>1552</v>
      </c>
      <c r="M415" s="517"/>
      <c r="N415" s="517"/>
      <c r="O415" s="49"/>
      <c r="AM415" s="5"/>
      <c r="AN415" s="5"/>
    </row>
    <row r="416" spans="1:40" ht="283.5" x14ac:dyDescent="0.25">
      <c r="A416" s="409">
        <v>65</v>
      </c>
      <c r="B416" s="427" t="str">
        <f t="shared" si="24"/>
        <v/>
      </c>
      <c r="C416" s="501" t="str">
        <f ca="1">TEXT(IFERROR(INDEX('Overview - Section A'!$A$38:$A$44,MATCH(G416,'Overview - Section A'!$U$38:$U$44,0)),""),"d-mmm-yy") &amp;" to " &amp; TEXT(IFERROR(INDEX('Overview - Section A'!$E$38:$E$44,MATCH(G416,'Overview - Section A'!$U$38:$U$44,0)),""),"d-mmm-yy")</f>
        <v>1-Jan-20 to 31-Dec-20</v>
      </c>
      <c r="D416" s="517"/>
      <c r="E416" s="517"/>
      <c r="F416" s="518"/>
      <c r="G416" s="519" t="s">
        <v>466</v>
      </c>
      <c r="H416" s="519"/>
      <c r="I416" s="503" t="b">
        <f t="shared" si="25"/>
        <v>1</v>
      </c>
      <c r="J416" s="503" t="b">
        <f t="shared" si="26"/>
        <v>0</v>
      </c>
      <c r="K416" s="503" t="str">
        <f t="shared" si="27"/>
        <v>a1N36000009dOJeEAM</v>
      </c>
      <c r="L416" s="520" t="s">
        <v>1553</v>
      </c>
      <c r="M416" s="517"/>
      <c r="N416" s="517"/>
      <c r="O416" s="49"/>
      <c r="AM416" s="5"/>
      <c r="AN416" s="5"/>
    </row>
    <row r="417" spans="1:40" ht="283.5" x14ac:dyDescent="0.25">
      <c r="A417" s="409">
        <v>65</v>
      </c>
      <c r="B417" s="427" t="str">
        <f t="shared" si="24"/>
        <v/>
      </c>
      <c r="C417" s="501" t="str">
        <f ca="1">TEXT(IFERROR(INDEX('Overview - Section A'!$A$38:$A$44,MATCH(G417,'Overview - Section A'!$U$38:$U$44,0)),""),"d-mmm-yy") &amp;" to " &amp; TEXT(IFERROR(INDEX('Overview - Section A'!$E$38:$E$44,MATCH(G417,'Overview - Section A'!$U$38:$U$44,0)),""),"d-mmm-yy")</f>
        <v>1-Jan-21 to 31-Dec-21</v>
      </c>
      <c r="D417" s="517"/>
      <c r="E417" s="517"/>
      <c r="F417" s="518"/>
      <c r="G417" s="519" t="s">
        <v>468</v>
      </c>
      <c r="H417" s="519"/>
      <c r="I417" s="503" t="b">
        <f t="shared" si="25"/>
        <v>1</v>
      </c>
      <c r="J417" s="503" t="b">
        <f t="shared" si="26"/>
        <v>0</v>
      </c>
      <c r="K417" s="503" t="str">
        <f t="shared" si="27"/>
        <v>a1N36000009dOJeEAM</v>
      </c>
      <c r="L417" s="520" t="s">
        <v>1554</v>
      </c>
      <c r="M417" s="517"/>
      <c r="N417" s="517"/>
      <c r="O417" s="49"/>
      <c r="AM417" s="5"/>
      <c r="AN417" s="5"/>
    </row>
    <row r="418" spans="1:40" ht="283.5" x14ac:dyDescent="0.25">
      <c r="A418" s="409">
        <v>65</v>
      </c>
      <c r="B418" s="427" t="str">
        <f t="shared" si="24"/>
        <v/>
      </c>
      <c r="C418" s="501" t="str">
        <f ca="1">TEXT(IFERROR(INDEX('Overview - Section A'!$A$38:$A$44,MATCH(G418,'Overview - Section A'!$U$38:$U$44,0)),""),"d-mmm-yy") &amp;" to " &amp; TEXT(IFERROR(INDEX('Overview - Section A'!$E$38:$E$44,MATCH(G418,'Overview - Section A'!$U$38:$U$44,0)),""),"d-mmm-yy")</f>
        <v>1-Jan-22 to 31-Dec-22</v>
      </c>
      <c r="D418" s="517"/>
      <c r="E418" s="517"/>
      <c r="F418" s="518"/>
      <c r="G418" s="519" t="s">
        <v>470</v>
      </c>
      <c r="H418" s="519"/>
      <c r="I418" s="503" t="b">
        <f t="shared" si="25"/>
        <v>1</v>
      </c>
      <c r="J418" s="503" t="b">
        <f t="shared" si="26"/>
        <v>0</v>
      </c>
      <c r="K418" s="503" t="str">
        <f t="shared" si="27"/>
        <v>a1N36000009dOJeEAM</v>
      </c>
      <c r="L418" s="520" t="s">
        <v>1555</v>
      </c>
      <c r="M418" s="517"/>
      <c r="N418" s="517"/>
      <c r="O418" s="49"/>
      <c r="AM418" s="5"/>
      <c r="AN418" s="5"/>
    </row>
    <row r="419" spans="1:40" ht="283.5" x14ac:dyDescent="0.25">
      <c r="A419" s="409">
        <v>66</v>
      </c>
      <c r="B419" s="427" t="str">
        <f t="shared" si="24"/>
        <v/>
      </c>
      <c r="C419" s="501" t="str">
        <f ca="1">TEXT(IFERROR(INDEX('Overview - Section A'!$A$38:$A$44,MATCH(G419,'Overview - Section A'!$U$38:$U$44,0)),""),"d-mmm-yy") &amp;" to " &amp; TEXT(IFERROR(INDEX('Overview - Section A'!$E$38:$E$44,MATCH(G419,'Overview - Section A'!$U$38:$U$44,0)),""),"d-mmm-yy")</f>
        <v>1-Jul-18 to 31-Dec-18</v>
      </c>
      <c r="D419" s="517"/>
      <c r="E419" s="517"/>
      <c r="F419" s="518"/>
      <c r="G419" s="519" t="s">
        <v>462</v>
      </c>
      <c r="H419" s="519"/>
      <c r="I419" s="503" t="b">
        <f t="shared" si="25"/>
        <v>1</v>
      </c>
      <c r="J419" s="503" t="b">
        <f t="shared" si="26"/>
        <v>0</v>
      </c>
      <c r="K419" s="503" t="str">
        <f t="shared" si="27"/>
        <v>a1N36000009dOJfEAM</v>
      </c>
      <c r="L419" s="520" t="s">
        <v>1556</v>
      </c>
      <c r="M419" s="517"/>
      <c r="N419" s="517"/>
      <c r="O419" s="49"/>
      <c r="AM419" s="5"/>
      <c r="AN419" s="5"/>
    </row>
    <row r="420" spans="1:40" ht="283.5" x14ac:dyDescent="0.25">
      <c r="A420" s="409">
        <v>66</v>
      </c>
      <c r="B420" s="427" t="str">
        <f t="shared" si="24"/>
        <v/>
      </c>
      <c r="C420" s="501" t="str">
        <f ca="1">TEXT(IFERROR(INDEX('Overview - Section A'!$A$38:$A$44,MATCH(G420,'Overview - Section A'!$U$38:$U$44,0)),""),"d-mmm-yy") &amp;" to " &amp; TEXT(IFERROR(INDEX('Overview - Section A'!$E$38:$E$44,MATCH(G420,'Overview - Section A'!$U$38:$U$44,0)),""),"d-mmm-yy")</f>
        <v>1-Jan-19 to 31-Dec-19</v>
      </c>
      <c r="D420" s="517"/>
      <c r="E420" s="517"/>
      <c r="F420" s="518"/>
      <c r="G420" s="519" t="s">
        <v>464</v>
      </c>
      <c r="H420" s="519"/>
      <c r="I420" s="503" t="b">
        <f t="shared" si="25"/>
        <v>1</v>
      </c>
      <c r="J420" s="503" t="b">
        <f t="shared" si="26"/>
        <v>0</v>
      </c>
      <c r="K420" s="503" t="str">
        <f t="shared" si="27"/>
        <v>a1N36000009dOJfEAM</v>
      </c>
      <c r="L420" s="520" t="s">
        <v>1557</v>
      </c>
      <c r="M420" s="517"/>
      <c r="N420" s="517"/>
      <c r="O420" s="49"/>
      <c r="AM420" s="5"/>
      <c r="AN420" s="5"/>
    </row>
    <row r="421" spans="1:40" ht="283.5" x14ac:dyDescent="0.25">
      <c r="A421" s="409">
        <v>66</v>
      </c>
      <c r="B421" s="427" t="str">
        <f t="shared" si="24"/>
        <v/>
      </c>
      <c r="C421" s="501" t="str">
        <f ca="1">TEXT(IFERROR(INDEX('Overview - Section A'!$A$38:$A$44,MATCH(G421,'Overview - Section A'!$U$38:$U$44,0)),""),"d-mmm-yy") &amp;" to " &amp; TEXT(IFERROR(INDEX('Overview - Section A'!$E$38:$E$44,MATCH(G421,'Overview - Section A'!$U$38:$U$44,0)),""),"d-mmm-yy")</f>
        <v>1-Jan-20 to 31-Dec-20</v>
      </c>
      <c r="D421" s="517"/>
      <c r="E421" s="517"/>
      <c r="F421" s="518"/>
      <c r="G421" s="519" t="s">
        <v>466</v>
      </c>
      <c r="H421" s="519"/>
      <c r="I421" s="503" t="b">
        <f t="shared" si="25"/>
        <v>1</v>
      </c>
      <c r="J421" s="503" t="b">
        <f t="shared" si="26"/>
        <v>0</v>
      </c>
      <c r="K421" s="503" t="str">
        <f t="shared" si="27"/>
        <v>a1N36000009dOJfEAM</v>
      </c>
      <c r="L421" s="520" t="s">
        <v>1558</v>
      </c>
      <c r="M421" s="517"/>
      <c r="N421" s="517"/>
      <c r="O421" s="49"/>
      <c r="AM421" s="5"/>
      <c r="AN421" s="5"/>
    </row>
    <row r="422" spans="1:40" ht="283.5" x14ac:dyDescent="0.25">
      <c r="A422" s="409">
        <v>66</v>
      </c>
      <c r="B422" s="427" t="str">
        <f t="shared" si="24"/>
        <v/>
      </c>
      <c r="C422" s="501" t="str">
        <f ca="1">TEXT(IFERROR(INDEX('Overview - Section A'!$A$38:$A$44,MATCH(G422,'Overview - Section A'!$U$38:$U$44,0)),""),"d-mmm-yy") &amp;" to " &amp; TEXT(IFERROR(INDEX('Overview - Section A'!$E$38:$E$44,MATCH(G422,'Overview - Section A'!$U$38:$U$44,0)),""),"d-mmm-yy")</f>
        <v>1-Jan-21 to 31-Dec-21</v>
      </c>
      <c r="D422" s="517"/>
      <c r="E422" s="517"/>
      <c r="F422" s="518"/>
      <c r="G422" s="519" t="s">
        <v>468</v>
      </c>
      <c r="H422" s="519"/>
      <c r="I422" s="503" t="b">
        <f t="shared" si="25"/>
        <v>1</v>
      </c>
      <c r="J422" s="503" t="b">
        <f t="shared" si="26"/>
        <v>0</v>
      </c>
      <c r="K422" s="503" t="str">
        <f t="shared" si="27"/>
        <v>a1N36000009dOJfEAM</v>
      </c>
      <c r="L422" s="520" t="s">
        <v>1559</v>
      </c>
      <c r="M422" s="517"/>
      <c r="N422" s="517"/>
      <c r="O422" s="49"/>
      <c r="AM422" s="5"/>
      <c r="AN422" s="5"/>
    </row>
    <row r="423" spans="1:40" ht="283.5" x14ac:dyDescent="0.25">
      <c r="A423" s="409">
        <v>66</v>
      </c>
      <c r="B423" s="427" t="str">
        <f t="shared" si="24"/>
        <v/>
      </c>
      <c r="C423" s="501" t="str">
        <f ca="1">TEXT(IFERROR(INDEX('Overview - Section A'!$A$38:$A$44,MATCH(G423,'Overview - Section A'!$U$38:$U$44,0)),""),"d-mmm-yy") &amp;" to " &amp; TEXT(IFERROR(INDEX('Overview - Section A'!$E$38:$E$44,MATCH(G423,'Overview - Section A'!$U$38:$U$44,0)),""),"d-mmm-yy")</f>
        <v>1-Jan-22 to 31-Dec-22</v>
      </c>
      <c r="D423" s="517"/>
      <c r="E423" s="517"/>
      <c r="F423" s="518"/>
      <c r="G423" s="519" t="s">
        <v>470</v>
      </c>
      <c r="H423" s="519"/>
      <c r="I423" s="503" t="b">
        <f t="shared" si="25"/>
        <v>1</v>
      </c>
      <c r="J423" s="503" t="b">
        <f t="shared" si="26"/>
        <v>0</v>
      </c>
      <c r="K423" s="503" t="str">
        <f t="shared" si="27"/>
        <v>a1N36000009dOJfEAM</v>
      </c>
      <c r="L423" s="520" t="s">
        <v>1560</v>
      </c>
      <c r="M423" s="517"/>
      <c r="N423" s="517"/>
      <c r="O423" s="49"/>
      <c r="AM423" s="5"/>
      <c r="AN423" s="5"/>
    </row>
    <row r="424" spans="1:40" ht="283.5" x14ac:dyDescent="0.25">
      <c r="A424" s="409">
        <v>67</v>
      </c>
      <c r="B424" s="427" t="str">
        <f t="shared" si="24"/>
        <v/>
      </c>
      <c r="C424" s="501" t="str">
        <f ca="1">TEXT(IFERROR(INDEX('Overview - Section A'!$A$38:$A$44,MATCH(G424,'Overview - Section A'!$U$38:$U$44,0)),""),"d-mmm-yy") &amp;" to " &amp; TEXT(IFERROR(INDEX('Overview - Section A'!$E$38:$E$44,MATCH(G424,'Overview - Section A'!$U$38:$U$44,0)),""),"d-mmm-yy")</f>
        <v>1-Jul-18 to 31-Dec-18</v>
      </c>
      <c r="D424" s="517"/>
      <c r="E424" s="517"/>
      <c r="F424" s="518"/>
      <c r="G424" s="519" t="s">
        <v>462</v>
      </c>
      <c r="H424" s="519"/>
      <c r="I424" s="503" t="b">
        <f t="shared" si="25"/>
        <v>1</v>
      </c>
      <c r="J424" s="503" t="b">
        <f t="shared" si="26"/>
        <v>0</v>
      </c>
      <c r="K424" s="503" t="str">
        <f t="shared" si="27"/>
        <v>a1N36000009dOJgEAM</v>
      </c>
      <c r="L424" s="520" t="s">
        <v>1561</v>
      </c>
      <c r="M424" s="517"/>
      <c r="N424" s="517"/>
      <c r="O424" s="49"/>
      <c r="AM424" s="5"/>
      <c r="AN424" s="5"/>
    </row>
    <row r="425" spans="1:40" ht="283.5" x14ac:dyDescent="0.25">
      <c r="A425" s="409">
        <v>67</v>
      </c>
      <c r="B425" s="427" t="str">
        <f t="shared" si="24"/>
        <v/>
      </c>
      <c r="C425" s="501" t="str">
        <f ca="1">TEXT(IFERROR(INDEX('Overview - Section A'!$A$38:$A$44,MATCH(G425,'Overview - Section A'!$U$38:$U$44,0)),""),"d-mmm-yy") &amp;" to " &amp; TEXT(IFERROR(INDEX('Overview - Section A'!$E$38:$E$44,MATCH(G425,'Overview - Section A'!$U$38:$U$44,0)),""),"d-mmm-yy")</f>
        <v>1-Jan-19 to 31-Dec-19</v>
      </c>
      <c r="D425" s="517"/>
      <c r="E425" s="517"/>
      <c r="F425" s="518"/>
      <c r="G425" s="519" t="s">
        <v>464</v>
      </c>
      <c r="H425" s="519"/>
      <c r="I425" s="503" t="b">
        <f t="shared" si="25"/>
        <v>1</v>
      </c>
      <c r="J425" s="503" t="b">
        <f t="shared" si="26"/>
        <v>0</v>
      </c>
      <c r="K425" s="503" t="str">
        <f t="shared" si="27"/>
        <v>a1N36000009dOJgEAM</v>
      </c>
      <c r="L425" s="520" t="s">
        <v>1562</v>
      </c>
      <c r="M425" s="517"/>
      <c r="N425" s="517"/>
      <c r="O425" s="49"/>
      <c r="AM425" s="5"/>
      <c r="AN425" s="5"/>
    </row>
    <row r="426" spans="1:40" ht="283.5" x14ac:dyDescent="0.25">
      <c r="A426" s="409">
        <v>67</v>
      </c>
      <c r="B426" s="427" t="str">
        <f t="shared" si="24"/>
        <v/>
      </c>
      <c r="C426" s="501" t="str">
        <f ca="1">TEXT(IFERROR(INDEX('Overview - Section A'!$A$38:$A$44,MATCH(G426,'Overview - Section A'!$U$38:$U$44,0)),""),"d-mmm-yy") &amp;" to " &amp; TEXT(IFERROR(INDEX('Overview - Section A'!$E$38:$E$44,MATCH(G426,'Overview - Section A'!$U$38:$U$44,0)),""),"d-mmm-yy")</f>
        <v>1-Jan-20 to 31-Dec-20</v>
      </c>
      <c r="D426" s="517"/>
      <c r="E426" s="517"/>
      <c r="F426" s="518"/>
      <c r="G426" s="519" t="s">
        <v>466</v>
      </c>
      <c r="H426" s="519"/>
      <c r="I426" s="503" t="b">
        <f t="shared" si="25"/>
        <v>1</v>
      </c>
      <c r="J426" s="503" t="b">
        <f t="shared" si="26"/>
        <v>0</v>
      </c>
      <c r="K426" s="503" t="str">
        <f t="shared" si="27"/>
        <v>a1N36000009dOJgEAM</v>
      </c>
      <c r="L426" s="520" t="s">
        <v>1563</v>
      </c>
      <c r="M426" s="517"/>
      <c r="N426" s="517"/>
      <c r="O426" s="49"/>
      <c r="AM426" s="5"/>
      <c r="AN426" s="5"/>
    </row>
    <row r="427" spans="1:40" ht="283.5" x14ac:dyDescent="0.25">
      <c r="A427" s="409">
        <v>67</v>
      </c>
      <c r="B427" s="427" t="str">
        <f t="shared" si="24"/>
        <v/>
      </c>
      <c r="C427" s="501" t="str">
        <f ca="1">TEXT(IFERROR(INDEX('Overview - Section A'!$A$38:$A$44,MATCH(G427,'Overview - Section A'!$U$38:$U$44,0)),""),"d-mmm-yy") &amp;" to " &amp; TEXT(IFERROR(INDEX('Overview - Section A'!$E$38:$E$44,MATCH(G427,'Overview - Section A'!$U$38:$U$44,0)),""),"d-mmm-yy")</f>
        <v>1-Jan-21 to 31-Dec-21</v>
      </c>
      <c r="D427" s="517"/>
      <c r="E427" s="517"/>
      <c r="F427" s="518"/>
      <c r="G427" s="519" t="s">
        <v>468</v>
      </c>
      <c r="H427" s="519"/>
      <c r="I427" s="503" t="b">
        <f t="shared" si="25"/>
        <v>1</v>
      </c>
      <c r="J427" s="503" t="b">
        <f t="shared" si="26"/>
        <v>0</v>
      </c>
      <c r="K427" s="503" t="str">
        <f t="shared" si="27"/>
        <v>a1N36000009dOJgEAM</v>
      </c>
      <c r="L427" s="520" t="s">
        <v>1564</v>
      </c>
      <c r="M427" s="517"/>
      <c r="N427" s="517"/>
      <c r="O427" s="49"/>
      <c r="AM427" s="5"/>
      <c r="AN427" s="5"/>
    </row>
    <row r="428" spans="1:40" ht="283.5" x14ac:dyDescent="0.25">
      <c r="A428" s="409">
        <v>67</v>
      </c>
      <c r="B428" s="427" t="str">
        <f t="shared" si="24"/>
        <v/>
      </c>
      <c r="C428" s="501" t="str">
        <f ca="1">TEXT(IFERROR(INDEX('Overview - Section A'!$A$38:$A$44,MATCH(G428,'Overview - Section A'!$U$38:$U$44,0)),""),"d-mmm-yy") &amp;" to " &amp; TEXT(IFERROR(INDEX('Overview - Section A'!$E$38:$E$44,MATCH(G428,'Overview - Section A'!$U$38:$U$44,0)),""),"d-mmm-yy")</f>
        <v>1-Jan-22 to 31-Dec-22</v>
      </c>
      <c r="D428" s="517"/>
      <c r="E428" s="517"/>
      <c r="F428" s="518"/>
      <c r="G428" s="519" t="s">
        <v>470</v>
      </c>
      <c r="H428" s="519"/>
      <c r="I428" s="503" t="b">
        <f t="shared" si="25"/>
        <v>1</v>
      </c>
      <c r="J428" s="503" t="b">
        <f t="shared" si="26"/>
        <v>0</v>
      </c>
      <c r="K428" s="503" t="str">
        <f t="shared" si="27"/>
        <v>a1N36000009dOJgEAM</v>
      </c>
      <c r="L428" s="520" t="s">
        <v>1565</v>
      </c>
      <c r="M428" s="517"/>
      <c r="N428" s="517"/>
      <c r="O428" s="49"/>
      <c r="AM428" s="5"/>
      <c r="AN428" s="5"/>
    </row>
    <row r="429" spans="1:40" ht="283.5" x14ac:dyDescent="0.25">
      <c r="A429" s="409">
        <v>68</v>
      </c>
      <c r="B429" s="427" t="str">
        <f t="shared" si="24"/>
        <v/>
      </c>
      <c r="C429" s="501" t="str">
        <f ca="1">TEXT(IFERROR(INDEX('Overview - Section A'!$A$38:$A$44,MATCH(G429,'Overview - Section A'!$U$38:$U$44,0)),""),"d-mmm-yy") &amp;" to " &amp; TEXT(IFERROR(INDEX('Overview - Section A'!$E$38:$E$44,MATCH(G429,'Overview - Section A'!$U$38:$U$44,0)),""),"d-mmm-yy")</f>
        <v>1-Jul-18 to 31-Dec-18</v>
      </c>
      <c r="D429" s="517"/>
      <c r="E429" s="517"/>
      <c r="F429" s="518"/>
      <c r="G429" s="519" t="s">
        <v>462</v>
      </c>
      <c r="H429" s="519"/>
      <c r="I429" s="503" t="b">
        <f t="shared" si="25"/>
        <v>1</v>
      </c>
      <c r="J429" s="503" t="b">
        <f t="shared" si="26"/>
        <v>0</v>
      </c>
      <c r="K429" s="503" t="str">
        <f t="shared" si="27"/>
        <v>a1N36000009dOJhEAM</v>
      </c>
      <c r="L429" s="520" t="s">
        <v>1566</v>
      </c>
      <c r="M429" s="517"/>
      <c r="N429" s="517"/>
      <c r="O429" s="49"/>
      <c r="AM429" s="5"/>
      <c r="AN429" s="5"/>
    </row>
    <row r="430" spans="1:40" ht="283.5" x14ac:dyDescent="0.25">
      <c r="A430" s="409">
        <v>68</v>
      </c>
      <c r="B430" s="427" t="str">
        <f t="shared" si="24"/>
        <v/>
      </c>
      <c r="C430" s="501" t="str">
        <f ca="1">TEXT(IFERROR(INDEX('Overview - Section A'!$A$38:$A$44,MATCH(G430,'Overview - Section A'!$U$38:$U$44,0)),""),"d-mmm-yy") &amp;" to " &amp; TEXT(IFERROR(INDEX('Overview - Section A'!$E$38:$E$44,MATCH(G430,'Overview - Section A'!$U$38:$U$44,0)),""),"d-mmm-yy")</f>
        <v>1-Jan-19 to 31-Dec-19</v>
      </c>
      <c r="D430" s="517"/>
      <c r="E430" s="517"/>
      <c r="F430" s="518"/>
      <c r="G430" s="519" t="s">
        <v>464</v>
      </c>
      <c r="H430" s="519"/>
      <c r="I430" s="503" t="b">
        <f t="shared" si="25"/>
        <v>1</v>
      </c>
      <c r="J430" s="503" t="b">
        <f t="shared" si="26"/>
        <v>0</v>
      </c>
      <c r="K430" s="503" t="str">
        <f t="shared" si="27"/>
        <v>a1N36000009dOJhEAM</v>
      </c>
      <c r="L430" s="520" t="s">
        <v>1567</v>
      </c>
      <c r="M430" s="517"/>
      <c r="N430" s="517"/>
      <c r="O430" s="49"/>
      <c r="AM430" s="5"/>
      <c r="AN430" s="5"/>
    </row>
    <row r="431" spans="1:40" ht="283.5" x14ac:dyDescent="0.25">
      <c r="A431" s="409">
        <v>68</v>
      </c>
      <c r="B431" s="427" t="str">
        <f t="shared" si="24"/>
        <v/>
      </c>
      <c r="C431" s="501" t="str">
        <f ca="1">TEXT(IFERROR(INDEX('Overview - Section A'!$A$38:$A$44,MATCH(G431,'Overview - Section A'!$U$38:$U$44,0)),""),"d-mmm-yy") &amp;" to " &amp; TEXT(IFERROR(INDEX('Overview - Section A'!$E$38:$E$44,MATCH(G431,'Overview - Section A'!$U$38:$U$44,0)),""),"d-mmm-yy")</f>
        <v>1-Jan-20 to 31-Dec-20</v>
      </c>
      <c r="D431" s="517"/>
      <c r="E431" s="517"/>
      <c r="F431" s="518"/>
      <c r="G431" s="519" t="s">
        <v>466</v>
      </c>
      <c r="H431" s="519"/>
      <c r="I431" s="503" t="b">
        <f t="shared" si="25"/>
        <v>1</v>
      </c>
      <c r="J431" s="503" t="b">
        <f t="shared" si="26"/>
        <v>0</v>
      </c>
      <c r="K431" s="503" t="str">
        <f t="shared" si="27"/>
        <v>a1N36000009dOJhEAM</v>
      </c>
      <c r="L431" s="520" t="s">
        <v>1568</v>
      </c>
      <c r="M431" s="517"/>
      <c r="N431" s="517"/>
      <c r="O431" s="49"/>
      <c r="AM431" s="5"/>
      <c r="AN431" s="5"/>
    </row>
    <row r="432" spans="1:40" ht="283.5" x14ac:dyDescent="0.25">
      <c r="A432" s="409">
        <v>68</v>
      </c>
      <c r="B432" s="427" t="str">
        <f t="shared" si="24"/>
        <v/>
      </c>
      <c r="C432" s="501" t="str">
        <f ca="1">TEXT(IFERROR(INDEX('Overview - Section A'!$A$38:$A$44,MATCH(G432,'Overview - Section A'!$U$38:$U$44,0)),""),"d-mmm-yy") &amp;" to " &amp; TEXT(IFERROR(INDEX('Overview - Section A'!$E$38:$E$44,MATCH(G432,'Overview - Section A'!$U$38:$U$44,0)),""),"d-mmm-yy")</f>
        <v>1-Jan-21 to 31-Dec-21</v>
      </c>
      <c r="D432" s="517"/>
      <c r="E432" s="517"/>
      <c r="F432" s="518"/>
      <c r="G432" s="519" t="s">
        <v>468</v>
      </c>
      <c r="H432" s="519"/>
      <c r="I432" s="503" t="b">
        <f t="shared" si="25"/>
        <v>1</v>
      </c>
      <c r="J432" s="503" t="b">
        <f t="shared" si="26"/>
        <v>0</v>
      </c>
      <c r="K432" s="503" t="str">
        <f t="shared" si="27"/>
        <v>a1N36000009dOJhEAM</v>
      </c>
      <c r="L432" s="520" t="s">
        <v>1569</v>
      </c>
      <c r="M432" s="517"/>
      <c r="N432" s="517"/>
      <c r="O432" s="49"/>
      <c r="AM432" s="5"/>
      <c r="AN432" s="5"/>
    </row>
    <row r="433" spans="1:40" ht="283.5" x14ac:dyDescent="0.25">
      <c r="A433" s="409">
        <v>68</v>
      </c>
      <c r="B433" s="427" t="str">
        <f t="shared" si="24"/>
        <v/>
      </c>
      <c r="C433" s="501" t="str">
        <f ca="1">TEXT(IFERROR(INDEX('Overview - Section A'!$A$38:$A$44,MATCH(G433,'Overview - Section A'!$U$38:$U$44,0)),""),"d-mmm-yy") &amp;" to " &amp; TEXT(IFERROR(INDEX('Overview - Section A'!$E$38:$E$44,MATCH(G433,'Overview - Section A'!$U$38:$U$44,0)),""),"d-mmm-yy")</f>
        <v>1-Jan-22 to 31-Dec-22</v>
      </c>
      <c r="D433" s="517"/>
      <c r="E433" s="517"/>
      <c r="F433" s="518"/>
      <c r="G433" s="519" t="s">
        <v>470</v>
      </c>
      <c r="H433" s="519"/>
      <c r="I433" s="503" t="b">
        <f t="shared" si="25"/>
        <v>1</v>
      </c>
      <c r="J433" s="503" t="b">
        <f t="shared" si="26"/>
        <v>0</v>
      </c>
      <c r="K433" s="503" t="str">
        <f t="shared" si="27"/>
        <v>a1N36000009dOJhEAM</v>
      </c>
      <c r="L433" s="520" t="s">
        <v>1570</v>
      </c>
      <c r="M433" s="517"/>
      <c r="N433" s="517"/>
      <c r="O433" s="49"/>
      <c r="AM433" s="5"/>
      <c r="AN433" s="5"/>
    </row>
    <row r="434" spans="1:40" ht="283.5" x14ac:dyDescent="0.25">
      <c r="A434" s="409">
        <v>69</v>
      </c>
      <c r="B434" s="427" t="str">
        <f t="shared" si="24"/>
        <v/>
      </c>
      <c r="C434" s="501" t="str">
        <f ca="1">TEXT(IFERROR(INDEX('Overview - Section A'!$A$38:$A$44,MATCH(G434,'Overview - Section A'!$U$38:$U$44,0)),""),"d-mmm-yy") &amp;" to " &amp; TEXT(IFERROR(INDEX('Overview - Section A'!$E$38:$E$44,MATCH(G434,'Overview - Section A'!$U$38:$U$44,0)),""),"d-mmm-yy")</f>
        <v>1-Jul-18 to 31-Dec-18</v>
      </c>
      <c r="D434" s="517"/>
      <c r="E434" s="517"/>
      <c r="F434" s="518"/>
      <c r="G434" s="519" t="s">
        <v>462</v>
      </c>
      <c r="H434" s="519"/>
      <c r="I434" s="503" t="b">
        <f t="shared" si="25"/>
        <v>1</v>
      </c>
      <c r="J434" s="503" t="b">
        <f t="shared" si="26"/>
        <v>0</v>
      </c>
      <c r="K434" s="503" t="str">
        <f t="shared" si="27"/>
        <v>a1N36000009dOJiEAM</v>
      </c>
      <c r="L434" s="520" t="s">
        <v>1571</v>
      </c>
      <c r="M434" s="517"/>
      <c r="N434" s="517"/>
      <c r="O434" s="49"/>
      <c r="AM434" s="5"/>
      <c r="AN434" s="5"/>
    </row>
    <row r="435" spans="1:40" ht="283.5" x14ac:dyDescent="0.25">
      <c r="A435" s="409">
        <v>69</v>
      </c>
      <c r="B435" s="427" t="str">
        <f t="shared" si="24"/>
        <v/>
      </c>
      <c r="C435" s="501" t="str">
        <f ca="1">TEXT(IFERROR(INDEX('Overview - Section A'!$A$38:$A$44,MATCH(G435,'Overview - Section A'!$U$38:$U$44,0)),""),"d-mmm-yy") &amp;" to " &amp; TEXT(IFERROR(INDEX('Overview - Section A'!$E$38:$E$44,MATCH(G435,'Overview - Section A'!$U$38:$U$44,0)),""),"d-mmm-yy")</f>
        <v>1-Jan-19 to 31-Dec-19</v>
      </c>
      <c r="D435" s="517"/>
      <c r="E435" s="517"/>
      <c r="F435" s="518"/>
      <c r="G435" s="519" t="s">
        <v>464</v>
      </c>
      <c r="H435" s="519"/>
      <c r="I435" s="503" t="b">
        <f t="shared" si="25"/>
        <v>1</v>
      </c>
      <c r="J435" s="503" t="b">
        <f t="shared" si="26"/>
        <v>0</v>
      </c>
      <c r="K435" s="503" t="str">
        <f t="shared" si="27"/>
        <v>a1N36000009dOJiEAM</v>
      </c>
      <c r="L435" s="520" t="s">
        <v>1572</v>
      </c>
      <c r="M435" s="517"/>
      <c r="N435" s="517"/>
      <c r="O435" s="49"/>
      <c r="AM435" s="5"/>
      <c r="AN435" s="5"/>
    </row>
    <row r="436" spans="1:40" ht="283.5" x14ac:dyDescent="0.25">
      <c r="A436" s="409">
        <v>69</v>
      </c>
      <c r="B436" s="427" t="str">
        <f t="shared" si="24"/>
        <v/>
      </c>
      <c r="C436" s="501" t="str">
        <f ca="1">TEXT(IFERROR(INDEX('Overview - Section A'!$A$38:$A$44,MATCH(G436,'Overview - Section A'!$U$38:$U$44,0)),""),"d-mmm-yy") &amp;" to " &amp; TEXT(IFERROR(INDEX('Overview - Section A'!$E$38:$E$44,MATCH(G436,'Overview - Section A'!$U$38:$U$44,0)),""),"d-mmm-yy")</f>
        <v>1-Jan-20 to 31-Dec-20</v>
      </c>
      <c r="D436" s="517"/>
      <c r="E436" s="517"/>
      <c r="F436" s="518"/>
      <c r="G436" s="519" t="s">
        <v>466</v>
      </c>
      <c r="H436" s="519"/>
      <c r="I436" s="503" t="b">
        <f t="shared" si="25"/>
        <v>1</v>
      </c>
      <c r="J436" s="503" t="b">
        <f t="shared" si="26"/>
        <v>0</v>
      </c>
      <c r="K436" s="503" t="str">
        <f t="shared" si="27"/>
        <v>a1N36000009dOJiEAM</v>
      </c>
      <c r="L436" s="520" t="s">
        <v>1573</v>
      </c>
      <c r="M436" s="517"/>
      <c r="N436" s="517"/>
      <c r="O436" s="49"/>
      <c r="AM436" s="5"/>
      <c r="AN436" s="5"/>
    </row>
    <row r="437" spans="1:40" ht="283.5" x14ac:dyDescent="0.25">
      <c r="A437" s="409">
        <v>69</v>
      </c>
      <c r="B437" s="427" t="str">
        <f t="shared" si="24"/>
        <v/>
      </c>
      <c r="C437" s="501" t="str">
        <f ca="1">TEXT(IFERROR(INDEX('Overview - Section A'!$A$38:$A$44,MATCH(G437,'Overview - Section A'!$U$38:$U$44,0)),""),"d-mmm-yy") &amp;" to " &amp; TEXT(IFERROR(INDEX('Overview - Section A'!$E$38:$E$44,MATCH(G437,'Overview - Section A'!$U$38:$U$44,0)),""),"d-mmm-yy")</f>
        <v>1-Jan-21 to 31-Dec-21</v>
      </c>
      <c r="D437" s="517"/>
      <c r="E437" s="517"/>
      <c r="F437" s="518"/>
      <c r="G437" s="519" t="s">
        <v>468</v>
      </c>
      <c r="H437" s="519"/>
      <c r="I437" s="503" t="b">
        <f t="shared" si="25"/>
        <v>1</v>
      </c>
      <c r="J437" s="503" t="b">
        <f t="shared" si="26"/>
        <v>0</v>
      </c>
      <c r="K437" s="503" t="str">
        <f t="shared" si="27"/>
        <v>a1N36000009dOJiEAM</v>
      </c>
      <c r="L437" s="520" t="s">
        <v>1574</v>
      </c>
      <c r="M437" s="517"/>
      <c r="N437" s="517"/>
      <c r="O437" s="49"/>
      <c r="AM437" s="5"/>
      <c r="AN437" s="5"/>
    </row>
    <row r="438" spans="1:40" ht="283.5" x14ac:dyDescent="0.25">
      <c r="A438" s="409">
        <v>69</v>
      </c>
      <c r="B438" s="427" t="str">
        <f t="shared" si="24"/>
        <v/>
      </c>
      <c r="C438" s="501" t="str">
        <f ca="1">TEXT(IFERROR(INDEX('Overview - Section A'!$A$38:$A$44,MATCH(G438,'Overview - Section A'!$U$38:$U$44,0)),""),"d-mmm-yy") &amp;" to " &amp; TEXT(IFERROR(INDEX('Overview - Section A'!$E$38:$E$44,MATCH(G438,'Overview - Section A'!$U$38:$U$44,0)),""),"d-mmm-yy")</f>
        <v>1-Jan-22 to 31-Dec-22</v>
      </c>
      <c r="D438" s="517"/>
      <c r="E438" s="517"/>
      <c r="F438" s="518"/>
      <c r="G438" s="519" t="s">
        <v>470</v>
      </c>
      <c r="H438" s="519"/>
      <c r="I438" s="503" t="b">
        <f t="shared" si="25"/>
        <v>1</v>
      </c>
      <c r="J438" s="503" t="b">
        <f t="shared" si="26"/>
        <v>0</v>
      </c>
      <c r="K438" s="503" t="str">
        <f t="shared" si="27"/>
        <v>a1N36000009dOJiEAM</v>
      </c>
      <c r="L438" s="520" t="s">
        <v>1575</v>
      </c>
      <c r="M438" s="517"/>
      <c r="N438" s="517"/>
      <c r="O438" s="49"/>
      <c r="AM438" s="5"/>
      <c r="AN438" s="5"/>
    </row>
    <row r="439" spans="1:40" ht="283.5" x14ac:dyDescent="0.25">
      <c r="A439" s="409">
        <v>70</v>
      </c>
      <c r="B439" s="427" t="str">
        <f t="shared" si="24"/>
        <v/>
      </c>
      <c r="C439" s="501" t="str">
        <f ca="1">TEXT(IFERROR(INDEX('Overview - Section A'!$A$38:$A$44,MATCH(G439,'Overview - Section A'!$U$38:$U$44,0)),""),"d-mmm-yy") &amp;" to " &amp; TEXT(IFERROR(INDEX('Overview - Section A'!$E$38:$E$44,MATCH(G439,'Overview - Section A'!$U$38:$U$44,0)),""),"d-mmm-yy")</f>
        <v>1-Jul-18 to 31-Dec-18</v>
      </c>
      <c r="D439" s="517"/>
      <c r="E439" s="517"/>
      <c r="F439" s="518"/>
      <c r="G439" s="519" t="s">
        <v>462</v>
      </c>
      <c r="H439" s="519"/>
      <c r="I439" s="503" t="b">
        <f t="shared" si="25"/>
        <v>1</v>
      </c>
      <c r="J439" s="503" t="b">
        <f t="shared" si="26"/>
        <v>0</v>
      </c>
      <c r="K439" s="503" t="str">
        <f t="shared" si="27"/>
        <v>a1N36000009dOJjEAM</v>
      </c>
      <c r="L439" s="520" t="s">
        <v>1576</v>
      </c>
      <c r="M439" s="517"/>
      <c r="N439" s="517"/>
      <c r="O439" s="49"/>
      <c r="AM439" s="5"/>
      <c r="AN439" s="5"/>
    </row>
    <row r="440" spans="1:40" ht="283.5" x14ac:dyDescent="0.25">
      <c r="A440" s="409">
        <v>70</v>
      </c>
      <c r="B440" s="427" t="str">
        <f t="shared" si="24"/>
        <v/>
      </c>
      <c r="C440" s="501" t="str">
        <f ca="1">TEXT(IFERROR(INDEX('Overview - Section A'!$A$38:$A$44,MATCH(G440,'Overview - Section A'!$U$38:$U$44,0)),""),"d-mmm-yy") &amp;" to " &amp; TEXT(IFERROR(INDEX('Overview - Section A'!$E$38:$E$44,MATCH(G440,'Overview - Section A'!$U$38:$U$44,0)),""),"d-mmm-yy")</f>
        <v>1-Jan-19 to 31-Dec-19</v>
      </c>
      <c r="D440" s="517"/>
      <c r="E440" s="517"/>
      <c r="F440" s="518"/>
      <c r="G440" s="519" t="s">
        <v>464</v>
      </c>
      <c r="H440" s="519"/>
      <c r="I440" s="503" t="b">
        <f t="shared" si="25"/>
        <v>1</v>
      </c>
      <c r="J440" s="503" t="b">
        <f t="shared" si="26"/>
        <v>0</v>
      </c>
      <c r="K440" s="503" t="str">
        <f t="shared" si="27"/>
        <v>a1N36000009dOJjEAM</v>
      </c>
      <c r="L440" s="520" t="s">
        <v>1577</v>
      </c>
      <c r="M440" s="517"/>
      <c r="N440" s="517"/>
      <c r="O440" s="49"/>
      <c r="AM440" s="5"/>
      <c r="AN440" s="5"/>
    </row>
    <row r="441" spans="1:40" ht="283.5" x14ac:dyDescent="0.25">
      <c r="A441" s="409">
        <v>70</v>
      </c>
      <c r="B441" s="427" t="str">
        <f t="shared" si="24"/>
        <v/>
      </c>
      <c r="C441" s="501" t="str">
        <f ca="1">TEXT(IFERROR(INDEX('Overview - Section A'!$A$38:$A$44,MATCH(G441,'Overview - Section A'!$U$38:$U$44,0)),""),"d-mmm-yy") &amp;" to " &amp; TEXT(IFERROR(INDEX('Overview - Section A'!$E$38:$E$44,MATCH(G441,'Overview - Section A'!$U$38:$U$44,0)),""),"d-mmm-yy")</f>
        <v>1-Jan-20 to 31-Dec-20</v>
      </c>
      <c r="D441" s="517"/>
      <c r="E441" s="517"/>
      <c r="F441" s="518"/>
      <c r="G441" s="519" t="s">
        <v>466</v>
      </c>
      <c r="H441" s="519"/>
      <c r="I441" s="503" t="b">
        <f t="shared" si="25"/>
        <v>1</v>
      </c>
      <c r="J441" s="503" t="b">
        <f t="shared" si="26"/>
        <v>0</v>
      </c>
      <c r="K441" s="503" t="str">
        <f t="shared" si="27"/>
        <v>a1N36000009dOJjEAM</v>
      </c>
      <c r="L441" s="520" t="s">
        <v>1578</v>
      </c>
      <c r="M441" s="517"/>
      <c r="N441" s="517"/>
      <c r="O441" s="49"/>
      <c r="AM441" s="5"/>
      <c r="AN441" s="5"/>
    </row>
    <row r="442" spans="1:40" ht="283.5" x14ac:dyDescent="0.25">
      <c r="A442" s="409">
        <v>70</v>
      </c>
      <c r="B442" s="427" t="str">
        <f t="shared" si="24"/>
        <v/>
      </c>
      <c r="C442" s="501" t="str">
        <f ca="1">TEXT(IFERROR(INDEX('Overview - Section A'!$A$38:$A$44,MATCH(G442,'Overview - Section A'!$U$38:$U$44,0)),""),"d-mmm-yy") &amp;" to " &amp; TEXT(IFERROR(INDEX('Overview - Section A'!$E$38:$E$44,MATCH(G442,'Overview - Section A'!$U$38:$U$44,0)),""),"d-mmm-yy")</f>
        <v>1-Jan-21 to 31-Dec-21</v>
      </c>
      <c r="D442" s="517"/>
      <c r="E442" s="517"/>
      <c r="F442" s="518"/>
      <c r="G442" s="519" t="s">
        <v>468</v>
      </c>
      <c r="H442" s="519"/>
      <c r="I442" s="503" t="b">
        <f t="shared" si="25"/>
        <v>1</v>
      </c>
      <c r="J442" s="503" t="b">
        <f t="shared" si="26"/>
        <v>0</v>
      </c>
      <c r="K442" s="503" t="str">
        <f t="shared" si="27"/>
        <v>a1N36000009dOJjEAM</v>
      </c>
      <c r="L442" s="520" t="s">
        <v>1579</v>
      </c>
      <c r="M442" s="517"/>
      <c r="N442" s="517"/>
      <c r="O442" s="49"/>
      <c r="AM442" s="5"/>
      <c r="AN442" s="5"/>
    </row>
    <row r="443" spans="1:40" ht="283.5" x14ac:dyDescent="0.25">
      <c r="A443" s="409">
        <v>70</v>
      </c>
      <c r="B443" s="427" t="str">
        <f t="shared" si="24"/>
        <v/>
      </c>
      <c r="C443" s="501" t="str">
        <f ca="1">TEXT(IFERROR(INDEX('Overview - Section A'!$A$38:$A$44,MATCH(G443,'Overview - Section A'!$U$38:$U$44,0)),""),"d-mmm-yy") &amp;" to " &amp; TEXT(IFERROR(INDEX('Overview - Section A'!$E$38:$E$44,MATCH(G443,'Overview - Section A'!$U$38:$U$44,0)),""),"d-mmm-yy")</f>
        <v>1-Jan-22 to 31-Dec-22</v>
      </c>
      <c r="D443" s="517"/>
      <c r="E443" s="517"/>
      <c r="F443" s="518"/>
      <c r="G443" s="519" t="s">
        <v>470</v>
      </c>
      <c r="H443" s="519"/>
      <c r="I443" s="503" t="b">
        <f t="shared" si="25"/>
        <v>1</v>
      </c>
      <c r="J443" s="503" t="b">
        <f t="shared" si="26"/>
        <v>0</v>
      </c>
      <c r="K443" s="503" t="str">
        <f t="shared" si="27"/>
        <v>a1N36000009dOJjEAM</v>
      </c>
      <c r="L443" s="520" t="s">
        <v>1580</v>
      </c>
      <c r="M443" s="517"/>
      <c r="N443" s="517"/>
      <c r="O443" s="49"/>
      <c r="AM443" s="5"/>
      <c r="AN443" s="5"/>
    </row>
    <row r="444" spans="1:40" ht="283.5" x14ac:dyDescent="0.25">
      <c r="A444" s="409">
        <v>71</v>
      </c>
      <c r="B444" s="427" t="str">
        <f t="shared" si="24"/>
        <v/>
      </c>
      <c r="C444" s="501" t="str">
        <f ca="1">TEXT(IFERROR(INDEX('Overview - Section A'!$A$38:$A$44,MATCH(G444,'Overview - Section A'!$U$38:$U$44,0)),""),"d-mmm-yy") &amp;" to " &amp; TEXT(IFERROR(INDEX('Overview - Section A'!$E$38:$E$44,MATCH(G444,'Overview - Section A'!$U$38:$U$44,0)),""),"d-mmm-yy")</f>
        <v>1-Jul-18 to 31-Dec-18</v>
      </c>
      <c r="D444" s="517"/>
      <c r="E444" s="517"/>
      <c r="F444" s="518"/>
      <c r="G444" s="519" t="s">
        <v>462</v>
      </c>
      <c r="H444" s="519"/>
      <c r="I444" s="503" t="b">
        <f t="shared" si="25"/>
        <v>1</v>
      </c>
      <c r="J444" s="503" t="b">
        <f t="shared" si="26"/>
        <v>0</v>
      </c>
      <c r="K444" s="503" t="str">
        <f t="shared" si="27"/>
        <v>a1N36000009dOJkEAM</v>
      </c>
      <c r="L444" s="520" t="s">
        <v>1581</v>
      </c>
      <c r="M444" s="517"/>
      <c r="N444" s="517"/>
      <c r="O444" s="49"/>
      <c r="AM444" s="5"/>
      <c r="AN444" s="5"/>
    </row>
    <row r="445" spans="1:40" ht="283.5" x14ac:dyDescent="0.25">
      <c r="A445" s="409">
        <v>71</v>
      </c>
      <c r="B445" s="427" t="str">
        <f t="shared" si="24"/>
        <v/>
      </c>
      <c r="C445" s="501" t="str">
        <f ca="1">TEXT(IFERROR(INDEX('Overview - Section A'!$A$38:$A$44,MATCH(G445,'Overview - Section A'!$U$38:$U$44,0)),""),"d-mmm-yy") &amp;" to " &amp; TEXT(IFERROR(INDEX('Overview - Section A'!$E$38:$E$44,MATCH(G445,'Overview - Section A'!$U$38:$U$44,0)),""),"d-mmm-yy")</f>
        <v>1-Jan-19 to 31-Dec-19</v>
      </c>
      <c r="D445" s="517"/>
      <c r="E445" s="517"/>
      <c r="F445" s="518"/>
      <c r="G445" s="519" t="s">
        <v>464</v>
      </c>
      <c r="H445" s="519"/>
      <c r="I445" s="503" t="b">
        <f t="shared" si="25"/>
        <v>1</v>
      </c>
      <c r="J445" s="503" t="b">
        <f t="shared" si="26"/>
        <v>0</v>
      </c>
      <c r="K445" s="503" t="str">
        <f t="shared" si="27"/>
        <v>a1N36000009dOJkEAM</v>
      </c>
      <c r="L445" s="520" t="s">
        <v>1582</v>
      </c>
      <c r="M445" s="517"/>
      <c r="N445" s="517"/>
      <c r="O445" s="49"/>
      <c r="AM445" s="5"/>
      <c r="AN445" s="5"/>
    </row>
    <row r="446" spans="1:40" ht="283.5" x14ac:dyDescent="0.25">
      <c r="A446" s="409">
        <v>71</v>
      </c>
      <c r="B446" s="427" t="str">
        <f t="shared" si="24"/>
        <v/>
      </c>
      <c r="C446" s="501" t="str">
        <f ca="1">TEXT(IFERROR(INDEX('Overview - Section A'!$A$38:$A$44,MATCH(G446,'Overview - Section A'!$U$38:$U$44,0)),""),"d-mmm-yy") &amp;" to " &amp; TEXT(IFERROR(INDEX('Overview - Section A'!$E$38:$E$44,MATCH(G446,'Overview - Section A'!$U$38:$U$44,0)),""),"d-mmm-yy")</f>
        <v>1-Jan-20 to 31-Dec-20</v>
      </c>
      <c r="D446" s="517"/>
      <c r="E446" s="517"/>
      <c r="F446" s="518"/>
      <c r="G446" s="519" t="s">
        <v>466</v>
      </c>
      <c r="H446" s="519"/>
      <c r="I446" s="503" t="b">
        <f t="shared" si="25"/>
        <v>1</v>
      </c>
      <c r="J446" s="503" t="b">
        <f t="shared" si="26"/>
        <v>0</v>
      </c>
      <c r="K446" s="503" t="str">
        <f t="shared" si="27"/>
        <v>a1N36000009dOJkEAM</v>
      </c>
      <c r="L446" s="520" t="s">
        <v>1583</v>
      </c>
      <c r="M446" s="517"/>
      <c r="N446" s="517"/>
      <c r="O446" s="49"/>
      <c r="AM446" s="5"/>
      <c r="AN446" s="5"/>
    </row>
    <row r="447" spans="1:40" ht="283.5" x14ac:dyDescent="0.25">
      <c r="A447" s="409">
        <v>71</v>
      </c>
      <c r="B447" s="427" t="str">
        <f t="shared" si="24"/>
        <v/>
      </c>
      <c r="C447" s="501" t="str">
        <f ca="1">TEXT(IFERROR(INDEX('Overview - Section A'!$A$38:$A$44,MATCH(G447,'Overview - Section A'!$U$38:$U$44,0)),""),"d-mmm-yy") &amp;" to " &amp; TEXT(IFERROR(INDEX('Overview - Section A'!$E$38:$E$44,MATCH(G447,'Overview - Section A'!$U$38:$U$44,0)),""),"d-mmm-yy")</f>
        <v>1-Jan-21 to 31-Dec-21</v>
      </c>
      <c r="D447" s="517"/>
      <c r="E447" s="517"/>
      <c r="F447" s="518"/>
      <c r="G447" s="519" t="s">
        <v>468</v>
      </c>
      <c r="H447" s="519"/>
      <c r="I447" s="503" t="b">
        <f t="shared" si="25"/>
        <v>1</v>
      </c>
      <c r="J447" s="503" t="b">
        <f t="shared" si="26"/>
        <v>0</v>
      </c>
      <c r="K447" s="503" t="str">
        <f t="shared" si="27"/>
        <v>a1N36000009dOJkEAM</v>
      </c>
      <c r="L447" s="520" t="s">
        <v>1584</v>
      </c>
      <c r="M447" s="517"/>
      <c r="N447" s="517"/>
      <c r="O447" s="49"/>
      <c r="AM447" s="5"/>
      <c r="AN447" s="5"/>
    </row>
    <row r="448" spans="1:40" ht="283.5" x14ac:dyDescent="0.25">
      <c r="A448" s="409">
        <v>71</v>
      </c>
      <c r="B448" s="427" t="str">
        <f t="shared" si="24"/>
        <v/>
      </c>
      <c r="C448" s="501" t="str">
        <f ca="1">TEXT(IFERROR(INDEX('Overview - Section A'!$A$38:$A$44,MATCH(G448,'Overview - Section A'!$U$38:$U$44,0)),""),"d-mmm-yy") &amp;" to " &amp; TEXT(IFERROR(INDEX('Overview - Section A'!$E$38:$E$44,MATCH(G448,'Overview - Section A'!$U$38:$U$44,0)),""),"d-mmm-yy")</f>
        <v>1-Jan-22 to 31-Dec-22</v>
      </c>
      <c r="D448" s="517"/>
      <c r="E448" s="517"/>
      <c r="F448" s="518"/>
      <c r="G448" s="519" t="s">
        <v>470</v>
      </c>
      <c r="H448" s="519"/>
      <c r="I448" s="503" t="b">
        <f t="shared" si="25"/>
        <v>1</v>
      </c>
      <c r="J448" s="503" t="b">
        <f t="shared" si="26"/>
        <v>0</v>
      </c>
      <c r="K448" s="503" t="str">
        <f t="shared" si="27"/>
        <v>a1N36000009dOJkEAM</v>
      </c>
      <c r="L448" s="520" t="s">
        <v>1585</v>
      </c>
      <c r="M448" s="517"/>
      <c r="N448" s="517"/>
      <c r="O448" s="49"/>
      <c r="AM448" s="5"/>
      <c r="AN448" s="5"/>
    </row>
    <row r="449" spans="1:40" ht="283.5" x14ac:dyDescent="0.25">
      <c r="A449" s="409">
        <v>72</v>
      </c>
      <c r="B449" s="427" t="str">
        <f t="shared" si="24"/>
        <v/>
      </c>
      <c r="C449" s="501" t="str">
        <f ca="1">TEXT(IFERROR(INDEX('Overview - Section A'!$A$38:$A$44,MATCH(G449,'Overview - Section A'!$U$38:$U$44,0)),""),"d-mmm-yy") &amp;" to " &amp; TEXT(IFERROR(INDEX('Overview - Section A'!$E$38:$E$44,MATCH(G449,'Overview - Section A'!$U$38:$U$44,0)),""),"d-mmm-yy")</f>
        <v>1-Jul-18 to 31-Dec-18</v>
      </c>
      <c r="D449" s="517"/>
      <c r="E449" s="517"/>
      <c r="F449" s="518"/>
      <c r="G449" s="519" t="s">
        <v>462</v>
      </c>
      <c r="H449" s="519"/>
      <c r="I449" s="503" t="b">
        <f t="shared" si="25"/>
        <v>1</v>
      </c>
      <c r="J449" s="503" t="b">
        <f t="shared" si="26"/>
        <v>0</v>
      </c>
      <c r="K449" s="503" t="str">
        <f t="shared" si="27"/>
        <v>a1N36000009dOJlEAM</v>
      </c>
      <c r="L449" s="520" t="s">
        <v>1586</v>
      </c>
      <c r="M449" s="517"/>
      <c r="N449" s="517"/>
      <c r="O449" s="49"/>
      <c r="AM449" s="5"/>
      <c r="AN449" s="5"/>
    </row>
    <row r="450" spans="1:40" ht="283.5" x14ac:dyDescent="0.25">
      <c r="A450" s="409">
        <v>72</v>
      </c>
      <c r="B450" s="427" t="str">
        <f t="shared" si="24"/>
        <v/>
      </c>
      <c r="C450" s="501" t="str">
        <f ca="1">TEXT(IFERROR(INDEX('Overview - Section A'!$A$38:$A$44,MATCH(G450,'Overview - Section A'!$U$38:$U$44,0)),""),"d-mmm-yy") &amp;" to " &amp; TEXT(IFERROR(INDEX('Overview - Section A'!$E$38:$E$44,MATCH(G450,'Overview - Section A'!$U$38:$U$44,0)),""),"d-mmm-yy")</f>
        <v>1-Jan-19 to 31-Dec-19</v>
      </c>
      <c r="D450" s="517"/>
      <c r="E450" s="517"/>
      <c r="F450" s="518"/>
      <c r="G450" s="519" t="s">
        <v>464</v>
      </c>
      <c r="H450" s="519"/>
      <c r="I450" s="503" t="b">
        <f t="shared" si="25"/>
        <v>1</v>
      </c>
      <c r="J450" s="503" t="b">
        <f t="shared" si="26"/>
        <v>0</v>
      </c>
      <c r="K450" s="503" t="str">
        <f t="shared" si="27"/>
        <v>a1N36000009dOJlEAM</v>
      </c>
      <c r="L450" s="520" t="s">
        <v>1587</v>
      </c>
      <c r="M450" s="517"/>
      <c r="N450" s="517"/>
      <c r="O450" s="49"/>
      <c r="AM450" s="5"/>
      <c r="AN450" s="5"/>
    </row>
    <row r="451" spans="1:40" ht="283.5" x14ac:dyDescent="0.25">
      <c r="A451" s="409">
        <v>72</v>
      </c>
      <c r="B451" s="427" t="str">
        <f t="shared" si="24"/>
        <v/>
      </c>
      <c r="C451" s="501" t="str">
        <f ca="1">TEXT(IFERROR(INDEX('Overview - Section A'!$A$38:$A$44,MATCH(G451,'Overview - Section A'!$U$38:$U$44,0)),""),"d-mmm-yy") &amp;" to " &amp; TEXT(IFERROR(INDEX('Overview - Section A'!$E$38:$E$44,MATCH(G451,'Overview - Section A'!$U$38:$U$44,0)),""),"d-mmm-yy")</f>
        <v>1-Jan-20 to 31-Dec-20</v>
      </c>
      <c r="D451" s="517"/>
      <c r="E451" s="517"/>
      <c r="F451" s="518"/>
      <c r="G451" s="519" t="s">
        <v>466</v>
      </c>
      <c r="H451" s="519"/>
      <c r="I451" s="503" t="b">
        <f t="shared" si="25"/>
        <v>1</v>
      </c>
      <c r="J451" s="503" t="b">
        <f t="shared" si="26"/>
        <v>0</v>
      </c>
      <c r="K451" s="503" t="str">
        <f t="shared" si="27"/>
        <v>a1N36000009dOJlEAM</v>
      </c>
      <c r="L451" s="520" t="s">
        <v>1588</v>
      </c>
      <c r="M451" s="517"/>
      <c r="N451" s="517"/>
      <c r="O451" s="49"/>
      <c r="AM451" s="5"/>
      <c r="AN451" s="5"/>
    </row>
    <row r="452" spans="1:40" ht="283.5" x14ac:dyDescent="0.25">
      <c r="A452" s="409">
        <v>72</v>
      </c>
      <c r="B452" s="427" t="str">
        <f t="shared" si="24"/>
        <v/>
      </c>
      <c r="C452" s="501" t="str">
        <f ca="1">TEXT(IFERROR(INDEX('Overview - Section A'!$A$38:$A$44,MATCH(G452,'Overview - Section A'!$U$38:$U$44,0)),""),"d-mmm-yy") &amp;" to " &amp; TEXT(IFERROR(INDEX('Overview - Section A'!$E$38:$E$44,MATCH(G452,'Overview - Section A'!$U$38:$U$44,0)),""),"d-mmm-yy")</f>
        <v>1-Jan-21 to 31-Dec-21</v>
      </c>
      <c r="D452" s="517"/>
      <c r="E452" s="517"/>
      <c r="F452" s="518"/>
      <c r="G452" s="519" t="s">
        <v>468</v>
      </c>
      <c r="H452" s="519"/>
      <c r="I452" s="503" t="b">
        <f t="shared" si="25"/>
        <v>1</v>
      </c>
      <c r="J452" s="503" t="b">
        <f t="shared" si="26"/>
        <v>0</v>
      </c>
      <c r="K452" s="503" t="str">
        <f t="shared" si="27"/>
        <v>a1N36000009dOJlEAM</v>
      </c>
      <c r="L452" s="520" t="s">
        <v>1589</v>
      </c>
      <c r="M452" s="517"/>
      <c r="N452" s="517"/>
      <c r="O452" s="49"/>
      <c r="AM452" s="5"/>
      <c r="AN452" s="5"/>
    </row>
    <row r="453" spans="1:40" ht="283.5" x14ac:dyDescent="0.25">
      <c r="A453" s="409">
        <v>72</v>
      </c>
      <c r="B453" s="427" t="str">
        <f t="shared" si="24"/>
        <v/>
      </c>
      <c r="C453" s="501" t="str">
        <f ca="1">TEXT(IFERROR(INDEX('Overview - Section A'!$A$38:$A$44,MATCH(G453,'Overview - Section A'!$U$38:$U$44,0)),""),"d-mmm-yy") &amp;" to " &amp; TEXT(IFERROR(INDEX('Overview - Section A'!$E$38:$E$44,MATCH(G453,'Overview - Section A'!$U$38:$U$44,0)),""),"d-mmm-yy")</f>
        <v>1-Jan-22 to 31-Dec-22</v>
      </c>
      <c r="D453" s="517"/>
      <c r="E453" s="517"/>
      <c r="F453" s="518"/>
      <c r="G453" s="519" t="s">
        <v>470</v>
      </c>
      <c r="H453" s="519"/>
      <c r="I453" s="503" t="b">
        <f t="shared" si="25"/>
        <v>1</v>
      </c>
      <c r="J453" s="503" t="b">
        <f t="shared" si="26"/>
        <v>0</v>
      </c>
      <c r="K453" s="503" t="str">
        <f t="shared" si="27"/>
        <v>a1N36000009dOJlEAM</v>
      </c>
      <c r="L453" s="520" t="s">
        <v>1590</v>
      </c>
      <c r="M453" s="517"/>
      <c r="N453" s="517"/>
      <c r="O453" s="49"/>
      <c r="AM453" s="5"/>
      <c r="AN453" s="5"/>
    </row>
    <row r="454" spans="1:40" ht="283.5" x14ac:dyDescent="0.25">
      <c r="A454" s="409">
        <v>73</v>
      </c>
      <c r="B454" s="427" t="str">
        <f t="shared" si="24"/>
        <v/>
      </c>
      <c r="C454" s="501" t="str">
        <f ca="1">TEXT(IFERROR(INDEX('Overview - Section A'!$A$38:$A$44,MATCH(G454,'Overview - Section A'!$U$38:$U$44,0)),""),"d-mmm-yy") &amp;" to " &amp; TEXT(IFERROR(INDEX('Overview - Section A'!$E$38:$E$44,MATCH(G454,'Overview - Section A'!$U$38:$U$44,0)),""),"d-mmm-yy")</f>
        <v>1-Jul-18 to 31-Dec-18</v>
      </c>
      <c r="D454" s="517"/>
      <c r="E454" s="517"/>
      <c r="F454" s="518"/>
      <c r="G454" s="519" t="s">
        <v>462</v>
      </c>
      <c r="H454" s="519"/>
      <c r="I454" s="503" t="b">
        <f t="shared" si="25"/>
        <v>1</v>
      </c>
      <c r="J454" s="503" t="b">
        <f t="shared" si="26"/>
        <v>0</v>
      </c>
      <c r="K454" s="503" t="str">
        <f t="shared" si="27"/>
        <v>a1N36000009dOJmEAM</v>
      </c>
      <c r="L454" s="520" t="s">
        <v>1591</v>
      </c>
      <c r="M454" s="517"/>
      <c r="N454" s="517"/>
      <c r="O454" s="49"/>
      <c r="AM454" s="5"/>
      <c r="AN454" s="5"/>
    </row>
    <row r="455" spans="1:40" ht="283.5" x14ac:dyDescent="0.25">
      <c r="A455" s="409">
        <v>73</v>
      </c>
      <c r="B455" s="427" t="str">
        <f t="shared" si="24"/>
        <v/>
      </c>
      <c r="C455" s="501" t="str">
        <f ca="1">TEXT(IFERROR(INDEX('Overview - Section A'!$A$38:$A$44,MATCH(G455,'Overview - Section A'!$U$38:$U$44,0)),""),"d-mmm-yy") &amp;" to " &amp; TEXT(IFERROR(INDEX('Overview - Section A'!$E$38:$E$44,MATCH(G455,'Overview - Section A'!$U$38:$U$44,0)),""),"d-mmm-yy")</f>
        <v>1-Jan-19 to 31-Dec-19</v>
      </c>
      <c r="D455" s="517"/>
      <c r="E455" s="517"/>
      <c r="F455" s="518"/>
      <c r="G455" s="519" t="s">
        <v>464</v>
      </c>
      <c r="H455" s="519"/>
      <c r="I455" s="503" t="b">
        <f t="shared" si="25"/>
        <v>1</v>
      </c>
      <c r="J455" s="503" t="b">
        <f t="shared" si="26"/>
        <v>0</v>
      </c>
      <c r="K455" s="503" t="str">
        <f t="shared" si="27"/>
        <v>a1N36000009dOJmEAM</v>
      </c>
      <c r="L455" s="520" t="s">
        <v>1592</v>
      </c>
      <c r="M455" s="517"/>
      <c r="N455" s="517"/>
      <c r="O455" s="49"/>
      <c r="AM455" s="5"/>
      <c r="AN455" s="5"/>
    </row>
    <row r="456" spans="1:40" ht="283.5" x14ac:dyDescent="0.25">
      <c r="A456" s="409">
        <v>73</v>
      </c>
      <c r="B456" s="427" t="str">
        <f t="shared" si="24"/>
        <v/>
      </c>
      <c r="C456" s="501" t="str">
        <f ca="1">TEXT(IFERROR(INDEX('Overview - Section A'!$A$38:$A$44,MATCH(G456,'Overview - Section A'!$U$38:$U$44,0)),""),"d-mmm-yy") &amp;" to " &amp; TEXT(IFERROR(INDEX('Overview - Section A'!$E$38:$E$44,MATCH(G456,'Overview - Section A'!$U$38:$U$44,0)),""),"d-mmm-yy")</f>
        <v>1-Jan-20 to 31-Dec-20</v>
      </c>
      <c r="D456" s="517"/>
      <c r="E456" s="517"/>
      <c r="F456" s="518"/>
      <c r="G456" s="519" t="s">
        <v>466</v>
      </c>
      <c r="H456" s="519"/>
      <c r="I456" s="503" t="b">
        <f t="shared" si="25"/>
        <v>1</v>
      </c>
      <c r="J456" s="503" t="b">
        <f t="shared" si="26"/>
        <v>0</v>
      </c>
      <c r="K456" s="503" t="str">
        <f t="shared" si="27"/>
        <v>a1N36000009dOJmEAM</v>
      </c>
      <c r="L456" s="520" t="s">
        <v>1593</v>
      </c>
      <c r="M456" s="517"/>
      <c r="N456" s="517"/>
      <c r="O456" s="49"/>
      <c r="AM456" s="5"/>
      <c r="AN456" s="5"/>
    </row>
    <row r="457" spans="1:40" ht="283.5" x14ac:dyDescent="0.25">
      <c r="A457" s="409">
        <v>73</v>
      </c>
      <c r="B457" s="427" t="str">
        <f t="shared" si="24"/>
        <v/>
      </c>
      <c r="C457" s="501" t="str">
        <f ca="1">TEXT(IFERROR(INDEX('Overview - Section A'!$A$38:$A$44,MATCH(G457,'Overview - Section A'!$U$38:$U$44,0)),""),"d-mmm-yy") &amp;" to " &amp; TEXT(IFERROR(INDEX('Overview - Section A'!$E$38:$E$44,MATCH(G457,'Overview - Section A'!$U$38:$U$44,0)),""),"d-mmm-yy")</f>
        <v>1-Jan-21 to 31-Dec-21</v>
      </c>
      <c r="D457" s="517"/>
      <c r="E457" s="517"/>
      <c r="F457" s="518"/>
      <c r="G457" s="519" t="s">
        <v>468</v>
      </c>
      <c r="H457" s="519"/>
      <c r="I457" s="503" t="b">
        <f t="shared" si="25"/>
        <v>1</v>
      </c>
      <c r="J457" s="503" t="b">
        <f t="shared" si="26"/>
        <v>0</v>
      </c>
      <c r="K457" s="503" t="str">
        <f t="shared" si="27"/>
        <v>a1N36000009dOJmEAM</v>
      </c>
      <c r="L457" s="520" t="s">
        <v>1594</v>
      </c>
      <c r="M457" s="517"/>
      <c r="N457" s="517"/>
      <c r="O457" s="49"/>
      <c r="AM457" s="5"/>
      <c r="AN457" s="5"/>
    </row>
    <row r="458" spans="1:40" ht="283.5" x14ac:dyDescent="0.25">
      <c r="A458" s="409">
        <v>73</v>
      </c>
      <c r="B458" s="427" t="str">
        <f t="shared" si="24"/>
        <v/>
      </c>
      <c r="C458" s="501" t="str">
        <f ca="1">TEXT(IFERROR(INDEX('Overview - Section A'!$A$38:$A$44,MATCH(G458,'Overview - Section A'!$U$38:$U$44,0)),""),"d-mmm-yy") &amp;" to " &amp; TEXT(IFERROR(INDEX('Overview - Section A'!$E$38:$E$44,MATCH(G458,'Overview - Section A'!$U$38:$U$44,0)),""),"d-mmm-yy")</f>
        <v>1-Jan-22 to 31-Dec-22</v>
      </c>
      <c r="D458" s="517"/>
      <c r="E458" s="517"/>
      <c r="F458" s="518"/>
      <c r="G458" s="519" t="s">
        <v>470</v>
      </c>
      <c r="H458" s="519"/>
      <c r="I458" s="503" t="b">
        <f t="shared" si="25"/>
        <v>1</v>
      </c>
      <c r="J458" s="503" t="b">
        <f t="shared" si="26"/>
        <v>0</v>
      </c>
      <c r="K458" s="503" t="str">
        <f t="shared" si="27"/>
        <v>a1N36000009dOJmEAM</v>
      </c>
      <c r="L458" s="520" t="s">
        <v>1595</v>
      </c>
      <c r="M458" s="517"/>
      <c r="N458" s="517"/>
      <c r="O458" s="49"/>
      <c r="AM458" s="5"/>
      <c r="AN458" s="5"/>
    </row>
    <row r="459" spans="1:40" ht="283.5" x14ac:dyDescent="0.25">
      <c r="A459" s="409">
        <v>74</v>
      </c>
      <c r="B459" s="427" t="str">
        <f t="shared" si="24"/>
        <v/>
      </c>
      <c r="C459" s="501" t="str">
        <f ca="1">TEXT(IFERROR(INDEX('Overview - Section A'!$A$38:$A$44,MATCH(G459,'Overview - Section A'!$U$38:$U$44,0)),""),"d-mmm-yy") &amp;" to " &amp; TEXT(IFERROR(INDEX('Overview - Section A'!$E$38:$E$44,MATCH(G459,'Overview - Section A'!$U$38:$U$44,0)),""),"d-mmm-yy")</f>
        <v>1-Jul-18 to 31-Dec-18</v>
      </c>
      <c r="D459" s="517"/>
      <c r="E459" s="517"/>
      <c r="F459" s="518"/>
      <c r="G459" s="519" t="s">
        <v>462</v>
      </c>
      <c r="H459" s="519"/>
      <c r="I459" s="503" t="b">
        <f t="shared" si="25"/>
        <v>1</v>
      </c>
      <c r="J459" s="503" t="b">
        <f t="shared" si="26"/>
        <v>0</v>
      </c>
      <c r="K459" s="503" t="str">
        <f t="shared" si="27"/>
        <v>a1N36000009dOJnEAM</v>
      </c>
      <c r="L459" s="520" t="s">
        <v>1596</v>
      </c>
      <c r="M459" s="517"/>
      <c r="N459" s="517"/>
      <c r="O459" s="49"/>
      <c r="AM459" s="5"/>
      <c r="AN459" s="5"/>
    </row>
    <row r="460" spans="1:40" ht="283.5" x14ac:dyDescent="0.25">
      <c r="A460" s="409">
        <v>74</v>
      </c>
      <c r="B460" s="427" t="str">
        <f t="shared" si="24"/>
        <v/>
      </c>
      <c r="C460" s="501" t="str">
        <f ca="1">TEXT(IFERROR(INDEX('Overview - Section A'!$A$38:$A$44,MATCH(G460,'Overview - Section A'!$U$38:$U$44,0)),""),"d-mmm-yy") &amp;" to " &amp; TEXT(IFERROR(INDEX('Overview - Section A'!$E$38:$E$44,MATCH(G460,'Overview - Section A'!$U$38:$U$44,0)),""),"d-mmm-yy")</f>
        <v>1-Jan-19 to 31-Dec-19</v>
      </c>
      <c r="D460" s="517"/>
      <c r="E460" s="517"/>
      <c r="F460" s="518"/>
      <c r="G460" s="519" t="s">
        <v>464</v>
      </c>
      <c r="H460" s="519"/>
      <c r="I460" s="503" t="b">
        <f t="shared" si="25"/>
        <v>1</v>
      </c>
      <c r="J460" s="503" t="b">
        <f t="shared" si="26"/>
        <v>0</v>
      </c>
      <c r="K460" s="503" t="str">
        <f t="shared" si="27"/>
        <v>a1N36000009dOJnEAM</v>
      </c>
      <c r="L460" s="520" t="s">
        <v>1597</v>
      </c>
      <c r="M460" s="517"/>
      <c r="N460" s="517"/>
      <c r="O460" s="49"/>
      <c r="AM460" s="5"/>
      <c r="AN460" s="5"/>
    </row>
    <row r="461" spans="1:40" ht="283.5" x14ac:dyDescent="0.25">
      <c r="A461" s="409">
        <v>74</v>
      </c>
      <c r="B461" s="427" t="str">
        <f t="shared" si="24"/>
        <v/>
      </c>
      <c r="C461" s="501" t="str">
        <f ca="1">TEXT(IFERROR(INDEX('Overview - Section A'!$A$38:$A$44,MATCH(G461,'Overview - Section A'!$U$38:$U$44,0)),""),"d-mmm-yy") &amp;" to " &amp; TEXT(IFERROR(INDEX('Overview - Section A'!$E$38:$E$44,MATCH(G461,'Overview - Section A'!$U$38:$U$44,0)),""),"d-mmm-yy")</f>
        <v>1-Jan-20 to 31-Dec-20</v>
      </c>
      <c r="D461" s="517"/>
      <c r="E461" s="517"/>
      <c r="F461" s="518"/>
      <c r="G461" s="519" t="s">
        <v>466</v>
      </c>
      <c r="H461" s="519"/>
      <c r="I461" s="503" t="b">
        <f t="shared" si="25"/>
        <v>1</v>
      </c>
      <c r="J461" s="503" t="b">
        <f t="shared" si="26"/>
        <v>0</v>
      </c>
      <c r="K461" s="503" t="str">
        <f t="shared" si="27"/>
        <v>a1N36000009dOJnEAM</v>
      </c>
      <c r="L461" s="520" t="s">
        <v>1598</v>
      </c>
      <c r="M461" s="517"/>
      <c r="N461" s="517"/>
      <c r="O461" s="49"/>
      <c r="AM461" s="5"/>
      <c r="AN461" s="5"/>
    </row>
    <row r="462" spans="1:40" ht="283.5" x14ac:dyDescent="0.25">
      <c r="A462" s="409">
        <v>74</v>
      </c>
      <c r="B462" s="427" t="str">
        <f t="shared" si="24"/>
        <v/>
      </c>
      <c r="C462" s="501" t="str">
        <f ca="1">TEXT(IFERROR(INDEX('Overview - Section A'!$A$38:$A$44,MATCH(G462,'Overview - Section A'!$U$38:$U$44,0)),""),"d-mmm-yy") &amp;" to " &amp; TEXT(IFERROR(INDEX('Overview - Section A'!$E$38:$E$44,MATCH(G462,'Overview - Section A'!$U$38:$U$44,0)),""),"d-mmm-yy")</f>
        <v>1-Jan-21 to 31-Dec-21</v>
      </c>
      <c r="D462" s="517"/>
      <c r="E462" s="517"/>
      <c r="F462" s="518"/>
      <c r="G462" s="519" t="s">
        <v>468</v>
      </c>
      <c r="H462" s="519"/>
      <c r="I462" s="503" t="b">
        <f t="shared" si="25"/>
        <v>1</v>
      </c>
      <c r="J462" s="503" t="b">
        <f t="shared" si="26"/>
        <v>0</v>
      </c>
      <c r="K462" s="503" t="str">
        <f t="shared" si="27"/>
        <v>a1N36000009dOJnEAM</v>
      </c>
      <c r="L462" s="520" t="s">
        <v>1599</v>
      </c>
      <c r="M462" s="517"/>
      <c r="N462" s="517"/>
      <c r="O462" s="49"/>
      <c r="AM462" s="5"/>
      <c r="AN462" s="5"/>
    </row>
    <row r="463" spans="1:40" ht="283.5" x14ac:dyDescent="0.25">
      <c r="A463" s="409">
        <v>74</v>
      </c>
      <c r="B463" s="427" t="str">
        <f t="shared" si="24"/>
        <v/>
      </c>
      <c r="C463" s="501" t="str">
        <f ca="1">TEXT(IFERROR(INDEX('Overview - Section A'!$A$38:$A$44,MATCH(G463,'Overview - Section A'!$U$38:$U$44,0)),""),"d-mmm-yy") &amp;" to " &amp; TEXT(IFERROR(INDEX('Overview - Section A'!$E$38:$E$44,MATCH(G463,'Overview - Section A'!$U$38:$U$44,0)),""),"d-mmm-yy")</f>
        <v>1-Jan-22 to 31-Dec-22</v>
      </c>
      <c r="D463" s="517"/>
      <c r="E463" s="517"/>
      <c r="F463" s="518"/>
      <c r="G463" s="519" t="s">
        <v>470</v>
      </c>
      <c r="H463" s="519"/>
      <c r="I463" s="503" t="b">
        <f t="shared" si="25"/>
        <v>1</v>
      </c>
      <c r="J463" s="503" t="b">
        <f t="shared" si="26"/>
        <v>0</v>
      </c>
      <c r="K463" s="503" t="str">
        <f t="shared" si="27"/>
        <v>a1N36000009dOJnEAM</v>
      </c>
      <c r="L463" s="520" t="s">
        <v>1600</v>
      </c>
      <c r="M463" s="517"/>
      <c r="N463" s="517"/>
      <c r="O463" s="49"/>
      <c r="AM463" s="5"/>
      <c r="AN463" s="5"/>
    </row>
    <row r="464" spans="1:40" ht="283.5" x14ac:dyDescent="0.25">
      <c r="A464" s="409">
        <v>75</v>
      </c>
      <c r="B464" s="427" t="str">
        <f t="shared" si="24"/>
        <v/>
      </c>
      <c r="C464" s="501" t="str">
        <f ca="1">TEXT(IFERROR(INDEX('Overview - Section A'!$A$38:$A$44,MATCH(G464,'Overview - Section A'!$U$38:$U$44,0)),""),"d-mmm-yy") &amp;" to " &amp; TEXT(IFERROR(INDEX('Overview - Section A'!$E$38:$E$44,MATCH(G464,'Overview - Section A'!$U$38:$U$44,0)),""),"d-mmm-yy")</f>
        <v>1-Jul-18 to 31-Dec-18</v>
      </c>
      <c r="D464" s="517"/>
      <c r="E464" s="517"/>
      <c r="F464" s="518"/>
      <c r="G464" s="519" t="s">
        <v>462</v>
      </c>
      <c r="H464" s="519"/>
      <c r="I464" s="503" t="b">
        <f t="shared" si="25"/>
        <v>1</v>
      </c>
      <c r="J464" s="503" t="b">
        <f t="shared" si="26"/>
        <v>0</v>
      </c>
      <c r="K464" s="503" t="str">
        <f t="shared" si="27"/>
        <v>a1N36000009dOJoEAM</v>
      </c>
      <c r="L464" s="520" t="s">
        <v>1601</v>
      </c>
      <c r="M464" s="517"/>
      <c r="N464" s="517"/>
      <c r="O464" s="49"/>
      <c r="AM464" s="5"/>
      <c r="AN464" s="5"/>
    </row>
    <row r="465" spans="1:40" ht="283.5" x14ac:dyDescent="0.25">
      <c r="A465" s="409">
        <v>75</v>
      </c>
      <c r="B465" s="427" t="str">
        <f t="shared" si="24"/>
        <v/>
      </c>
      <c r="C465" s="501" t="str">
        <f ca="1">TEXT(IFERROR(INDEX('Overview - Section A'!$A$38:$A$44,MATCH(G465,'Overview - Section A'!$U$38:$U$44,0)),""),"d-mmm-yy") &amp;" to " &amp; TEXT(IFERROR(INDEX('Overview - Section A'!$E$38:$E$44,MATCH(G465,'Overview - Section A'!$U$38:$U$44,0)),""),"d-mmm-yy")</f>
        <v>1-Jan-19 to 31-Dec-19</v>
      </c>
      <c r="D465" s="517"/>
      <c r="E465" s="517"/>
      <c r="F465" s="518"/>
      <c r="G465" s="519" t="s">
        <v>464</v>
      </c>
      <c r="H465" s="519"/>
      <c r="I465" s="503" t="b">
        <f t="shared" si="25"/>
        <v>1</v>
      </c>
      <c r="J465" s="503" t="b">
        <f t="shared" si="26"/>
        <v>0</v>
      </c>
      <c r="K465" s="503" t="str">
        <f t="shared" si="27"/>
        <v>a1N36000009dOJoEAM</v>
      </c>
      <c r="L465" s="520" t="s">
        <v>1602</v>
      </c>
      <c r="M465" s="517"/>
      <c r="N465" s="517"/>
      <c r="O465" s="49"/>
      <c r="AM465" s="5"/>
      <c r="AN465" s="5"/>
    </row>
    <row r="466" spans="1:40" ht="283.5" x14ac:dyDescent="0.25">
      <c r="A466" s="409">
        <v>75</v>
      </c>
      <c r="B466" s="427" t="str">
        <f t="shared" si="24"/>
        <v/>
      </c>
      <c r="C466" s="501" t="str">
        <f ca="1">TEXT(IFERROR(INDEX('Overview - Section A'!$A$38:$A$44,MATCH(G466,'Overview - Section A'!$U$38:$U$44,0)),""),"d-mmm-yy") &amp;" to " &amp; TEXT(IFERROR(INDEX('Overview - Section A'!$E$38:$E$44,MATCH(G466,'Overview - Section A'!$U$38:$U$44,0)),""),"d-mmm-yy")</f>
        <v>1-Jan-20 to 31-Dec-20</v>
      </c>
      <c r="D466" s="517"/>
      <c r="E466" s="517"/>
      <c r="F466" s="518"/>
      <c r="G466" s="519" t="s">
        <v>466</v>
      </c>
      <c r="H466" s="519"/>
      <c r="I466" s="503" t="b">
        <f t="shared" si="25"/>
        <v>1</v>
      </c>
      <c r="J466" s="503" t="b">
        <f t="shared" si="26"/>
        <v>0</v>
      </c>
      <c r="K466" s="503" t="str">
        <f t="shared" si="27"/>
        <v>a1N36000009dOJoEAM</v>
      </c>
      <c r="L466" s="520" t="s">
        <v>1603</v>
      </c>
      <c r="M466" s="517"/>
      <c r="N466" s="517"/>
      <c r="O466" s="49"/>
      <c r="AM466" s="5"/>
      <c r="AN466" s="5"/>
    </row>
    <row r="467" spans="1:40" ht="283.5" x14ac:dyDescent="0.25">
      <c r="A467" s="409">
        <v>75</v>
      </c>
      <c r="B467" s="427" t="str">
        <f t="shared" si="24"/>
        <v/>
      </c>
      <c r="C467" s="501" t="str">
        <f ca="1">TEXT(IFERROR(INDEX('Overview - Section A'!$A$38:$A$44,MATCH(G467,'Overview - Section A'!$U$38:$U$44,0)),""),"d-mmm-yy") &amp;" to " &amp; TEXT(IFERROR(INDEX('Overview - Section A'!$E$38:$E$44,MATCH(G467,'Overview - Section A'!$U$38:$U$44,0)),""),"d-mmm-yy")</f>
        <v>1-Jan-21 to 31-Dec-21</v>
      </c>
      <c r="D467" s="517"/>
      <c r="E467" s="517"/>
      <c r="F467" s="518"/>
      <c r="G467" s="519" t="s">
        <v>468</v>
      </c>
      <c r="H467" s="519"/>
      <c r="I467" s="503" t="b">
        <f t="shared" si="25"/>
        <v>1</v>
      </c>
      <c r="J467" s="503" t="b">
        <f t="shared" si="26"/>
        <v>0</v>
      </c>
      <c r="K467" s="503" t="str">
        <f t="shared" si="27"/>
        <v>a1N36000009dOJoEAM</v>
      </c>
      <c r="L467" s="520" t="s">
        <v>1604</v>
      </c>
      <c r="M467" s="517"/>
      <c r="N467" s="517"/>
      <c r="O467" s="49"/>
      <c r="AM467" s="5"/>
      <c r="AN467" s="5"/>
    </row>
    <row r="468" spans="1:40" ht="283.5" x14ac:dyDescent="0.25">
      <c r="A468" s="409">
        <v>75</v>
      </c>
      <c r="B468" s="427" t="str">
        <f t="shared" si="24"/>
        <v/>
      </c>
      <c r="C468" s="501" t="str">
        <f ca="1">TEXT(IFERROR(INDEX('Overview - Section A'!$A$38:$A$44,MATCH(G468,'Overview - Section A'!$U$38:$U$44,0)),""),"d-mmm-yy") &amp;" to " &amp; TEXT(IFERROR(INDEX('Overview - Section A'!$E$38:$E$44,MATCH(G468,'Overview - Section A'!$U$38:$U$44,0)),""),"d-mmm-yy")</f>
        <v>1-Jan-22 to 31-Dec-22</v>
      </c>
      <c r="D468" s="517"/>
      <c r="E468" s="517"/>
      <c r="F468" s="518"/>
      <c r="G468" s="519" t="s">
        <v>470</v>
      </c>
      <c r="H468" s="519"/>
      <c r="I468" s="503" t="b">
        <f t="shared" si="25"/>
        <v>1</v>
      </c>
      <c r="J468" s="503" t="b">
        <f t="shared" si="26"/>
        <v>0</v>
      </c>
      <c r="K468" s="503" t="str">
        <f t="shared" si="27"/>
        <v>a1N36000009dOJoEAM</v>
      </c>
      <c r="L468" s="520" t="s">
        <v>1605</v>
      </c>
      <c r="M468" s="517"/>
      <c r="N468" s="517"/>
      <c r="O468" s="49"/>
      <c r="AM468" s="5"/>
      <c r="AN468" s="5"/>
    </row>
    <row r="469" spans="1:40" ht="283.5" x14ac:dyDescent="0.25">
      <c r="A469" s="409">
        <v>76</v>
      </c>
      <c r="B469" s="427" t="str">
        <f t="shared" si="24"/>
        <v/>
      </c>
      <c r="C469" s="501" t="str">
        <f ca="1">TEXT(IFERROR(INDEX('Overview - Section A'!$A$38:$A$44,MATCH(G469,'Overview - Section A'!$U$38:$U$44,0)),""),"d-mmm-yy") &amp;" to " &amp; TEXT(IFERROR(INDEX('Overview - Section A'!$E$38:$E$44,MATCH(G469,'Overview - Section A'!$U$38:$U$44,0)),""),"d-mmm-yy")</f>
        <v>1-Jul-18 to 31-Dec-18</v>
      </c>
      <c r="D469" s="517"/>
      <c r="E469" s="517"/>
      <c r="F469" s="518"/>
      <c r="G469" s="519" t="s">
        <v>462</v>
      </c>
      <c r="H469" s="519"/>
      <c r="I469" s="503" t="b">
        <f t="shared" si="25"/>
        <v>1</v>
      </c>
      <c r="J469" s="503" t="b">
        <f t="shared" si="26"/>
        <v>0</v>
      </c>
      <c r="K469" s="503" t="str">
        <f t="shared" si="27"/>
        <v>a1N36000009dOJpEAM</v>
      </c>
      <c r="L469" s="520" t="s">
        <v>1606</v>
      </c>
      <c r="M469" s="517"/>
      <c r="N469" s="517"/>
      <c r="O469" s="49"/>
      <c r="AM469" s="5"/>
      <c r="AN469" s="5"/>
    </row>
    <row r="470" spans="1:40" ht="283.5" x14ac:dyDescent="0.25">
      <c r="A470" s="409">
        <v>76</v>
      </c>
      <c r="B470" s="427" t="str">
        <f t="shared" si="24"/>
        <v/>
      </c>
      <c r="C470" s="501" t="str">
        <f ca="1">TEXT(IFERROR(INDEX('Overview - Section A'!$A$38:$A$44,MATCH(G470,'Overview - Section A'!$U$38:$U$44,0)),""),"d-mmm-yy") &amp;" to " &amp; TEXT(IFERROR(INDEX('Overview - Section A'!$E$38:$E$44,MATCH(G470,'Overview - Section A'!$U$38:$U$44,0)),""),"d-mmm-yy")</f>
        <v>1-Jan-19 to 31-Dec-19</v>
      </c>
      <c r="D470" s="517"/>
      <c r="E470" s="517"/>
      <c r="F470" s="518"/>
      <c r="G470" s="519" t="s">
        <v>464</v>
      </c>
      <c r="H470" s="519"/>
      <c r="I470" s="503" t="b">
        <f t="shared" si="25"/>
        <v>1</v>
      </c>
      <c r="J470" s="503" t="b">
        <f t="shared" si="26"/>
        <v>0</v>
      </c>
      <c r="K470" s="503" t="str">
        <f t="shared" si="27"/>
        <v>a1N36000009dOJpEAM</v>
      </c>
      <c r="L470" s="520" t="s">
        <v>1607</v>
      </c>
      <c r="M470" s="517"/>
      <c r="N470" s="517"/>
      <c r="O470" s="49"/>
      <c r="AM470" s="5"/>
      <c r="AN470" s="5"/>
    </row>
    <row r="471" spans="1:40" ht="283.5" x14ac:dyDescent="0.25">
      <c r="A471" s="409">
        <v>76</v>
      </c>
      <c r="B471" s="427" t="str">
        <f t="shared" si="24"/>
        <v/>
      </c>
      <c r="C471" s="501" t="str">
        <f ca="1">TEXT(IFERROR(INDEX('Overview - Section A'!$A$38:$A$44,MATCH(G471,'Overview - Section A'!$U$38:$U$44,0)),""),"d-mmm-yy") &amp;" to " &amp; TEXT(IFERROR(INDEX('Overview - Section A'!$E$38:$E$44,MATCH(G471,'Overview - Section A'!$U$38:$U$44,0)),""),"d-mmm-yy")</f>
        <v>1-Jan-20 to 31-Dec-20</v>
      </c>
      <c r="D471" s="517"/>
      <c r="E471" s="517"/>
      <c r="F471" s="518"/>
      <c r="G471" s="519" t="s">
        <v>466</v>
      </c>
      <c r="H471" s="519"/>
      <c r="I471" s="503" t="b">
        <f t="shared" si="25"/>
        <v>1</v>
      </c>
      <c r="J471" s="503" t="b">
        <f t="shared" si="26"/>
        <v>0</v>
      </c>
      <c r="K471" s="503" t="str">
        <f t="shared" si="27"/>
        <v>a1N36000009dOJpEAM</v>
      </c>
      <c r="L471" s="520" t="s">
        <v>1608</v>
      </c>
      <c r="M471" s="517"/>
      <c r="N471" s="517"/>
      <c r="O471" s="49"/>
      <c r="AM471" s="5"/>
      <c r="AN471" s="5"/>
    </row>
    <row r="472" spans="1:40" ht="283.5" x14ac:dyDescent="0.25">
      <c r="A472" s="409">
        <v>76</v>
      </c>
      <c r="B472" s="427" t="str">
        <f t="shared" si="24"/>
        <v/>
      </c>
      <c r="C472" s="501" t="str">
        <f ca="1">TEXT(IFERROR(INDEX('Overview - Section A'!$A$38:$A$44,MATCH(G472,'Overview - Section A'!$U$38:$U$44,0)),""),"d-mmm-yy") &amp;" to " &amp; TEXT(IFERROR(INDEX('Overview - Section A'!$E$38:$E$44,MATCH(G472,'Overview - Section A'!$U$38:$U$44,0)),""),"d-mmm-yy")</f>
        <v>1-Jan-21 to 31-Dec-21</v>
      </c>
      <c r="D472" s="517"/>
      <c r="E472" s="517"/>
      <c r="F472" s="518"/>
      <c r="G472" s="519" t="s">
        <v>468</v>
      </c>
      <c r="H472" s="519"/>
      <c r="I472" s="503" t="b">
        <f t="shared" si="25"/>
        <v>1</v>
      </c>
      <c r="J472" s="503" t="b">
        <f t="shared" si="26"/>
        <v>0</v>
      </c>
      <c r="K472" s="503" t="str">
        <f t="shared" si="27"/>
        <v>a1N36000009dOJpEAM</v>
      </c>
      <c r="L472" s="520" t="s">
        <v>1609</v>
      </c>
      <c r="M472" s="517"/>
      <c r="N472" s="517"/>
      <c r="O472" s="49"/>
      <c r="AM472" s="5"/>
      <c r="AN472" s="5"/>
    </row>
    <row r="473" spans="1:40" ht="283.5" x14ac:dyDescent="0.25">
      <c r="A473" s="409">
        <v>76</v>
      </c>
      <c r="B473" s="427" t="str">
        <f t="shared" si="24"/>
        <v/>
      </c>
      <c r="C473" s="501" t="str">
        <f ca="1">TEXT(IFERROR(INDEX('Overview - Section A'!$A$38:$A$44,MATCH(G473,'Overview - Section A'!$U$38:$U$44,0)),""),"d-mmm-yy") &amp;" to " &amp; TEXT(IFERROR(INDEX('Overview - Section A'!$E$38:$E$44,MATCH(G473,'Overview - Section A'!$U$38:$U$44,0)),""),"d-mmm-yy")</f>
        <v>1-Jan-22 to 31-Dec-22</v>
      </c>
      <c r="D473" s="517"/>
      <c r="E473" s="517"/>
      <c r="F473" s="518"/>
      <c r="G473" s="519" t="s">
        <v>470</v>
      </c>
      <c r="H473" s="519"/>
      <c r="I473" s="503" t="b">
        <f t="shared" si="25"/>
        <v>1</v>
      </c>
      <c r="J473" s="503" t="b">
        <f t="shared" si="26"/>
        <v>0</v>
      </c>
      <c r="K473" s="503" t="str">
        <f t="shared" si="27"/>
        <v>a1N36000009dOJpEAM</v>
      </c>
      <c r="L473" s="520" t="s">
        <v>1610</v>
      </c>
      <c r="M473" s="517"/>
      <c r="N473" s="517"/>
      <c r="O473" s="49"/>
      <c r="AM473" s="5"/>
      <c r="AN473" s="5"/>
    </row>
    <row r="474" spans="1:40" ht="283.5" x14ac:dyDescent="0.25">
      <c r="A474" s="409">
        <v>77</v>
      </c>
      <c r="B474" s="427" t="str">
        <f t="shared" si="24"/>
        <v/>
      </c>
      <c r="C474" s="501" t="str">
        <f ca="1">TEXT(IFERROR(INDEX('Overview - Section A'!$A$38:$A$44,MATCH(G474,'Overview - Section A'!$U$38:$U$44,0)),""),"d-mmm-yy") &amp;" to " &amp; TEXT(IFERROR(INDEX('Overview - Section A'!$E$38:$E$44,MATCH(G474,'Overview - Section A'!$U$38:$U$44,0)),""),"d-mmm-yy")</f>
        <v>1-Jul-18 to 31-Dec-18</v>
      </c>
      <c r="D474" s="517"/>
      <c r="E474" s="517"/>
      <c r="F474" s="518"/>
      <c r="G474" s="519" t="s">
        <v>462</v>
      </c>
      <c r="H474" s="519"/>
      <c r="I474" s="503" t="b">
        <f t="shared" si="25"/>
        <v>1</v>
      </c>
      <c r="J474" s="503" t="b">
        <f t="shared" si="26"/>
        <v>0</v>
      </c>
      <c r="K474" s="503" t="str">
        <f t="shared" si="27"/>
        <v>a1N36000009dOJqEAM</v>
      </c>
      <c r="L474" s="520" t="s">
        <v>1611</v>
      </c>
      <c r="M474" s="517"/>
      <c r="N474" s="517"/>
      <c r="O474" s="49"/>
      <c r="AM474" s="5"/>
      <c r="AN474" s="5"/>
    </row>
    <row r="475" spans="1:40" ht="283.5" x14ac:dyDescent="0.25">
      <c r="A475" s="409">
        <v>77</v>
      </c>
      <c r="B475" s="427" t="str">
        <f t="shared" si="24"/>
        <v/>
      </c>
      <c r="C475" s="501" t="str">
        <f ca="1">TEXT(IFERROR(INDEX('Overview - Section A'!$A$38:$A$44,MATCH(G475,'Overview - Section A'!$U$38:$U$44,0)),""),"d-mmm-yy") &amp;" to " &amp; TEXT(IFERROR(INDEX('Overview - Section A'!$E$38:$E$44,MATCH(G475,'Overview - Section A'!$U$38:$U$44,0)),""),"d-mmm-yy")</f>
        <v>1-Jan-19 to 31-Dec-19</v>
      </c>
      <c r="D475" s="517"/>
      <c r="E475" s="517"/>
      <c r="F475" s="518"/>
      <c r="G475" s="519" t="s">
        <v>464</v>
      </c>
      <c r="H475" s="519"/>
      <c r="I475" s="503" t="b">
        <f t="shared" si="25"/>
        <v>1</v>
      </c>
      <c r="J475" s="503" t="b">
        <f t="shared" si="26"/>
        <v>0</v>
      </c>
      <c r="K475" s="503" t="str">
        <f t="shared" si="27"/>
        <v>a1N36000009dOJqEAM</v>
      </c>
      <c r="L475" s="520" t="s">
        <v>1612</v>
      </c>
      <c r="M475" s="517"/>
      <c r="N475" s="517"/>
      <c r="O475" s="49"/>
      <c r="AM475" s="5"/>
      <c r="AN475" s="5"/>
    </row>
    <row r="476" spans="1:40" ht="283.5" x14ac:dyDescent="0.25">
      <c r="A476" s="409">
        <v>77</v>
      </c>
      <c r="B476" s="427" t="str">
        <f t="shared" si="24"/>
        <v/>
      </c>
      <c r="C476" s="501" t="str">
        <f ca="1">TEXT(IFERROR(INDEX('Overview - Section A'!$A$38:$A$44,MATCH(G476,'Overview - Section A'!$U$38:$U$44,0)),""),"d-mmm-yy") &amp;" to " &amp; TEXT(IFERROR(INDEX('Overview - Section A'!$E$38:$E$44,MATCH(G476,'Overview - Section A'!$U$38:$U$44,0)),""),"d-mmm-yy")</f>
        <v>1-Jan-20 to 31-Dec-20</v>
      </c>
      <c r="D476" s="517"/>
      <c r="E476" s="517"/>
      <c r="F476" s="518"/>
      <c r="G476" s="519" t="s">
        <v>466</v>
      </c>
      <c r="H476" s="519"/>
      <c r="I476" s="503" t="b">
        <f t="shared" si="25"/>
        <v>1</v>
      </c>
      <c r="J476" s="503" t="b">
        <f t="shared" si="26"/>
        <v>0</v>
      </c>
      <c r="K476" s="503" t="str">
        <f t="shared" si="27"/>
        <v>a1N36000009dOJqEAM</v>
      </c>
      <c r="L476" s="520" t="s">
        <v>1613</v>
      </c>
      <c r="M476" s="517"/>
      <c r="N476" s="517"/>
      <c r="O476" s="49"/>
      <c r="AM476" s="5"/>
      <c r="AN476" s="5"/>
    </row>
    <row r="477" spans="1:40" ht="283.5" x14ac:dyDescent="0.25">
      <c r="A477" s="409">
        <v>77</v>
      </c>
      <c r="B477" s="427" t="str">
        <f t="shared" si="24"/>
        <v/>
      </c>
      <c r="C477" s="501" t="str">
        <f ca="1">TEXT(IFERROR(INDEX('Overview - Section A'!$A$38:$A$44,MATCH(G477,'Overview - Section A'!$U$38:$U$44,0)),""),"d-mmm-yy") &amp;" to " &amp; TEXT(IFERROR(INDEX('Overview - Section A'!$E$38:$E$44,MATCH(G477,'Overview - Section A'!$U$38:$U$44,0)),""),"d-mmm-yy")</f>
        <v>1-Jan-21 to 31-Dec-21</v>
      </c>
      <c r="D477" s="517"/>
      <c r="E477" s="517"/>
      <c r="F477" s="518"/>
      <c r="G477" s="519" t="s">
        <v>468</v>
      </c>
      <c r="H477" s="519"/>
      <c r="I477" s="503" t="b">
        <f t="shared" si="25"/>
        <v>1</v>
      </c>
      <c r="J477" s="503" t="b">
        <f t="shared" si="26"/>
        <v>0</v>
      </c>
      <c r="K477" s="503" t="str">
        <f t="shared" si="27"/>
        <v>a1N36000009dOJqEAM</v>
      </c>
      <c r="L477" s="520" t="s">
        <v>1614</v>
      </c>
      <c r="M477" s="517"/>
      <c r="N477" s="517"/>
      <c r="O477" s="49"/>
      <c r="AM477" s="5"/>
      <c r="AN477" s="5"/>
    </row>
    <row r="478" spans="1:40" ht="283.5" x14ac:dyDescent="0.25">
      <c r="A478" s="409">
        <v>77</v>
      </c>
      <c r="B478" s="427" t="str">
        <f t="shared" ref="B478:B493" si="28">IF(A478=A477,"",IF(VLOOKUP(A478,$A$8:$D$90,4,FALSE)=0,"",VLOOKUP(A478,$A$8:$D$90,4,FALSE)))</f>
        <v/>
      </c>
      <c r="C478" s="501" t="str">
        <f ca="1">TEXT(IFERROR(INDEX('Overview - Section A'!$A$38:$A$44,MATCH(G478,'Overview - Section A'!$U$38:$U$44,0)),""),"d-mmm-yy") &amp;" to " &amp; TEXT(IFERROR(INDEX('Overview - Section A'!$E$38:$E$44,MATCH(G478,'Overview - Section A'!$U$38:$U$44,0)),""),"d-mmm-yy")</f>
        <v>1-Jan-22 to 31-Dec-22</v>
      </c>
      <c r="D478" s="517"/>
      <c r="E478" s="517"/>
      <c r="F478" s="518"/>
      <c r="G478" s="519" t="s">
        <v>470</v>
      </c>
      <c r="H478" s="519"/>
      <c r="I478" s="503" t="b">
        <f t="shared" ref="I478:I493" si="29">IFERROR(TRUE,FALSE)</f>
        <v>1</v>
      </c>
      <c r="J478" s="503" t="b">
        <f t="shared" ref="J478:J493" si="30">IFERROR(IF(VLOOKUP(A478,$A$8:$D$90,4,FALSE)&lt;&gt;"",TRUE,FALSE),FALSE)</f>
        <v>0</v>
      </c>
      <c r="K478" s="503" t="str">
        <f t="shared" ref="K478:K493" si="31">IFERROR(VLOOKUP(A478,$A$8:$T$90,20,FALSE),"")</f>
        <v>a1N36000009dOJqEAM</v>
      </c>
      <c r="L478" s="520" t="s">
        <v>1615</v>
      </c>
      <c r="M478" s="517"/>
      <c r="N478" s="517"/>
      <c r="O478" s="49"/>
      <c r="AM478" s="5"/>
      <c r="AN478" s="5"/>
    </row>
    <row r="479" spans="1:40" ht="283.5" x14ac:dyDescent="0.25">
      <c r="A479" s="409">
        <v>78</v>
      </c>
      <c r="B479" s="427" t="str">
        <f t="shared" si="28"/>
        <v/>
      </c>
      <c r="C479" s="501" t="str">
        <f ca="1">TEXT(IFERROR(INDEX('Overview - Section A'!$A$38:$A$44,MATCH(G479,'Overview - Section A'!$U$38:$U$44,0)),""),"d-mmm-yy") &amp;" to " &amp; TEXT(IFERROR(INDEX('Overview - Section A'!$E$38:$E$44,MATCH(G479,'Overview - Section A'!$U$38:$U$44,0)),""),"d-mmm-yy")</f>
        <v>1-Jul-18 to 31-Dec-18</v>
      </c>
      <c r="D479" s="517"/>
      <c r="E479" s="517"/>
      <c r="F479" s="518"/>
      <c r="G479" s="519" t="s">
        <v>462</v>
      </c>
      <c r="H479" s="519"/>
      <c r="I479" s="503" t="b">
        <f t="shared" si="29"/>
        <v>1</v>
      </c>
      <c r="J479" s="503" t="b">
        <f t="shared" si="30"/>
        <v>0</v>
      </c>
      <c r="K479" s="503" t="str">
        <f t="shared" si="31"/>
        <v>a1N36000009dOJrEAM</v>
      </c>
      <c r="L479" s="520" t="s">
        <v>1616</v>
      </c>
      <c r="M479" s="517"/>
      <c r="N479" s="517"/>
      <c r="O479" s="49"/>
      <c r="AM479" s="5"/>
      <c r="AN479" s="5"/>
    </row>
    <row r="480" spans="1:40" ht="283.5" x14ac:dyDescent="0.25">
      <c r="A480" s="409">
        <v>78</v>
      </c>
      <c r="B480" s="427" t="str">
        <f t="shared" si="28"/>
        <v/>
      </c>
      <c r="C480" s="501" t="str">
        <f ca="1">TEXT(IFERROR(INDEX('Overview - Section A'!$A$38:$A$44,MATCH(G480,'Overview - Section A'!$U$38:$U$44,0)),""),"d-mmm-yy") &amp;" to " &amp; TEXT(IFERROR(INDEX('Overview - Section A'!$E$38:$E$44,MATCH(G480,'Overview - Section A'!$U$38:$U$44,0)),""),"d-mmm-yy")</f>
        <v>1-Jan-19 to 31-Dec-19</v>
      </c>
      <c r="D480" s="517"/>
      <c r="E480" s="517"/>
      <c r="F480" s="518"/>
      <c r="G480" s="519" t="s">
        <v>464</v>
      </c>
      <c r="H480" s="519"/>
      <c r="I480" s="503" t="b">
        <f t="shared" si="29"/>
        <v>1</v>
      </c>
      <c r="J480" s="503" t="b">
        <f t="shared" si="30"/>
        <v>0</v>
      </c>
      <c r="K480" s="503" t="str">
        <f t="shared" si="31"/>
        <v>a1N36000009dOJrEAM</v>
      </c>
      <c r="L480" s="520" t="s">
        <v>1617</v>
      </c>
      <c r="M480" s="517"/>
      <c r="N480" s="517"/>
      <c r="O480" s="49"/>
      <c r="AM480" s="5"/>
      <c r="AN480" s="5"/>
    </row>
    <row r="481" spans="1:40" ht="283.5" x14ac:dyDescent="0.25">
      <c r="A481" s="409">
        <v>78</v>
      </c>
      <c r="B481" s="427" t="str">
        <f t="shared" si="28"/>
        <v/>
      </c>
      <c r="C481" s="501" t="str">
        <f ca="1">TEXT(IFERROR(INDEX('Overview - Section A'!$A$38:$A$44,MATCH(G481,'Overview - Section A'!$U$38:$U$44,0)),""),"d-mmm-yy") &amp;" to " &amp; TEXT(IFERROR(INDEX('Overview - Section A'!$E$38:$E$44,MATCH(G481,'Overview - Section A'!$U$38:$U$44,0)),""),"d-mmm-yy")</f>
        <v>1-Jan-20 to 31-Dec-20</v>
      </c>
      <c r="D481" s="517"/>
      <c r="E481" s="517"/>
      <c r="F481" s="518"/>
      <c r="G481" s="519" t="s">
        <v>466</v>
      </c>
      <c r="H481" s="519"/>
      <c r="I481" s="503" t="b">
        <f t="shared" si="29"/>
        <v>1</v>
      </c>
      <c r="J481" s="503" t="b">
        <f t="shared" si="30"/>
        <v>0</v>
      </c>
      <c r="K481" s="503" t="str">
        <f t="shared" si="31"/>
        <v>a1N36000009dOJrEAM</v>
      </c>
      <c r="L481" s="520" t="s">
        <v>1618</v>
      </c>
      <c r="M481" s="517"/>
      <c r="N481" s="517"/>
      <c r="O481" s="49"/>
      <c r="AM481" s="5"/>
      <c r="AN481" s="5"/>
    </row>
    <row r="482" spans="1:40" ht="283.5" x14ac:dyDescent="0.25">
      <c r="A482" s="409">
        <v>78</v>
      </c>
      <c r="B482" s="427" t="str">
        <f t="shared" si="28"/>
        <v/>
      </c>
      <c r="C482" s="501" t="str">
        <f ca="1">TEXT(IFERROR(INDEX('Overview - Section A'!$A$38:$A$44,MATCH(G482,'Overview - Section A'!$U$38:$U$44,0)),""),"d-mmm-yy") &amp;" to " &amp; TEXT(IFERROR(INDEX('Overview - Section A'!$E$38:$E$44,MATCH(G482,'Overview - Section A'!$U$38:$U$44,0)),""),"d-mmm-yy")</f>
        <v>1-Jan-21 to 31-Dec-21</v>
      </c>
      <c r="D482" s="517"/>
      <c r="E482" s="517"/>
      <c r="F482" s="518"/>
      <c r="G482" s="519" t="s">
        <v>468</v>
      </c>
      <c r="H482" s="519"/>
      <c r="I482" s="503" t="b">
        <f t="shared" si="29"/>
        <v>1</v>
      </c>
      <c r="J482" s="503" t="b">
        <f t="shared" si="30"/>
        <v>0</v>
      </c>
      <c r="K482" s="503" t="str">
        <f t="shared" si="31"/>
        <v>a1N36000009dOJrEAM</v>
      </c>
      <c r="L482" s="520" t="s">
        <v>1619</v>
      </c>
      <c r="M482" s="517"/>
      <c r="N482" s="517"/>
      <c r="O482" s="49"/>
      <c r="AM482" s="5"/>
      <c r="AN482" s="5"/>
    </row>
    <row r="483" spans="1:40" ht="283.5" x14ac:dyDescent="0.25">
      <c r="A483" s="409">
        <v>78</v>
      </c>
      <c r="B483" s="427" t="str">
        <f t="shared" si="28"/>
        <v/>
      </c>
      <c r="C483" s="501" t="str">
        <f ca="1">TEXT(IFERROR(INDEX('Overview - Section A'!$A$38:$A$44,MATCH(G483,'Overview - Section A'!$U$38:$U$44,0)),""),"d-mmm-yy") &amp;" to " &amp; TEXT(IFERROR(INDEX('Overview - Section A'!$E$38:$E$44,MATCH(G483,'Overview - Section A'!$U$38:$U$44,0)),""),"d-mmm-yy")</f>
        <v>1-Jan-22 to 31-Dec-22</v>
      </c>
      <c r="D483" s="517"/>
      <c r="E483" s="517"/>
      <c r="F483" s="518"/>
      <c r="G483" s="519" t="s">
        <v>470</v>
      </c>
      <c r="H483" s="519"/>
      <c r="I483" s="503" t="b">
        <f t="shared" si="29"/>
        <v>1</v>
      </c>
      <c r="J483" s="503" t="b">
        <f t="shared" si="30"/>
        <v>0</v>
      </c>
      <c r="K483" s="503" t="str">
        <f t="shared" si="31"/>
        <v>a1N36000009dOJrEAM</v>
      </c>
      <c r="L483" s="520" t="s">
        <v>1620</v>
      </c>
      <c r="M483" s="517"/>
      <c r="N483" s="517"/>
      <c r="O483" s="49"/>
      <c r="AM483" s="5"/>
      <c r="AN483" s="5"/>
    </row>
    <row r="484" spans="1:40" ht="283.5" x14ac:dyDescent="0.25">
      <c r="A484" s="409">
        <v>79</v>
      </c>
      <c r="B484" s="427" t="str">
        <f t="shared" si="28"/>
        <v/>
      </c>
      <c r="C484" s="501" t="str">
        <f ca="1">TEXT(IFERROR(INDEX('Overview - Section A'!$A$38:$A$44,MATCH(G484,'Overview - Section A'!$U$38:$U$44,0)),""),"d-mmm-yy") &amp;" to " &amp; TEXT(IFERROR(INDEX('Overview - Section A'!$E$38:$E$44,MATCH(G484,'Overview - Section A'!$U$38:$U$44,0)),""),"d-mmm-yy")</f>
        <v>1-Jul-18 to 31-Dec-18</v>
      </c>
      <c r="D484" s="517"/>
      <c r="E484" s="517"/>
      <c r="F484" s="518"/>
      <c r="G484" s="519" t="s">
        <v>462</v>
      </c>
      <c r="H484" s="519"/>
      <c r="I484" s="503" t="b">
        <f t="shared" si="29"/>
        <v>1</v>
      </c>
      <c r="J484" s="503" t="b">
        <f t="shared" si="30"/>
        <v>0</v>
      </c>
      <c r="K484" s="503" t="str">
        <f t="shared" si="31"/>
        <v>a1N36000009dOJsEAM</v>
      </c>
      <c r="L484" s="520" t="s">
        <v>1621</v>
      </c>
      <c r="M484" s="517"/>
      <c r="N484" s="517"/>
      <c r="O484" s="49"/>
      <c r="AM484" s="5"/>
      <c r="AN484" s="5"/>
    </row>
    <row r="485" spans="1:40" ht="283.5" x14ac:dyDescent="0.25">
      <c r="A485" s="409">
        <v>79</v>
      </c>
      <c r="B485" s="427" t="str">
        <f t="shared" si="28"/>
        <v/>
      </c>
      <c r="C485" s="501" t="str">
        <f ca="1">TEXT(IFERROR(INDEX('Overview - Section A'!$A$38:$A$44,MATCH(G485,'Overview - Section A'!$U$38:$U$44,0)),""),"d-mmm-yy") &amp;" to " &amp; TEXT(IFERROR(INDEX('Overview - Section A'!$E$38:$E$44,MATCH(G485,'Overview - Section A'!$U$38:$U$44,0)),""),"d-mmm-yy")</f>
        <v>1-Jan-19 to 31-Dec-19</v>
      </c>
      <c r="D485" s="517"/>
      <c r="E485" s="517"/>
      <c r="F485" s="518"/>
      <c r="G485" s="519" t="s">
        <v>464</v>
      </c>
      <c r="H485" s="519"/>
      <c r="I485" s="503" t="b">
        <f t="shared" si="29"/>
        <v>1</v>
      </c>
      <c r="J485" s="503" t="b">
        <f t="shared" si="30"/>
        <v>0</v>
      </c>
      <c r="K485" s="503" t="str">
        <f t="shared" si="31"/>
        <v>a1N36000009dOJsEAM</v>
      </c>
      <c r="L485" s="520" t="s">
        <v>1622</v>
      </c>
      <c r="M485" s="517"/>
      <c r="N485" s="517"/>
      <c r="O485" s="49"/>
      <c r="AM485" s="5"/>
      <c r="AN485" s="5"/>
    </row>
    <row r="486" spans="1:40" ht="283.5" x14ac:dyDescent="0.25">
      <c r="A486" s="409">
        <v>79</v>
      </c>
      <c r="B486" s="427" t="str">
        <f t="shared" si="28"/>
        <v/>
      </c>
      <c r="C486" s="501" t="str">
        <f ca="1">TEXT(IFERROR(INDEX('Overview - Section A'!$A$38:$A$44,MATCH(G486,'Overview - Section A'!$U$38:$U$44,0)),""),"d-mmm-yy") &amp;" to " &amp; TEXT(IFERROR(INDEX('Overview - Section A'!$E$38:$E$44,MATCH(G486,'Overview - Section A'!$U$38:$U$44,0)),""),"d-mmm-yy")</f>
        <v>1-Jan-20 to 31-Dec-20</v>
      </c>
      <c r="D486" s="517"/>
      <c r="E486" s="517"/>
      <c r="F486" s="518"/>
      <c r="G486" s="519" t="s">
        <v>466</v>
      </c>
      <c r="H486" s="519"/>
      <c r="I486" s="503" t="b">
        <f t="shared" si="29"/>
        <v>1</v>
      </c>
      <c r="J486" s="503" t="b">
        <f t="shared" si="30"/>
        <v>0</v>
      </c>
      <c r="K486" s="503" t="str">
        <f t="shared" si="31"/>
        <v>a1N36000009dOJsEAM</v>
      </c>
      <c r="L486" s="520" t="s">
        <v>1623</v>
      </c>
      <c r="M486" s="517"/>
      <c r="N486" s="517"/>
      <c r="O486" s="49"/>
      <c r="AM486" s="5"/>
      <c r="AN486" s="5"/>
    </row>
    <row r="487" spans="1:40" ht="283.5" x14ac:dyDescent="0.25">
      <c r="A487" s="409">
        <v>79</v>
      </c>
      <c r="B487" s="427" t="str">
        <f t="shared" si="28"/>
        <v/>
      </c>
      <c r="C487" s="501" t="str">
        <f ca="1">TEXT(IFERROR(INDEX('Overview - Section A'!$A$38:$A$44,MATCH(G487,'Overview - Section A'!$U$38:$U$44,0)),""),"d-mmm-yy") &amp;" to " &amp; TEXT(IFERROR(INDEX('Overview - Section A'!$E$38:$E$44,MATCH(G487,'Overview - Section A'!$U$38:$U$44,0)),""),"d-mmm-yy")</f>
        <v>1-Jan-21 to 31-Dec-21</v>
      </c>
      <c r="D487" s="517"/>
      <c r="E487" s="517"/>
      <c r="F487" s="518"/>
      <c r="G487" s="519" t="s">
        <v>468</v>
      </c>
      <c r="H487" s="519"/>
      <c r="I487" s="503" t="b">
        <f t="shared" si="29"/>
        <v>1</v>
      </c>
      <c r="J487" s="503" t="b">
        <f t="shared" si="30"/>
        <v>0</v>
      </c>
      <c r="K487" s="503" t="str">
        <f t="shared" si="31"/>
        <v>a1N36000009dOJsEAM</v>
      </c>
      <c r="L487" s="520" t="s">
        <v>1624</v>
      </c>
      <c r="M487" s="517"/>
      <c r="N487" s="517"/>
      <c r="O487" s="49"/>
      <c r="AM487" s="5"/>
      <c r="AN487" s="5"/>
    </row>
    <row r="488" spans="1:40" ht="283.5" x14ac:dyDescent="0.25">
      <c r="A488" s="409">
        <v>79</v>
      </c>
      <c r="B488" s="427" t="str">
        <f t="shared" si="28"/>
        <v/>
      </c>
      <c r="C488" s="501" t="str">
        <f ca="1">TEXT(IFERROR(INDEX('Overview - Section A'!$A$38:$A$44,MATCH(G488,'Overview - Section A'!$U$38:$U$44,0)),""),"d-mmm-yy") &amp;" to " &amp; TEXT(IFERROR(INDEX('Overview - Section A'!$E$38:$E$44,MATCH(G488,'Overview - Section A'!$U$38:$U$44,0)),""),"d-mmm-yy")</f>
        <v>1-Jan-22 to 31-Dec-22</v>
      </c>
      <c r="D488" s="517"/>
      <c r="E488" s="517"/>
      <c r="F488" s="518"/>
      <c r="G488" s="519" t="s">
        <v>470</v>
      </c>
      <c r="H488" s="519"/>
      <c r="I488" s="503" t="b">
        <f t="shared" si="29"/>
        <v>1</v>
      </c>
      <c r="J488" s="503" t="b">
        <f t="shared" si="30"/>
        <v>0</v>
      </c>
      <c r="K488" s="503" t="str">
        <f t="shared" si="31"/>
        <v>a1N36000009dOJsEAM</v>
      </c>
      <c r="L488" s="520" t="s">
        <v>1625</v>
      </c>
      <c r="M488" s="517"/>
      <c r="N488" s="517"/>
      <c r="O488" s="49"/>
      <c r="AM488" s="5"/>
      <c r="AN488" s="5"/>
    </row>
    <row r="489" spans="1:40" ht="283.5" x14ac:dyDescent="0.25">
      <c r="A489" s="409">
        <v>80</v>
      </c>
      <c r="B489" s="427" t="str">
        <f t="shared" si="28"/>
        <v/>
      </c>
      <c r="C489" s="501" t="str">
        <f ca="1">TEXT(IFERROR(INDEX('Overview - Section A'!$A$38:$A$44,MATCH(G489,'Overview - Section A'!$U$38:$U$44,0)),""),"d-mmm-yy") &amp;" to " &amp; TEXT(IFERROR(INDEX('Overview - Section A'!$E$38:$E$44,MATCH(G489,'Overview - Section A'!$U$38:$U$44,0)),""),"d-mmm-yy")</f>
        <v>1-Jul-18 to 31-Dec-18</v>
      </c>
      <c r="D489" s="517"/>
      <c r="E489" s="517"/>
      <c r="F489" s="518"/>
      <c r="G489" s="519" t="s">
        <v>462</v>
      </c>
      <c r="H489" s="519"/>
      <c r="I489" s="503" t="b">
        <f t="shared" si="29"/>
        <v>1</v>
      </c>
      <c r="J489" s="503" t="b">
        <f t="shared" si="30"/>
        <v>0</v>
      </c>
      <c r="K489" s="503" t="str">
        <f t="shared" si="31"/>
        <v>a1N36000009dOJtEAM</v>
      </c>
      <c r="L489" s="520" t="s">
        <v>1626</v>
      </c>
      <c r="M489" s="517"/>
      <c r="N489" s="517"/>
      <c r="O489" s="49"/>
      <c r="AM489" s="5"/>
      <c r="AN489" s="5"/>
    </row>
    <row r="490" spans="1:40" ht="283.5" x14ac:dyDescent="0.25">
      <c r="A490" s="409">
        <v>80</v>
      </c>
      <c r="B490" s="427" t="str">
        <f t="shared" si="28"/>
        <v/>
      </c>
      <c r="C490" s="501" t="str">
        <f ca="1">TEXT(IFERROR(INDEX('Overview - Section A'!$A$38:$A$44,MATCH(G490,'Overview - Section A'!$U$38:$U$44,0)),""),"d-mmm-yy") &amp;" to " &amp; TEXT(IFERROR(INDEX('Overview - Section A'!$E$38:$E$44,MATCH(G490,'Overview - Section A'!$U$38:$U$44,0)),""),"d-mmm-yy")</f>
        <v>1-Jan-19 to 31-Dec-19</v>
      </c>
      <c r="D490" s="517"/>
      <c r="E490" s="517"/>
      <c r="F490" s="518"/>
      <c r="G490" s="519" t="s">
        <v>464</v>
      </c>
      <c r="H490" s="519"/>
      <c r="I490" s="503" t="b">
        <f t="shared" si="29"/>
        <v>1</v>
      </c>
      <c r="J490" s="503" t="b">
        <f t="shared" si="30"/>
        <v>0</v>
      </c>
      <c r="K490" s="503" t="str">
        <f t="shared" si="31"/>
        <v>a1N36000009dOJtEAM</v>
      </c>
      <c r="L490" s="520" t="s">
        <v>1627</v>
      </c>
      <c r="M490" s="517"/>
      <c r="N490" s="517"/>
      <c r="O490" s="49"/>
      <c r="AM490" s="5"/>
      <c r="AN490" s="5"/>
    </row>
    <row r="491" spans="1:40" ht="283.5" x14ac:dyDescent="0.25">
      <c r="A491" s="409">
        <v>80</v>
      </c>
      <c r="B491" s="427" t="str">
        <f t="shared" si="28"/>
        <v/>
      </c>
      <c r="C491" s="501" t="str">
        <f ca="1">TEXT(IFERROR(INDEX('Overview - Section A'!$A$38:$A$44,MATCH(G491,'Overview - Section A'!$U$38:$U$44,0)),""),"d-mmm-yy") &amp;" to " &amp; TEXT(IFERROR(INDEX('Overview - Section A'!$E$38:$E$44,MATCH(G491,'Overview - Section A'!$U$38:$U$44,0)),""),"d-mmm-yy")</f>
        <v>1-Jan-20 to 31-Dec-20</v>
      </c>
      <c r="D491" s="517"/>
      <c r="E491" s="517"/>
      <c r="F491" s="518"/>
      <c r="G491" s="519" t="s">
        <v>466</v>
      </c>
      <c r="H491" s="519"/>
      <c r="I491" s="503" t="b">
        <f t="shared" si="29"/>
        <v>1</v>
      </c>
      <c r="J491" s="503" t="b">
        <f t="shared" si="30"/>
        <v>0</v>
      </c>
      <c r="K491" s="503" t="str">
        <f t="shared" si="31"/>
        <v>a1N36000009dOJtEAM</v>
      </c>
      <c r="L491" s="520" t="s">
        <v>1628</v>
      </c>
      <c r="M491" s="517"/>
      <c r="N491" s="517"/>
      <c r="O491" s="49"/>
      <c r="AM491" s="5"/>
      <c r="AN491" s="5"/>
    </row>
    <row r="492" spans="1:40" ht="283.5" x14ac:dyDescent="0.25">
      <c r="A492" s="409">
        <v>80</v>
      </c>
      <c r="B492" s="427" t="str">
        <f t="shared" si="28"/>
        <v/>
      </c>
      <c r="C492" s="501" t="str">
        <f ca="1">TEXT(IFERROR(INDEX('Overview - Section A'!$A$38:$A$44,MATCH(G492,'Overview - Section A'!$U$38:$U$44,0)),""),"d-mmm-yy") &amp;" to " &amp; TEXT(IFERROR(INDEX('Overview - Section A'!$E$38:$E$44,MATCH(G492,'Overview - Section A'!$U$38:$U$44,0)),""),"d-mmm-yy")</f>
        <v>1-Jan-21 to 31-Dec-21</v>
      </c>
      <c r="D492" s="517"/>
      <c r="E492" s="517"/>
      <c r="F492" s="518"/>
      <c r="G492" s="519" t="s">
        <v>468</v>
      </c>
      <c r="H492" s="519"/>
      <c r="I492" s="503" t="b">
        <f t="shared" si="29"/>
        <v>1</v>
      </c>
      <c r="J492" s="503" t="b">
        <f t="shared" si="30"/>
        <v>0</v>
      </c>
      <c r="K492" s="503" t="str">
        <f t="shared" si="31"/>
        <v>a1N36000009dOJtEAM</v>
      </c>
      <c r="L492" s="520" t="s">
        <v>1629</v>
      </c>
      <c r="M492" s="517"/>
      <c r="N492" s="517"/>
      <c r="O492" s="49"/>
      <c r="AM492" s="5"/>
      <c r="AN492" s="5"/>
    </row>
    <row r="493" spans="1:40" ht="283.5" x14ac:dyDescent="0.25">
      <c r="A493" s="409">
        <v>80</v>
      </c>
      <c r="B493" s="427" t="str">
        <f t="shared" si="28"/>
        <v/>
      </c>
      <c r="C493" s="501" t="str">
        <f ca="1">TEXT(IFERROR(INDEX('Overview - Section A'!$A$38:$A$44,MATCH(G493,'Overview - Section A'!$U$38:$U$44,0)),""),"d-mmm-yy") &amp;" to " &amp; TEXT(IFERROR(INDEX('Overview - Section A'!$E$38:$E$44,MATCH(G493,'Overview - Section A'!$U$38:$U$44,0)),""),"d-mmm-yy")</f>
        <v>1-Jan-22 to 31-Dec-22</v>
      </c>
      <c r="D493" s="517"/>
      <c r="E493" s="517"/>
      <c r="F493" s="518"/>
      <c r="G493" s="519" t="s">
        <v>470</v>
      </c>
      <c r="H493" s="519"/>
      <c r="I493" s="503" t="b">
        <f t="shared" si="29"/>
        <v>1</v>
      </c>
      <c r="J493" s="503" t="b">
        <f t="shared" si="30"/>
        <v>0</v>
      </c>
      <c r="K493" s="503" t="str">
        <f t="shared" si="31"/>
        <v>a1N36000009dOJtEAM</v>
      </c>
      <c r="L493" s="520" t="s">
        <v>1630</v>
      </c>
      <c r="M493" s="517"/>
      <c r="N493" s="517"/>
      <c r="O493" s="49"/>
      <c r="AM493" s="5"/>
      <c r="AN493" s="5"/>
    </row>
    <row r="494" spans="1:40" ht="0.75" customHeight="1" thickBot="1" x14ac:dyDescent="0.3">
      <c r="A494" s="63"/>
      <c r="B494" s="64"/>
      <c r="C494" s="64"/>
      <c r="D494" s="64"/>
      <c r="E494" s="64"/>
      <c r="F494" s="64"/>
      <c r="G494" s="64"/>
      <c r="H494" s="64"/>
      <c r="I494" s="64"/>
      <c r="J494" s="64"/>
      <c r="K494" s="64"/>
      <c r="L494" s="64"/>
      <c r="M494" s="64"/>
      <c r="N494" s="64"/>
      <c r="O494" s="59"/>
    </row>
    <row r="497" spans="1:5" x14ac:dyDescent="0.25">
      <c r="D497" s="102"/>
      <c r="E497" s="102"/>
    </row>
    <row r="498" spans="1:5" x14ac:dyDescent="0.25">
      <c r="D498" s="302"/>
      <c r="E498" s="302"/>
    </row>
    <row r="499" spans="1:5" x14ac:dyDescent="0.25">
      <c r="D499" s="102"/>
      <c r="E499" s="102"/>
    </row>
    <row r="500" spans="1:5" x14ac:dyDescent="0.25">
      <c r="A500" s="65" t="s">
        <v>86</v>
      </c>
    </row>
  </sheetData>
  <sheetProtection algorithmName="SHA-512" hashValue="L7sotuihdLZciLO6PVSkUt5VNJBY8IYL5A/gXE432NEja14Uu+SiK4DRQswvLlm4Gg3xnuO31mvxBvcn/7dFhQ==" saltValue="fb9BMJ6qy+oxSk5knsnbfA==" spinCount="100000" sheet="1" objects="1" scenarios="1" formatCells="0" sort="0" autoFilter="0"/>
  <dataConsolidate/>
  <mergeCells count="3">
    <mergeCell ref="A6:O6"/>
    <mergeCell ref="A91:N91"/>
    <mergeCell ref="A1:O2"/>
  </mergeCells>
  <conditionalFormatting sqref="A93:C493">
    <cfRule type="expression" dxfId="7" priority="6">
      <formula>MOD($A93,2)=0</formula>
    </cfRule>
    <cfRule type="expression" dxfId="6" priority="7">
      <formula>MOD($A93,2)=1</formula>
    </cfRule>
  </conditionalFormatting>
  <conditionalFormatting sqref="A8:AA12">
    <cfRule type="expression" dxfId="5" priority="2">
      <formula>$T8:$T89="[Record ID]"</formula>
    </cfRule>
  </conditionalFormatting>
  <conditionalFormatting sqref="A93:N493">
    <cfRule type="expression" dxfId="4" priority="1">
      <formula>$G93:$G494="[Record ID]"</formula>
    </cfRule>
  </conditionalFormatting>
  <conditionalFormatting sqref="A13:AA88">
    <cfRule type="expression" dxfId="3" priority="39">
      <formula>$T13:$T494="[Record ID]"</formula>
    </cfRule>
  </conditionalFormatting>
  <dataValidations count="9">
    <dataValidation type="list" allowBlank="1" showInputMessage="1" showErrorMessage="1" sqref="B8:B88">
      <formula1>Coverage_Module</formula1>
    </dataValidation>
    <dataValidation type="list" allowBlank="1" showInputMessage="1" showErrorMessage="1" sqref="C8:C88">
      <formula1>OFFSET(KeyActivityStart,MATCH(B8,KeyActivityColumn,0)-1,1,COUNTIF(KeyActivityColumn,B8),1)</formula1>
    </dataValidation>
    <dataValidation type="list" allowBlank="1" showInputMessage="1" showErrorMessage="1" sqref="E8:E88">
      <formula1>ResponsiblePR</formula1>
    </dataValidation>
    <dataValidation type="list" allowBlank="1" showInputMessage="1" showErrorMessage="1" sqref="M8:M88">
      <formula1>Country</formula1>
    </dataValidation>
    <dataValidation type="decimal" allowBlank="1" showInputMessage="1" showErrorMessage="1" errorTitle="X-Author for Excel" error="Please enter a valid numeric value. Valid range for Key Activity Milestone Number is -1E+18 to 1E+18." promptTitle="X-Author for Excel" sqref="A8:A88 A93:A493">
      <formula1>-1000000000000000000</formula1>
      <formula2>1000000000000000000</formula2>
    </dataValidation>
    <dataValidation type="list" allowBlank="1" showInputMessage="1" showErrorMessage="1" errorTitle="X-Author for Excel" error="Please select either TRUE or FALSE from the dropdown." promptTitle="X-Author for Excel" sqref="S8:S88 I93:J493">
      <formula1>"TRUE,FALSE"</formula1>
    </dataValidation>
    <dataValidation type="custom" allowBlank="1" showInputMessage="1" showErrorMessage="1" errorTitle="X-Author for Excel" error="Id and Lookup fields are not editable." promptTitle="X-Author for Excel" sqref="Z8:Z88 T8:V88 G93:G493 K93:L493">
      <formula1>""</formula1>
    </dataValidation>
    <dataValidation type="list" allowBlank="1" showInputMessage="1" showErrorMessage="1" errorTitle="X-Author for Excel" error="Please select a value from the drop-down." promptTitle="X-Author for Excel" sqref="AA8:AA88">
      <formula1>IF(IFERROR(ROWS(INDIRECT(SUBSTITUTE("AIM_Key_Activity_Milestone__c.AIM_De_activate_Key_Activity__c"," ","_"))),-1) &lt; 0, XAuthorInvalidPicklistData,INDIRECT(SUBSTITUTE("AIM_Key_Activity_Milestone__c.AIM_De_activate_Key_Activity__c"," ","_")))</formula1>
    </dataValidation>
    <dataValidation type="date" allowBlank="1" showInputMessage="1" showErrorMessage="1" errorTitle="X-Author for Excel" error="Please enter a valid date." promptTitle="X-Author for Excel" sqref="H93:H493">
      <formula1>1</formula1>
      <formula2>767376</formula2>
    </dataValidation>
  </dataValidations>
  <hyperlinks>
    <hyperlink ref="A500" location="'WPTM - Section F'!A4" display="'WPTM - Section F'!A4"/>
    <hyperlink ref="B4" location="'WPTM - Section F'!A6" display="Work Plan tracking Measures"/>
    <hyperlink ref="C4" location="_d8b44ed0_a865_499e_aa2c_09925ed64c24" display="Milestone targets"/>
  </hyperlinks>
  <pageMargins left="0.7" right="0.7" top="0.75" bottom="0.75" header="0.3" footer="0.3"/>
  <pageSetup paperSize="8" scale="41" orientation="landscape" r:id="rId1"/>
  <extLst>
    <ext xmlns:x14="http://schemas.microsoft.com/office/spreadsheetml/2009/9/main" uri="{78C0D931-6437-407d-A8EE-F0AAD7539E65}">
      <x14:conditionalFormattings>
        <x14:conditionalFormatting xmlns:xm="http://schemas.microsoft.com/office/excel/2006/main">
          <x14:cfRule type="expression" priority="5" id="{606BD51C-FAB7-456B-922B-5FAE5AC357B5}">
            <xm:f>INDEX('Overview - Section A'!$E$36:$E$37,MATCH($G93,'Overview - Section A'!$I$36:$I$37,0))&gt;'Overview - Section A'!$E$8</xm:f>
            <x14:dxf>
              <font>
                <color theme="0" tint="-0.24994659260841701"/>
              </font>
              <fill>
                <patternFill>
                  <bgColor theme="0" tint="-0.24994659260841701"/>
                </patternFill>
              </fill>
            </x14:dxf>
          </x14:cfRule>
          <xm:sqref>A93:E494</xm:sqref>
        </x14:conditionalFormatting>
        <x14:conditionalFormatting xmlns:xm="http://schemas.microsoft.com/office/excel/2006/main">
          <x14:cfRule type="expression" priority="4" id="{BA358AE9-FD49-48F9-860F-392AF5E900A6}">
            <xm:f>OR('Overview - Section A'!$AN$5="Grant Making", 'Overview - Section A'!$AN$5="Grant Revision")</xm:f>
            <x14:dxf>
              <font>
                <color theme="0" tint="-0.24994659260841701"/>
              </font>
              <fill>
                <patternFill>
                  <bgColor theme="0" tint="-0.24994659260841701"/>
                </patternFill>
              </fill>
              <border>
                <left/>
                <right/>
                <top/>
                <bottom/>
              </border>
            </x14:dxf>
          </x14:cfRule>
          <xm:sqref>E7:E88</xm:sqref>
        </x14:conditionalFormatting>
        <x14:conditionalFormatting xmlns:xm="http://schemas.microsoft.com/office/excel/2006/main">
          <x14:cfRule type="expression" priority="3" id="{DB6B644D-D7FB-40E2-9059-FA6EADC531E6}">
            <xm:f>INDEX('Overview - Section A'!$E$36:$E$37,MATCH($G93,'Overview - Section A'!$I$36:$I$37,0))&gt;'Overview - Section A'!$E$8</xm:f>
            <x14:dxf>
              <font>
                <color theme="0" tint="-0.24994659260841701"/>
              </font>
              <fill>
                <patternFill>
                  <bgColor theme="0" tint="-0.24994659260841701"/>
                </patternFill>
              </fill>
            </x14:dxf>
          </x14:cfRule>
          <xm:sqref>M93:N493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'Overview - Section A'!$AO$26:$AO$33</xm:f>
          </x14:formula1>
          <xm:sqref>G8:L88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J363"/>
  <sheetViews>
    <sheetView zoomScale="40" zoomScaleNormal="40" workbookViewId="0">
      <selection sqref="A1:AI1"/>
    </sheetView>
  </sheetViews>
  <sheetFormatPr defaultColWidth="9" defaultRowHeight="15.75" x14ac:dyDescent="0.25"/>
  <cols>
    <col min="1" max="1" width="9.125" style="158" customWidth="1"/>
    <col min="2" max="2" width="40.875" style="158" customWidth="1"/>
    <col min="3" max="3" width="47.625" style="158" customWidth="1"/>
    <col min="4" max="4" width="39.125" style="158" customWidth="1"/>
    <col min="5" max="5" width="15.125" style="158" customWidth="1"/>
    <col min="6" max="6" width="13.625" style="158" customWidth="1"/>
    <col min="7" max="7" width="12.5" style="158" customWidth="1"/>
    <col min="8" max="8" width="27" style="158" customWidth="1"/>
    <col min="9" max="10" width="19.875" style="158" customWidth="1"/>
    <col min="11" max="11" width="21.875" style="158" customWidth="1"/>
    <col min="12" max="12" width="15.125" style="158" customWidth="1"/>
    <col min="13" max="13" width="16.5" style="158" customWidth="1"/>
    <col min="14" max="14" width="19.375" style="158" customWidth="1"/>
    <col min="15" max="15" width="17.375" style="158" customWidth="1"/>
    <col min="16" max="16" width="15.625" style="158" customWidth="1"/>
    <col min="17" max="17" width="14.125" style="158" customWidth="1"/>
    <col min="18" max="18" width="15.625" style="158" customWidth="1"/>
    <col min="19" max="19" width="12.125" style="158" customWidth="1"/>
    <col min="20" max="20" width="16.625" style="158" customWidth="1"/>
    <col min="21" max="21" width="15" style="158" customWidth="1"/>
    <col min="22" max="22" width="13.875" style="158" customWidth="1"/>
    <col min="23" max="23" width="15.375" style="158" customWidth="1"/>
    <col min="24" max="24" width="12.625" style="158" customWidth="1"/>
    <col min="25" max="25" width="15" style="158" customWidth="1"/>
    <col min="26" max="26" width="15.625" style="158" customWidth="1"/>
    <col min="27" max="27" width="14.125" style="158" customWidth="1"/>
    <col min="28" max="28" width="15.125" style="158" customWidth="1"/>
    <col min="29" max="29" width="13.125" style="158" customWidth="1"/>
    <col min="30" max="30" width="15.125" style="158" customWidth="1"/>
    <col min="31" max="31" width="15.5" style="158" customWidth="1"/>
    <col min="32" max="32" width="14" style="158" customWidth="1"/>
    <col min="33" max="33" width="15" style="158" customWidth="1"/>
    <col min="34" max="34" width="12.5" style="158" customWidth="1"/>
    <col min="35" max="35" width="17.625" style="158" customWidth="1"/>
    <col min="36" max="36" width="93" customWidth="1"/>
  </cols>
  <sheetData>
    <row r="1" spans="1:35" ht="29.25" thickBot="1" x14ac:dyDescent="0.3">
      <c r="A1" s="608" t="str">
        <f>'Overview - Section A'!A1:D1</f>
        <v>Cadre de résultats  - Overview - Section A</v>
      </c>
      <c r="B1" s="609"/>
      <c r="C1" s="609"/>
      <c r="D1" s="609"/>
      <c r="E1" s="609"/>
      <c r="F1" s="609"/>
      <c r="G1" s="609"/>
      <c r="H1" s="609"/>
      <c r="I1" s="609"/>
      <c r="J1" s="609"/>
      <c r="K1" s="609"/>
      <c r="L1" s="609"/>
      <c r="M1" s="609"/>
      <c r="N1" s="609"/>
      <c r="O1" s="609"/>
      <c r="P1" s="609"/>
      <c r="Q1" s="609"/>
      <c r="R1" s="609"/>
      <c r="S1" s="609"/>
      <c r="T1" s="609"/>
      <c r="U1" s="609"/>
      <c r="V1" s="609"/>
      <c r="W1" s="609"/>
      <c r="X1" s="609"/>
      <c r="Y1" s="609"/>
      <c r="Z1" s="609"/>
      <c r="AA1" s="609"/>
      <c r="AB1" s="609"/>
      <c r="AC1" s="609"/>
      <c r="AD1" s="609"/>
      <c r="AE1" s="609"/>
      <c r="AF1" s="609"/>
      <c r="AG1" s="609"/>
      <c r="AH1" s="609"/>
      <c r="AI1" s="609"/>
    </row>
    <row r="2" spans="1:35" ht="36.75" thickBot="1" x14ac:dyDescent="0.6">
      <c r="A2" s="610" t="s">
        <v>124</v>
      </c>
      <c r="B2" s="611"/>
      <c r="C2" s="611"/>
      <c r="D2" s="611"/>
      <c r="E2" s="611"/>
      <c r="F2" s="611"/>
      <c r="G2" s="611"/>
      <c r="H2" s="611"/>
      <c r="I2" s="611"/>
      <c r="J2" s="611"/>
      <c r="K2" s="611"/>
      <c r="L2" s="611"/>
      <c r="M2" s="611"/>
      <c r="N2" s="611"/>
      <c r="O2" s="611"/>
      <c r="P2" s="611"/>
      <c r="Q2" s="611"/>
      <c r="R2" s="611"/>
      <c r="S2" s="611"/>
      <c r="T2" s="611"/>
      <c r="U2" s="611"/>
      <c r="V2" s="611"/>
      <c r="W2" s="611"/>
      <c r="X2" s="611"/>
      <c r="Y2" s="611"/>
      <c r="Z2" s="611"/>
      <c r="AA2" s="611"/>
      <c r="AB2" s="611"/>
      <c r="AC2" s="611"/>
      <c r="AD2" s="611"/>
      <c r="AE2" s="611"/>
      <c r="AF2" s="611"/>
      <c r="AG2" s="611"/>
      <c r="AH2" s="611"/>
      <c r="AI2" s="611"/>
    </row>
    <row r="3" spans="1:35" ht="16.5" thickBot="1" x14ac:dyDescent="0.3">
      <c r="A3" s="138"/>
      <c r="B3" s="138"/>
      <c r="C3" s="138"/>
      <c r="D3" s="138"/>
      <c r="E3" s="138"/>
      <c r="F3" s="138"/>
      <c r="G3" s="138"/>
      <c r="H3" s="138"/>
      <c r="I3" s="138"/>
      <c r="J3" s="138"/>
      <c r="K3" s="138"/>
      <c r="L3" s="138"/>
      <c r="M3" s="138"/>
      <c r="N3" s="138"/>
      <c r="O3" s="138"/>
      <c r="P3" s="138"/>
      <c r="Q3" s="138"/>
      <c r="R3" s="138"/>
      <c r="S3" s="138"/>
      <c r="T3" s="138"/>
      <c r="U3" s="138"/>
      <c r="V3" s="138"/>
      <c r="W3" s="138"/>
      <c r="X3" s="138"/>
      <c r="Y3" s="138"/>
      <c r="Z3" s="138"/>
      <c r="AA3" s="138"/>
      <c r="AB3" s="138"/>
      <c r="AC3" s="138"/>
      <c r="AD3" s="138"/>
      <c r="AE3" s="138"/>
      <c r="AF3" s="138"/>
      <c r="AG3" s="138"/>
      <c r="AH3" s="138"/>
      <c r="AI3" s="138"/>
    </row>
    <row r="4" spans="1:35" ht="99.75" customHeight="1" thickBot="1" x14ac:dyDescent="0.3">
      <c r="A4" s="138"/>
      <c r="B4" s="139" t="str">
        <f>'Overview - Section A'!A5</f>
        <v>Pays / Candidat</v>
      </c>
      <c r="C4" s="164" t="str">
        <f>'Overview - Section A'!E5</f>
        <v>Djibouti</v>
      </c>
      <c r="D4" s="138"/>
      <c r="E4" s="612" t="str">
        <f>'Overview - Section A'!E25</f>
        <v xml:space="preserve">Récipiendaires principal </v>
      </c>
      <c r="F4" s="613"/>
      <c r="G4" s="613"/>
      <c r="H4" s="614"/>
      <c r="I4" s="615" t="e">
        <f>'Overview - Section A'!#REF!</f>
        <v>#REF!</v>
      </c>
      <c r="J4" s="613"/>
      <c r="K4" s="613"/>
      <c r="L4" s="614"/>
      <c r="M4" s="138"/>
      <c r="N4" s="138"/>
      <c r="O4" s="616">
        <f>'Overview - Section A'!A34</f>
        <v>0</v>
      </c>
      <c r="P4" s="617"/>
      <c r="Q4" s="617"/>
      <c r="R4" s="618"/>
      <c r="S4" s="138"/>
      <c r="T4" s="138"/>
      <c r="U4" s="138"/>
      <c r="V4" s="138"/>
      <c r="W4" s="138"/>
      <c r="X4" s="138"/>
      <c r="Y4" s="138"/>
      <c r="Z4" s="138"/>
      <c r="AA4" s="138"/>
      <c r="AB4" s="138"/>
      <c r="AC4" s="138"/>
      <c r="AD4" s="138"/>
      <c r="AE4" s="138"/>
      <c r="AF4" s="138"/>
      <c r="AG4" s="138"/>
      <c r="AH4" s="138"/>
      <c r="AI4" s="138"/>
    </row>
    <row r="5" spans="1:35" ht="47.25" thickBot="1" x14ac:dyDescent="0.3">
      <c r="A5" s="138"/>
      <c r="B5" s="139" t="str">
        <f>'Overview - Section A'!A6</f>
        <v>Funding Request/Grant Name</v>
      </c>
      <c r="C5" s="164" t="str">
        <f>'Overview - Section A'!E6</f>
        <v>DJI-C-UNDP</v>
      </c>
      <c r="D5" s="166">
        <v>1</v>
      </c>
      <c r="E5" s="605" t="str">
        <f>IFERROR(IF(INDEX('Overview - Section A'!E$26:E$28,MATCH('Print View'!D5,'Overview - Section A'!$A$26:$A$28,0))&lt;&gt;0,(INDEX('Overview - Section A'!$E$26:$E$28,MATCH('Print View'!D5,'Overview - Section A'!$A$26:$A$28,0))),""),"")</f>
        <v>United Nations Development Programme</v>
      </c>
      <c r="F5" s="606"/>
      <c r="G5" s="606"/>
      <c r="H5" s="607"/>
      <c r="I5" s="605" t="str">
        <f>IFERROR(IF(INDEX('Overview - Section A'!#REF!,MATCH('Print View'!D5,'Overview - Section A'!$A$26:$A$28,0))&lt;&gt;0,(INDEX('Overview - Section A'!#REF!,MATCH('Print View'!D5,'Overview - Section A'!$A$26:$A$28,0))),""),"")</f>
        <v/>
      </c>
      <c r="J5" s="606"/>
      <c r="K5" s="606"/>
      <c r="L5" s="607"/>
      <c r="M5" s="138"/>
      <c r="N5" s="166">
        <v>2</v>
      </c>
      <c r="O5" s="619" t="str">
        <f>IFERROR(IF(INDEX('Overview - Section A'!A$36:A$37,MATCH('Print View'!$N5,'Overview - Section A'!$B$36:$B$37,0))&lt;&gt;0,(INDEX('Overview - Section A'!A$36:A$37,MATCH('Print View'!$N5,'Overview - Section A'!$B$36:$B$37,0))),""),"")</f>
        <v/>
      </c>
      <c r="P5" s="620"/>
      <c r="Q5" s="621" t="str">
        <f>IFERROR(IF(INDEX('Overview - Section A'!E$36:E$37,MATCH('Print View'!$N5,'Overview - Section A'!$B$36:$B$37,0))&lt;&gt;0,(INDEX('Overview - Section A'!E$36:E$37,MATCH('Print View'!$N5,'Overview - Section A'!$B$36:$B$37,0))),""),"")</f>
        <v/>
      </c>
      <c r="R5" s="622"/>
      <c r="S5" s="138"/>
      <c r="T5" s="138"/>
      <c r="U5" s="138"/>
      <c r="V5" s="138"/>
      <c r="W5" s="138"/>
      <c r="X5" s="138"/>
      <c r="Y5" s="138"/>
      <c r="Z5" s="138"/>
      <c r="AA5" s="138"/>
      <c r="AB5" s="138"/>
      <c r="AC5" s="138"/>
      <c r="AD5" s="138"/>
      <c r="AE5" s="138"/>
      <c r="AF5" s="138"/>
      <c r="AG5" s="138"/>
      <c r="AH5" s="138"/>
      <c r="AI5" s="138"/>
    </row>
    <row r="6" spans="1:35" ht="77.25" customHeight="1" thickBot="1" x14ac:dyDescent="0.3">
      <c r="A6" s="138"/>
      <c r="B6" s="139" t="str">
        <f>'Overview - Section A'!A7</f>
        <v>Date de début du programme</v>
      </c>
      <c r="C6" s="165">
        <f>'Overview - Section A'!E7</f>
        <v>43282</v>
      </c>
      <c r="D6" s="166">
        <v>2</v>
      </c>
      <c r="E6" s="605" t="str">
        <f>IFERROR(IF(INDEX('Overview - Section A'!E$26:E$28,MATCH('Print View'!D6,'Overview - Section A'!$A$26:$A$28,0))&lt;&gt;0,(INDEX('Overview - Section A'!$E$26:$E$28,MATCH('Print View'!D6,'Overview - Section A'!$A$26:$A$28,0))),""),"")</f>
        <v/>
      </c>
      <c r="F6" s="606"/>
      <c r="G6" s="606"/>
      <c r="H6" s="607"/>
      <c r="I6" s="605" t="str">
        <f>IFERROR(IF(INDEX('Overview - Section A'!#REF!,MATCH('Print View'!D6,'Overview - Section A'!$A$26:$A$28,0))&lt;&gt;0,(INDEX('Overview - Section A'!#REF!,MATCH('Print View'!D6,'Overview - Section A'!$A$26:$A$28,0))),""),"")</f>
        <v/>
      </c>
      <c r="J6" s="606"/>
      <c r="K6" s="606"/>
      <c r="L6" s="607"/>
      <c r="M6" s="138"/>
      <c r="N6" s="166">
        <v>3</v>
      </c>
      <c r="O6" s="625" t="str">
        <f>IFERROR(IF(INDEX('Overview - Section A'!A$36:A$37,MATCH('Print View'!$N6,'Overview - Section A'!$B$36:$B$37,0))&lt;&gt;0,(INDEX('Overview - Section A'!A$36:A$37,MATCH('Print View'!$N6,'Overview - Section A'!$B$36:$B$37,0))),""),"")</f>
        <v/>
      </c>
      <c r="P6" s="626"/>
      <c r="Q6" s="623" t="str">
        <f>IFERROR(IF(INDEX('Overview - Section A'!E$36:E$37,MATCH('Print View'!$N6,'Overview - Section A'!$B$36:$B$37,0))&lt;&gt;0,(INDEX('Overview - Section A'!E$36:E$37,MATCH('Print View'!$N6,'Overview - Section A'!$B$36:$B$37,0))),""),"")</f>
        <v/>
      </c>
      <c r="R6" s="624"/>
      <c r="S6" s="138"/>
      <c r="T6" s="138"/>
      <c r="U6" s="138"/>
      <c r="V6" s="138"/>
      <c r="W6" s="138"/>
      <c r="X6" s="138"/>
      <c r="Y6" s="138"/>
      <c r="Z6" s="138"/>
      <c r="AA6" s="138"/>
      <c r="AB6" s="138"/>
      <c r="AC6" s="138"/>
      <c r="AD6" s="138"/>
      <c r="AE6" s="138"/>
      <c r="AF6" s="138"/>
      <c r="AG6" s="138"/>
      <c r="AH6" s="138"/>
      <c r="AI6" s="138"/>
    </row>
    <row r="7" spans="1:35" ht="24" thickBot="1" x14ac:dyDescent="0.3">
      <c r="A7" s="138"/>
      <c r="B7" s="139" t="str">
        <f>'Overview - Section A'!A8</f>
        <v>Date de fin du programme</v>
      </c>
      <c r="C7" s="165">
        <f>'Overview - Section A'!E8</f>
        <v>44196</v>
      </c>
      <c r="D7" s="166">
        <v>3</v>
      </c>
      <c r="E7" s="605" t="str">
        <f>IFERROR(IF(INDEX('Overview - Section A'!E$26:E$28,MATCH('Print View'!D7,'Overview - Section A'!$A$26:$A$28,0))&lt;&gt;0,(INDEX('Overview - Section A'!$E$26:$E$28,MATCH('Print View'!D7,'Overview - Section A'!$A$26:$A$28,0))),""),"")</f>
        <v/>
      </c>
      <c r="F7" s="606"/>
      <c r="G7" s="606"/>
      <c r="H7" s="607"/>
      <c r="I7" s="605" t="str">
        <f>IFERROR(IF(INDEX('Overview - Section A'!#REF!,MATCH('Print View'!D7,'Overview - Section A'!$A$26:$A$28,0))&lt;&gt;0,(INDEX('Overview - Section A'!#REF!,MATCH('Print View'!D7,'Overview - Section A'!$A$26:$A$28,0))),""),"")</f>
        <v/>
      </c>
      <c r="J7" s="606"/>
      <c r="K7" s="606"/>
      <c r="L7" s="607"/>
      <c r="M7" s="138"/>
      <c r="N7" s="166">
        <v>4</v>
      </c>
      <c r="O7" s="625" t="str">
        <f>IFERROR(IF(INDEX('Overview - Section A'!A$36:A$37,MATCH('Print View'!$N7,'Overview - Section A'!$B$36:$B$37,0))&lt;&gt;0,(INDEX('Overview - Section A'!A$36:A$37,MATCH('Print View'!$N7,'Overview - Section A'!$B$36:$B$37,0))),""),"")</f>
        <v/>
      </c>
      <c r="P7" s="626"/>
      <c r="Q7" s="623" t="str">
        <f>IFERROR(IF(INDEX('Overview - Section A'!E$36:E$37,MATCH('Print View'!$N7,'Overview - Section A'!$B$36:$B$37,0))&lt;&gt;0,(INDEX('Overview - Section A'!E$36:E$37,MATCH('Print View'!$N7,'Overview - Section A'!$B$36:$B$37,0))),""),"")</f>
        <v/>
      </c>
      <c r="R7" s="624"/>
      <c r="S7" s="138"/>
      <c r="T7" s="138"/>
      <c r="U7" s="138"/>
      <c r="V7" s="138"/>
      <c r="W7" s="138"/>
      <c r="X7" s="138"/>
      <c r="Y7" s="138"/>
      <c r="Z7" s="138"/>
      <c r="AA7" s="138"/>
      <c r="AB7" s="138"/>
      <c r="AC7" s="138"/>
      <c r="AD7" s="138"/>
      <c r="AE7" s="138"/>
      <c r="AF7" s="138"/>
      <c r="AG7" s="138"/>
      <c r="AH7" s="138"/>
      <c r="AI7" s="138"/>
    </row>
    <row r="8" spans="1:35" ht="72" customHeight="1" thickBot="1" x14ac:dyDescent="0.3">
      <c r="A8" s="138"/>
      <c r="B8" s="139" t="str">
        <f>'Overview - Section A'!A9</f>
        <v>Programmatic Report Period Frequency</v>
      </c>
      <c r="C8" s="165">
        <f>'Overview - Section A'!E9</f>
        <v>12</v>
      </c>
      <c r="D8" s="166">
        <v>4</v>
      </c>
      <c r="E8" s="605" t="str">
        <f>IFERROR(IF(INDEX('Overview - Section A'!E$26:E$28,MATCH('Print View'!D8,'Overview - Section A'!$A$26:$A$28,0))&lt;&gt;0,(INDEX('Overview - Section A'!$E$26:$E$28,MATCH('Print View'!D8,'Overview - Section A'!$A$26:$A$28,0))),""),"")</f>
        <v/>
      </c>
      <c r="F8" s="606"/>
      <c r="G8" s="606"/>
      <c r="H8" s="607"/>
      <c r="I8" s="605" t="str">
        <f>IFERROR(IF(INDEX('Overview - Section A'!#REF!,MATCH('Print View'!D8,'Overview - Section A'!$A$26:$A$28,0))&lt;&gt;0,(INDEX('Overview - Section A'!#REF!,MATCH('Print View'!D8,'Overview - Section A'!$A$26:$A$28,0))),""),"")</f>
        <v/>
      </c>
      <c r="J8" s="606"/>
      <c r="K8" s="606"/>
      <c r="L8" s="607"/>
      <c r="M8" s="138"/>
      <c r="N8" s="166">
        <v>5</v>
      </c>
      <c r="O8" s="625" t="str">
        <f>IFERROR(IF(INDEX('Overview - Section A'!A$36:A$37,MATCH('Print View'!$N8,'Overview - Section A'!$B$36:$B$37,0))&lt;&gt;0,(INDEX('Overview - Section A'!A$36:A$37,MATCH('Print View'!$N8,'Overview - Section A'!$B$36:$B$37,0))),""),"")</f>
        <v/>
      </c>
      <c r="P8" s="626"/>
      <c r="Q8" s="623" t="str">
        <f>IFERROR(IF(INDEX('Overview - Section A'!E$36:E$37,MATCH('Print View'!$N8,'Overview - Section A'!$B$36:$B$37,0))&lt;&gt;0,(INDEX('Overview - Section A'!E$36:E$37,MATCH('Print View'!$N8,'Overview - Section A'!$B$36:$B$37,0))),""),"")</f>
        <v/>
      </c>
      <c r="R8" s="624"/>
      <c r="S8" s="138"/>
      <c r="T8" s="138"/>
      <c r="U8" s="138"/>
      <c r="V8" s="138"/>
      <c r="W8" s="138"/>
      <c r="X8" s="138"/>
      <c r="Y8" s="138"/>
      <c r="Z8" s="138"/>
      <c r="AA8" s="138"/>
      <c r="AB8" s="138"/>
      <c r="AC8" s="138"/>
      <c r="AD8" s="138"/>
      <c r="AE8" s="138"/>
      <c r="AF8" s="138"/>
      <c r="AG8" s="138"/>
      <c r="AH8" s="138"/>
      <c r="AI8" s="138"/>
    </row>
    <row r="9" spans="1:35" ht="73.5" customHeight="1" thickBot="1" x14ac:dyDescent="0.3">
      <c r="A9" s="138"/>
      <c r="B9" s="139" t="str">
        <f>'Overview - Section A'!A10</f>
        <v>Allocation Utilization Period Start Date</v>
      </c>
      <c r="C9" s="165">
        <f>'Overview - Section A'!E10</f>
        <v>43101</v>
      </c>
      <c r="D9" s="166">
        <v>5</v>
      </c>
      <c r="E9" s="605" t="str">
        <f>IFERROR(IF(INDEX('Overview - Section A'!E$26:E$28,MATCH('Print View'!D9,'Overview - Section A'!$A$26:$A$28,0))&lt;&gt;0,(INDEX('Overview - Section A'!$E$26:$E$28,MATCH('Print View'!D9,'Overview - Section A'!$A$26:$A$28,0))),""),"")</f>
        <v/>
      </c>
      <c r="F9" s="606"/>
      <c r="G9" s="606"/>
      <c r="H9" s="607"/>
      <c r="I9" s="605" t="str">
        <f>IFERROR(IF(INDEX('Overview - Section A'!#REF!,MATCH('Print View'!D9,'Overview - Section A'!$A$26:$A$28,0))&lt;&gt;0,(INDEX('Overview - Section A'!#REF!,MATCH('Print View'!D9,'Overview - Section A'!$A$26:$A$28,0))),""),"")</f>
        <v/>
      </c>
      <c r="J9" s="606"/>
      <c r="K9" s="606"/>
      <c r="L9" s="607"/>
      <c r="M9" s="138"/>
      <c r="N9" s="166">
        <v>6</v>
      </c>
      <c r="O9" s="625" t="str">
        <f>IFERROR(IF(INDEX('Overview - Section A'!A$36:A$37,MATCH('Print View'!$N9,'Overview - Section A'!$B$36:$B$37,0))&lt;&gt;0,(INDEX('Overview - Section A'!A$36:A$37,MATCH('Print View'!$N9,'Overview - Section A'!$B$36:$B$37,0))),""),"")</f>
        <v/>
      </c>
      <c r="P9" s="626"/>
      <c r="Q9" s="623" t="str">
        <f>IFERROR(IF(INDEX('Overview - Section A'!E$36:E$37,MATCH('Print View'!$N9,'Overview - Section A'!$B$36:$B$37,0))&lt;&gt;0,(INDEX('Overview - Section A'!E$36:E$37,MATCH('Print View'!$N9,'Overview - Section A'!$B$36:$B$37,0))),""),"")</f>
        <v/>
      </c>
      <c r="R9" s="624"/>
      <c r="S9" s="138"/>
      <c r="T9" s="138"/>
      <c r="U9" s="138"/>
      <c r="V9" s="138"/>
      <c r="W9" s="138"/>
      <c r="X9" s="138"/>
      <c r="Y9" s="138"/>
      <c r="Z9" s="138"/>
      <c r="AA9" s="138"/>
      <c r="AB9" s="138"/>
      <c r="AC9" s="138"/>
      <c r="AD9" s="138"/>
      <c r="AE9" s="138"/>
      <c r="AF9" s="138"/>
      <c r="AG9" s="138"/>
      <c r="AH9" s="138"/>
      <c r="AI9" s="138"/>
    </row>
    <row r="10" spans="1:35" ht="24" thickBot="1" x14ac:dyDescent="0.3">
      <c r="A10" s="138"/>
      <c r="B10" s="138"/>
      <c r="C10" s="138"/>
      <c r="D10" s="166">
        <v>6</v>
      </c>
      <c r="E10" s="605" t="str">
        <f>IFERROR(IF(INDEX('Overview - Section A'!E$26:E$28,MATCH('Print View'!D10,'Overview - Section A'!$A$26:$A$28,0))&lt;&gt;0,(INDEX('Overview - Section A'!$E$26:$E$28,MATCH('Print View'!D10,'Overview - Section A'!$A$26:$A$28,0))),""),"")</f>
        <v/>
      </c>
      <c r="F10" s="606"/>
      <c r="G10" s="606"/>
      <c r="H10" s="607"/>
      <c r="I10" s="605" t="str">
        <f>IFERROR(IF(INDEX('Overview - Section A'!#REF!,MATCH('Print View'!D10,'Overview - Section A'!$A$26:$A$28,0))&lt;&gt;0,(INDEX('Overview - Section A'!#REF!,MATCH('Print View'!D10,'Overview - Section A'!$A$26:$A$28,0))),""),"")</f>
        <v/>
      </c>
      <c r="J10" s="606"/>
      <c r="K10" s="606"/>
      <c r="L10" s="607"/>
      <c r="M10" s="138"/>
      <c r="N10" s="166">
        <v>7</v>
      </c>
      <c r="O10" s="625" t="str">
        <f>IFERROR(IF(INDEX('Overview - Section A'!A$36:A$37,MATCH('Print View'!$N10,'Overview - Section A'!$B$36:$B$37,0))&lt;&gt;0,(INDEX('Overview - Section A'!A$36:A$37,MATCH('Print View'!$N10,'Overview - Section A'!$B$36:$B$37,0))),""),"")</f>
        <v/>
      </c>
      <c r="P10" s="626"/>
      <c r="Q10" s="623" t="str">
        <f>IFERROR(IF(INDEX('Overview - Section A'!E$36:E$37,MATCH('Print View'!$N10,'Overview - Section A'!$B$36:$B$37,0))&lt;&gt;0,(INDEX('Overview - Section A'!E$36:E$37,MATCH('Print View'!$N10,'Overview - Section A'!$B$36:$B$37,0))),""),"")</f>
        <v/>
      </c>
      <c r="R10" s="624"/>
      <c r="S10" s="138"/>
      <c r="T10" s="138"/>
      <c r="U10" s="138"/>
      <c r="V10" s="138"/>
      <c r="W10" s="138"/>
      <c r="X10" s="138"/>
      <c r="Y10" s="138"/>
      <c r="Z10" s="138"/>
      <c r="AA10" s="138"/>
      <c r="AB10" s="138"/>
      <c r="AC10" s="138"/>
      <c r="AD10" s="138"/>
      <c r="AE10" s="138"/>
      <c r="AF10" s="138"/>
      <c r="AG10" s="138"/>
      <c r="AH10" s="138"/>
      <c r="AI10" s="138"/>
    </row>
    <row r="11" spans="1:35" ht="24" thickBot="1" x14ac:dyDescent="0.3">
      <c r="A11" s="138"/>
      <c r="B11" s="138"/>
      <c r="C11" s="138"/>
      <c r="D11" s="166">
        <v>7</v>
      </c>
      <c r="E11" s="605" t="str">
        <f>IFERROR(IF(INDEX('Overview - Section A'!E$26:E$28,MATCH('Print View'!D11,'Overview - Section A'!$A$26:$A$28,0))&lt;&gt;0,(INDEX('Overview - Section A'!$E$26:$E$28,MATCH('Print View'!D11,'Overview - Section A'!$A$26:$A$28,0))),""),"")</f>
        <v/>
      </c>
      <c r="F11" s="606"/>
      <c r="G11" s="606"/>
      <c r="H11" s="607"/>
      <c r="I11" s="605" t="str">
        <f>IFERROR(IF(INDEX('Overview - Section A'!#REF!,MATCH('Print View'!D11,'Overview - Section A'!$A$26:$A$28,0))&lt;&gt;0,(INDEX('Overview - Section A'!#REF!,MATCH('Print View'!D11,'Overview - Section A'!$A$26:$A$28,0))),""),"")</f>
        <v/>
      </c>
      <c r="J11" s="606"/>
      <c r="K11" s="606"/>
      <c r="L11" s="607"/>
      <c r="M11" s="138"/>
      <c r="N11" s="166">
        <v>8</v>
      </c>
      <c r="O11" s="625" t="str">
        <f>IFERROR(IF(INDEX('Overview - Section A'!A$36:A$37,MATCH('Print View'!$N11,'Overview - Section A'!$B$36:$B$37,0))&lt;&gt;0,(INDEX('Overview - Section A'!A$36:A$37,MATCH('Print View'!$N11,'Overview - Section A'!$B$36:$B$37,0))),""),"")</f>
        <v/>
      </c>
      <c r="P11" s="626"/>
      <c r="Q11" s="623" t="str">
        <f>IFERROR(IF(INDEX('Overview - Section A'!E$36:E$37,MATCH('Print View'!$N11,'Overview - Section A'!$B$36:$B$37,0))&lt;&gt;0,(INDEX('Overview - Section A'!E$36:E$37,MATCH('Print View'!$N11,'Overview - Section A'!$B$36:$B$37,0))),""),"")</f>
        <v/>
      </c>
      <c r="R11" s="624"/>
      <c r="S11" s="138"/>
      <c r="T11" s="138"/>
      <c r="U11" s="138"/>
      <c r="V11" s="138"/>
      <c r="W11" s="138"/>
      <c r="X11" s="138"/>
      <c r="Y11" s="138"/>
      <c r="Z11" s="138"/>
      <c r="AA11" s="138"/>
      <c r="AB11" s="138"/>
      <c r="AC11" s="138"/>
      <c r="AD11" s="138"/>
      <c r="AE11" s="138"/>
      <c r="AF11" s="138"/>
      <c r="AG11" s="138"/>
      <c r="AH11" s="138"/>
      <c r="AI11" s="138"/>
    </row>
    <row r="12" spans="1:35" ht="24" thickBot="1" x14ac:dyDescent="0.3">
      <c r="A12" s="138"/>
      <c r="B12" s="138"/>
      <c r="C12" s="138"/>
      <c r="D12" s="166">
        <v>8</v>
      </c>
      <c r="E12" s="605" t="str">
        <f>IFERROR(IF(INDEX('Overview - Section A'!E$26:E$28,MATCH('Print View'!D12,'Overview - Section A'!$A$26:$A$28,0))&lt;&gt;0,(INDEX('Overview - Section A'!$E$26:$E$28,MATCH('Print View'!D12,'Overview - Section A'!$A$26:$A$28,0))),""),"")</f>
        <v/>
      </c>
      <c r="F12" s="606"/>
      <c r="G12" s="606"/>
      <c r="H12" s="607"/>
      <c r="I12" s="605" t="str">
        <f>IFERROR(IF(INDEX('Overview - Section A'!#REF!,MATCH('Print View'!D12,'Overview - Section A'!$A$26:$A$28,0))&lt;&gt;0,(INDEX('Overview - Section A'!#REF!,MATCH('Print View'!D12,'Overview - Section A'!$A$26:$A$28,0))),""),"")</f>
        <v/>
      </c>
      <c r="J12" s="606"/>
      <c r="K12" s="606"/>
      <c r="L12" s="607"/>
      <c r="M12" s="138"/>
      <c r="N12" s="166">
        <v>9</v>
      </c>
      <c r="O12" s="627" t="str">
        <f>IFERROR(IF(INDEX('Overview - Section A'!A$36:A$37,MATCH('Print View'!$N12,'Overview - Section A'!$B$36:$B$37,0))&lt;&gt;0,(INDEX('Overview - Section A'!A$36:A$37,MATCH('Print View'!$N12,'Overview - Section A'!$B$36:$B$37,0))),""),"")</f>
        <v/>
      </c>
      <c r="P12" s="628"/>
      <c r="Q12" s="632" t="str">
        <f>IFERROR(IF(INDEX('Overview - Section A'!E$36:E$37,MATCH('Print View'!$N12,'Overview - Section A'!$B$36:$B$37,0))&lt;&gt;0,(INDEX('Overview - Section A'!E$36:E$37,MATCH('Print View'!$N12,'Overview - Section A'!$B$36:$B$37,0))),""),"")</f>
        <v/>
      </c>
      <c r="R12" s="633"/>
      <c r="S12" s="138"/>
      <c r="T12" s="138"/>
      <c r="U12" s="138"/>
      <c r="V12" s="138"/>
      <c r="W12" s="138"/>
      <c r="X12" s="138"/>
      <c r="Y12" s="138"/>
      <c r="Z12" s="138"/>
      <c r="AA12" s="138"/>
      <c r="AB12" s="138"/>
      <c r="AC12" s="138"/>
      <c r="AD12" s="138"/>
      <c r="AE12" s="138"/>
      <c r="AF12" s="138"/>
      <c r="AG12" s="138"/>
      <c r="AH12" s="138"/>
      <c r="AI12" s="138"/>
    </row>
    <row r="13" spans="1:35" ht="24" thickBot="1" x14ac:dyDescent="0.3">
      <c r="A13" s="138"/>
      <c r="B13" s="138"/>
      <c r="C13" s="138"/>
      <c r="D13" s="166">
        <v>9</v>
      </c>
      <c r="E13" s="605" t="str">
        <f>IFERROR(IF(INDEX('Overview - Section A'!E$26:E$28,MATCH('Print View'!D13,'Overview - Section A'!$A$26:$A$28,0))&lt;&gt;0,(INDEX('Overview - Section A'!$E$26:$E$28,MATCH('Print View'!D13,'Overview - Section A'!$A$26:$A$28,0))),""),"")</f>
        <v/>
      </c>
      <c r="F13" s="606"/>
      <c r="G13" s="606"/>
      <c r="H13" s="607"/>
      <c r="I13" s="605" t="str">
        <f>IFERROR(IF(INDEX('Overview - Section A'!#REF!,MATCH('Print View'!D13,'Overview - Section A'!$A$26:$A$28,0))&lt;&gt;0,(INDEX('Overview - Section A'!#REF!,MATCH('Print View'!D13,'Overview - Section A'!$A$26:$A$28,0))),""),"")</f>
        <v/>
      </c>
      <c r="J13" s="606"/>
      <c r="K13" s="606"/>
      <c r="L13" s="607"/>
      <c r="M13" s="138"/>
      <c r="N13" s="138"/>
      <c r="O13" s="138"/>
      <c r="P13" s="138"/>
      <c r="Q13" s="138"/>
      <c r="R13" s="138"/>
      <c r="S13" s="138"/>
      <c r="T13" s="138"/>
      <c r="U13" s="138"/>
      <c r="V13" s="138"/>
      <c r="W13" s="138"/>
      <c r="X13" s="138"/>
      <c r="Y13" s="138"/>
      <c r="Z13" s="138"/>
      <c r="AA13" s="138"/>
      <c r="AB13" s="138"/>
      <c r="AC13" s="138"/>
      <c r="AD13" s="138"/>
      <c r="AE13" s="138"/>
      <c r="AF13" s="138"/>
      <c r="AG13" s="138"/>
      <c r="AH13" s="138"/>
      <c r="AI13" s="138"/>
    </row>
    <row r="14" spans="1:35" x14ac:dyDescent="0.25">
      <c r="A14" s="138"/>
      <c r="B14" s="138"/>
      <c r="C14" s="138"/>
      <c r="D14" s="138"/>
      <c r="E14" s="138"/>
      <c r="F14" s="138"/>
      <c r="G14" s="138"/>
      <c r="H14" s="138"/>
      <c r="I14" s="138"/>
      <c r="J14" s="138"/>
      <c r="K14" s="138"/>
      <c r="L14" s="138"/>
      <c r="M14" s="138"/>
      <c r="N14" s="138"/>
      <c r="O14" s="138"/>
      <c r="P14" s="138"/>
      <c r="Q14" s="138"/>
      <c r="R14" s="138"/>
      <c r="S14" s="138"/>
      <c r="T14" s="138"/>
      <c r="U14" s="138"/>
      <c r="V14" s="138"/>
      <c r="W14" s="138"/>
      <c r="X14" s="138"/>
      <c r="Y14" s="138"/>
      <c r="Z14" s="138"/>
      <c r="AA14" s="138"/>
      <c r="AB14" s="138"/>
      <c r="AC14" s="138"/>
      <c r="AD14" s="138"/>
      <c r="AE14" s="138"/>
      <c r="AF14" s="138"/>
      <c r="AG14" s="138"/>
      <c r="AH14" s="138"/>
      <c r="AI14" s="138"/>
    </row>
    <row r="15" spans="1:35" ht="16.5" thickBot="1" x14ac:dyDescent="0.3">
      <c r="A15" s="138"/>
      <c r="B15" s="138"/>
      <c r="C15" s="138"/>
      <c r="D15" s="138"/>
      <c r="E15" s="138"/>
      <c r="F15" s="138"/>
      <c r="G15" s="138"/>
      <c r="H15" s="138"/>
      <c r="I15" s="138"/>
      <c r="J15" s="138"/>
      <c r="K15" s="138"/>
      <c r="L15" s="138"/>
      <c r="M15" s="138"/>
      <c r="N15" s="138"/>
      <c r="O15" s="138"/>
      <c r="P15" s="138"/>
      <c r="Q15" s="138"/>
      <c r="R15" s="138"/>
      <c r="S15" s="138"/>
      <c r="T15" s="138"/>
      <c r="U15" s="138"/>
      <c r="V15" s="138"/>
      <c r="W15" s="138"/>
      <c r="X15" s="138"/>
      <c r="Y15" s="138"/>
      <c r="Z15" s="138"/>
      <c r="AA15" s="138"/>
      <c r="AB15" s="138"/>
      <c r="AC15" s="138"/>
      <c r="AD15" s="138"/>
      <c r="AE15" s="138"/>
      <c r="AF15" s="138"/>
      <c r="AG15" s="138"/>
      <c r="AH15" s="138"/>
      <c r="AI15" s="138"/>
    </row>
    <row r="16" spans="1:35" ht="46.5" x14ac:dyDescent="0.25">
      <c r="A16" s="138"/>
      <c r="B16" s="629" t="str">
        <f>'Overview - Section A'!A48</f>
        <v>Buts</v>
      </c>
      <c r="C16" s="630"/>
      <c r="D16" s="630"/>
      <c r="E16" s="630"/>
      <c r="F16" s="630"/>
      <c r="G16" s="630"/>
      <c r="H16" s="630"/>
      <c r="I16" s="630"/>
      <c r="J16" s="630"/>
      <c r="K16" s="630"/>
      <c r="L16" s="631"/>
      <c r="M16" s="138"/>
      <c r="N16" s="138"/>
      <c r="O16" s="629" t="str">
        <f>'Overview - Section A'!A66</f>
        <v>Objectifs</v>
      </c>
      <c r="P16" s="630"/>
      <c r="Q16" s="630"/>
      <c r="R16" s="630"/>
      <c r="S16" s="630"/>
      <c r="T16" s="630"/>
      <c r="U16" s="630"/>
      <c r="V16" s="630"/>
      <c r="W16" s="630"/>
      <c r="X16" s="630"/>
      <c r="Y16" s="630"/>
      <c r="Z16" s="630"/>
      <c r="AA16" s="631"/>
      <c r="AB16" s="138"/>
      <c r="AC16" s="138"/>
      <c r="AD16" s="138"/>
      <c r="AE16" s="138"/>
      <c r="AF16" s="138"/>
      <c r="AG16" s="138"/>
      <c r="AH16" s="138"/>
      <c r="AI16" s="138"/>
    </row>
    <row r="17" spans="1:35" ht="32.25" x14ac:dyDescent="0.25">
      <c r="A17" s="166">
        <v>1</v>
      </c>
      <c r="B17" s="634" t="str">
        <f>IFERROR(IF(INDEX('Overview - Section A'!$E$50:$E$63,MATCH('Print View'!$A17,'Overview - Section A'!$A$50:$A$63,0))&lt;&gt;0,INDEX('Overview - Section A'!$E$50:$E$63,MATCH('Print View'!$A17,'Overview - Section A'!$A$50:$A$63,0)),""),"")</f>
        <v>To reduce the prevalence of tuberculosis by 25% by 2025</v>
      </c>
      <c r="C17" s="635"/>
      <c r="D17" s="635"/>
      <c r="E17" s="635"/>
      <c r="F17" s="635"/>
      <c r="G17" s="635"/>
      <c r="H17" s="635"/>
      <c r="I17" s="635"/>
      <c r="J17" s="635"/>
      <c r="K17" s="635"/>
      <c r="L17" s="636"/>
      <c r="M17" s="217"/>
      <c r="N17" s="217"/>
      <c r="O17" s="634" t="str">
        <f>IFERROR(IF(INDEX('Overview - Section A'!$E$68:$E$81,MATCH('Print View'!$A17,'Overview - Section A'!$A$68:$A$81,0))&lt;&gt;0,INDEX('Overview - Section A'!$E$68:$E$81,MATCH('Print View'!$A17,'Overview - Section A'!$A$68:$A$81,0)),""),"")</f>
        <v>To improve screening for new cases of tuberculosis with a view to reporting 3200 new cases by 2020</v>
      </c>
      <c r="P17" s="635"/>
      <c r="Q17" s="635"/>
      <c r="R17" s="635"/>
      <c r="S17" s="635"/>
      <c r="T17" s="635"/>
      <c r="U17" s="635"/>
      <c r="V17" s="635"/>
      <c r="W17" s="635"/>
      <c r="X17" s="635"/>
      <c r="Y17" s="635"/>
      <c r="Z17" s="635"/>
      <c r="AA17" s="636"/>
      <c r="AB17" s="138"/>
      <c r="AC17" s="138"/>
      <c r="AD17" s="138"/>
      <c r="AE17" s="138"/>
      <c r="AF17" s="138"/>
      <c r="AG17" s="138"/>
      <c r="AH17" s="138"/>
      <c r="AI17" s="138"/>
    </row>
    <row r="18" spans="1:35" ht="32.25" x14ac:dyDescent="0.25">
      <c r="A18" s="166">
        <v>2</v>
      </c>
      <c r="B18" s="634" t="str">
        <f>IFERROR(IF(INDEX('Overview - Section A'!$E$50:$E$63,MATCH('Print View'!$A18,'Overview - Section A'!$A$50:$A$63,0))&lt;&gt;0,INDEX('Overview - Section A'!$E$50:$E$63,MATCH('Print View'!$A18,'Overview - Section A'!$A$50:$A$63,0)),""),"")</f>
        <v>To halve new HIV infections by 2022</v>
      </c>
      <c r="C18" s="635"/>
      <c r="D18" s="635"/>
      <c r="E18" s="635"/>
      <c r="F18" s="635"/>
      <c r="G18" s="635"/>
      <c r="H18" s="635"/>
      <c r="I18" s="635"/>
      <c r="J18" s="635"/>
      <c r="K18" s="635"/>
      <c r="L18" s="636"/>
      <c r="M18" s="217"/>
      <c r="N18" s="217"/>
      <c r="O18" s="634" t="str">
        <f>IFERROR(IF(INDEX('Overview - Section A'!$E$68:$E$81,MATCH('Print View'!$A18,'Overview - Section A'!$A$68:$A$81,0))&lt;&gt;0,INDEX('Overview - Section A'!$E$68:$E$81,MATCH('Print View'!$A18,'Overview - Section A'!$A$68:$A$81,0)),""),"")</f>
        <v>To improve treatment success to achieve a rate in excess of 85% from 2016 and to maintain it at that level until 2020</v>
      </c>
      <c r="P18" s="635"/>
      <c r="Q18" s="635"/>
      <c r="R18" s="635"/>
      <c r="S18" s="635"/>
      <c r="T18" s="635"/>
      <c r="U18" s="635"/>
      <c r="V18" s="635"/>
      <c r="W18" s="635"/>
      <c r="X18" s="635"/>
      <c r="Y18" s="635"/>
      <c r="Z18" s="635"/>
      <c r="AA18" s="636"/>
      <c r="AB18" s="138"/>
      <c r="AC18" s="138"/>
      <c r="AD18" s="138"/>
      <c r="AE18" s="138"/>
      <c r="AF18" s="138"/>
      <c r="AG18" s="138"/>
      <c r="AH18" s="138"/>
      <c r="AI18" s="138"/>
    </row>
    <row r="19" spans="1:35" ht="32.25" x14ac:dyDescent="0.25">
      <c r="A19" s="166">
        <v>3</v>
      </c>
      <c r="B19" s="634" t="str">
        <f>IFERROR(IF(INDEX('Overview - Section A'!$E$50:$E$63,MATCH('Print View'!$A19,'Overview - Section A'!$A$50:$A$63,0))&lt;&gt;0,INDEX('Overview - Section A'!$E$50:$E$63,MATCH('Print View'!$A19,'Overview - Section A'!$A$50:$A$63,0)),""),"")</f>
        <v>To improve the life expectancy and quality of life for people infected and affected by HIV and comorbidity agents</v>
      </c>
      <c r="C19" s="635"/>
      <c r="D19" s="635"/>
      <c r="E19" s="635"/>
      <c r="F19" s="635"/>
      <c r="G19" s="635"/>
      <c r="H19" s="635"/>
      <c r="I19" s="635"/>
      <c r="J19" s="635"/>
      <c r="K19" s="635"/>
      <c r="L19" s="636"/>
      <c r="M19" s="217"/>
      <c r="N19" s="217"/>
      <c r="O19" s="634" t="str">
        <f>IFERROR(IF(INDEX('Overview - Section A'!$E$68:$E$81,MATCH('Print View'!$A19,'Overview - Section A'!$A$68:$A$81,0))&lt;&gt;0,INDEX('Overview - Section A'!$E$68:$E$81,MATCH('Print View'!$A19,'Overview - Section A'!$A$68:$A$81,0)),""),"")</f>
        <v>To ensure that the prevalence of primary resistance amongst new cases does not exceed 1.8% between now and 2020</v>
      </c>
      <c r="P19" s="635"/>
      <c r="Q19" s="635"/>
      <c r="R19" s="635"/>
      <c r="S19" s="635"/>
      <c r="T19" s="635"/>
      <c r="U19" s="635"/>
      <c r="V19" s="635"/>
      <c r="W19" s="635"/>
      <c r="X19" s="635"/>
      <c r="Y19" s="635"/>
      <c r="Z19" s="635"/>
      <c r="AA19" s="636"/>
      <c r="AB19" s="138"/>
      <c r="AC19" s="138"/>
      <c r="AD19" s="138"/>
      <c r="AE19" s="138"/>
      <c r="AF19" s="138"/>
      <c r="AG19" s="138"/>
      <c r="AH19" s="138"/>
      <c r="AI19" s="138"/>
    </row>
    <row r="20" spans="1:35" ht="32.25" x14ac:dyDescent="0.25">
      <c r="A20" s="166">
        <v>4</v>
      </c>
      <c r="B20" s="634" t="str">
        <f>IFERROR(IF(INDEX('Overview - Section A'!$E$50:$E$63,MATCH('Print View'!$A20,'Overview - Section A'!$A$50:$A$63,0))&lt;&gt;0,INDEX('Overview - Section A'!$E$50:$E$63,MATCH('Print View'!$A20,'Overview - Section A'!$A$50:$A$63,0)),""),"")</f>
        <v/>
      </c>
      <c r="C20" s="635"/>
      <c r="D20" s="635"/>
      <c r="E20" s="635"/>
      <c r="F20" s="635"/>
      <c r="G20" s="635"/>
      <c r="H20" s="635"/>
      <c r="I20" s="635"/>
      <c r="J20" s="635"/>
      <c r="K20" s="635"/>
      <c r="L20" s="636"/>
      <c r="M20" s="217"/>
      <c r="N20" s="217"/>
      <c r="O20" s="634" t="str">
        <f>IFERROR(IF(INDEX('Overview - Section A'!$E$68:$E$81,MATCH('Print View'!$A20,'Overview - Section A'!$A$68:$A$81,0))&lt;&gt;0,INDEX('Overview - Section A'!$E$68:$E$81,MATCH('Print View'!$A20,'Overview - Section A'!$A$68:$A$81,0)),""),"")</f>
        <v>To reduce the death rate among cases of co-infection from 17% to 15% by 2020</v>
      </c>
      <c r="P20" s="635"/>
      <c r="Q20" s="635"/>
      <c r="R20" s="635"/>
      <c r="S20" s="635"/>
      <c r="T20" s="635"/>
      <c r="U20" s="635"/>
      <c r="V20" s="635"/>
      <c r="W20" s="635"/>
      <c r="X20" s="635"/>
      <c r="Y20" s="635"/>
      <c r="Z20" s="635"/>
      <c r="AA20" s="636"/>
      <c r="AB20" s="138"/>
      <c r="AC20" s="138"/>
      <c r="AD20" s="138"/>
      <c r="AE20" s="138"/>
      <c r="AF20" s="138"/>
      <c r="AG20" s="138"/>
      <c r="AH20" s="138"/>
      <c r="AI20" s="138"/>
    </row>
    <row r="21" spans="1:35" ht="32.25" x14ac:dyDescent="0.25">
      <c r="A21" s="166">
        <v>5</v>
      </c>
      <c r="B21" s="634" t="str">
        <f>IFERROR(IF(INDEX('Overview - Section A'!$E$50:$E$63,MATCH('Print View'!$A21,'Overview - Section A'!$A$50:$A$63,0))&lt;&gt;0,INDEX('Overview - Section A'!$E$50:$E$63,MATCH('Print View'!$A21,'Overview - Section A'!$A$50:$A$63,0)),""),"")</f>
        <v/>
      </c>
      <c r="C21" s="635"/>
      <c r="D21" s="635"/>
      <c r="E21" s="635"/>
      <c r="F21" s="635"/>
      <c r="G21" s="635"/>
      <c r="H21" s="635"/>
      <c r="I21" s="635"/>
      <c r="J21" s="635"/>
      <c r="K21" s="635"/>
      <c r="L21" s="636"/>
      <c r="M21" s="217"/>
      <c r="N21" s="217"/>
      <c r="O21" s="634" t="str">
        <f>IFERROR(IF(INDEX('Overview - Section A'!$E$68:$E$81,MATCH('Print View'!$A21,'Overview - Section A'!$A$68:$A$81,0))&lt;&gt;0,INDEX('Overview - Section A'!$E$68:$E$81,MATCH('Print View'!$A21,'Overview - Section A'!$A$68:$A$81,0)),""),"")</f>
        <v>For the incidence of HIV to halve by 2022</v>
      </c>
      <c r="P21" s="635"/>
      <c r="Q21" s="635"/>
      <c r="R21" s="635"/>
      <c r="S21" s="635"/>
      <c r="T21" s="635"/>
      <c r="U21" s="635"/>
      <c r="V21" s="635"/>
      <c r="W21" s="635"/>
      <c r="X21" s="635"/>
      <c r="Y21" s="635"/>
      <c r="Z21" s="635"/>
      <c r="AA21" s="636"/>
      <c r="AB21" s="138"/>
      <c r="AC21" s="138"/>
      <c r="AD21" s="138"/>
      <c r="AE21" s="138"/>
      <c r="AF21" s="138"/>
      <c r="AG21" s="138"/>
      <c r="AH21" s="138"/>
      <c r="AI21" s="138"/>
    </row>
    <row r="22" spans="1:35" ht="32.25" x14ac:dyDescent="0.25">
      <c r="A22" s="166">
        <v>6</v>
      </c>
      <c r="B22" s="634" t="str">
        <f>IFERROR(IF(INDEX('Overview - Section A'!$E$50:$E$63,MATCH('Print View'!$A22,'Overview - Section A'!$A$50:$A$63,0))&lt;&gt;0,INDEX('Overview - Section A'!$E$50:$E$63,MATCH('Print View'!$A22,'Overview - Section A'!$A$50:$A$63,0)),""),"")</f>
        <v/>
      </c>
      <c r="C22" s="635"/>
      <c r="D22" s="635"/>
      <c r="E22" s="635"/>
      <c r="F22" s="635"/>
      <c r="G22" s="635"/>
      <c r="H22" s="635"/>
      <c r="I22" s="635"/>
      <c r="J22" s="635"/>
      <c r="K22" s="635"/>
      <c r="L22" s="636"/>
      <c r="M22" s="217"/>
      <c r="N22" s="217"/>
      <c r="O22" s="634" t="str">
        <f>IFERROR(IF(INDEX('Overview - Section A'!$E$68:$E$81,MATCH('Print View'!$A22,'Overview - Section A'!$A$68:$A$81,0))&lt;&gt;0,INDEX('Overview - Section A'!$E$68:$E$81,MATCH('Print View'!$A22,'Overview - Section A'!$A$68:$A$81,0)),""),"")</f>
        <v>For the HIV mortality rate to be reduced by 70% by 2022</v>
      </c>
      <c r="P22" s="635"/>
      <c r="Q22" s="635"/>
      <c r="R22" s="635"/>
      <c r="S22" s="635"/>
      <c r="T22" s="635"/>
      <c r="U22" s="635"/>
      <c r="V22" s="635"/>
      <c r="W22" s="635"/>
      <c r="X22" s="635"/>
      <c r="Y22" s="635"/>
      <c r="Z22" s="635"/>
      <c r="AA22" s="636"/>
      <c r="AB22" s="138"/>
      <c r="AC22" s="138"/>
      <c r="AD22" s="138"/>
      <c r="AE22" s="138"/>
      <c r="AF22" s="138"/>
      <c r="AG22" s="138"/>
      <c r="AH22" s="138"/>
      <c r="AI22" s="138"/>
    </row>
    <row r="23" spans="1:35" ht="32.25" x14ac:dyDescent="0.25">
      <c r="A23" s="166">
        <v>7</v>
      </c>
      <c r="B23" s="634" t="str">
        <f>IFERROR(IF(INDEX('Overview - Section A'!$E$50:$E$63,MATCH('Print View'!$A23,'Overview - Section A'!$A$50:$A$63,0))&lt;&gt;0,INDEX('Overview - Section A'!$E$50:$E$63,MATCH('Print View'!$A23,'Overview - Section A'!$A$50:$A$63,0)),""),"")</f>
        <v/>
      </c>
      <c r="C23" s="635"/>
      <c r="D23" s="635"/>
      <c r="E23" s="635"/>
      <c r="F23" s="635"/>
      <c r="G23" s="635"/>
      <c r="H23" s="635"/>
      <c r="I23" s="635"/>
      <c r="J23" s="635"/>
      <c r="K23" s="635"/>
      <c r="L23" s="636"/>
      <c r="M23" s="217"/>
      <c r="N23" s="217"/>
      <c r="O23" s="634" t="str">
        <f>IFERROR(IF(INDEX('Overview - Section A'!$E$68:$E$81,MATCH('Print View'!$A23,'Overview - Section A'!$A$68:$A$81,0))&lt;&gt;0,INDEX('Overview - Section A'!$E$68:$E$81,MATCH('Print View'!$A23,'Overview - Section A'!$A$68:$A$81,0)),""),"")</f>
        <v/>
      </c>
      <c r="P23" s="635"/>
      <c r="Q23" s="635"/>
      <c r="R23" s="635"/>
      <c r="S23" s="635"/>
      <c r="T23" s="635"/>
      <c r="U23" s="635"/>
      <c r="V23" s="635"/>
      <c r="W23" s="635"/>
      <c r="X23" s="635"/>
      <c r="Y23" s="635"/>
      <c r="Z23" s="635"/>
      <c r="AA23" s="636"/>
      <c r="AB23" s="138"/>
      <c r="AC23" s="138"/>
      <c r="AD23" s="138"/>
      <c r="AE23" s="138"/>
      <c r="AF23" s="138"/>
      <c r="AG23" s="138"/>
      <c r="AH23" s="138"/>
      <c r="AI23" s="138"/>
    </row>
    <row r="24" spans="1:35" ht="32.25" x14ac:dyDescent="0.25">
      <c r="A24" s="166">
        <v>8</v>
      </c>
      <c r="B24" s="634" t="str">
        <f>IFERROR(IF(INDEX('Overview - Section A'!$E$50:$E$63,MATCH('Print View'!$A24,'Overview - Section A'!$A$50:$A$63,0))&lt;&gt;0,INDEX('Overview - Section A'!$E$50:$E$63,MATCH('Print View'!$A24,'Overview - Section A'!$A$50:$A$63,0)),""),"")</f>
        <v/>
      </c>
      <c r="C24" s="635"/>
      <c r="D24" s="635"/>
      <c r="E24" s="635"/>
      <c r="F24" s="635"/>
      <c r="G24" s="635"/>
      <c r="H24" s="635"/>
      <c r="I24" s="635"/>
      <c r="J24" s="635"/>
      <c r="K24" s="635"/>
      <c r="L24" s="636"/>
      <c r="M24" s="217"/>
      <c r="N24" s="217"/>
      <c r="O24" s="634" t="str">
        <f>IFERROR(IF(INDEX('Overview - Section A'!$E$68:$E$81,MATCH('Print View'!$A24,'Overview - Section A'!$A$68:$A$81,0))&lt;&gt;0,INDEX('Overview - Section A'!$E$68:$E$81,MATCH('Print View'!$A24,'Overview - Section A'!$A$68:$A$81,0)),""),"")</f>
        <v/>
      </c>
      <c r="P24" s="635"/>
      <c r="Q24" s="635"/>
      <c r="R24" s="635"/>
      <c r="S24" s="635"/>
      <c r="T24" s="635"/>
      <c r="U24" s="635"/>
      <c r="V24" s="635"/>
      <c r="W24" s="635"/>
      <c r="X24" s="635"/>
      <c r="Y24" s="635"/>
      <c r="Z24" s="635"/>
      <c r="AA24" s="636"/>
      <c r="AB24" s="138"/>
      <c r="AC24" s="138"/>
      <c r="AD24" s="138"/>
      <c r="AE24" s="138"/>
      <c r="AF24" s="138"/>
      <c r="AG24" s="138"/>
      <c r="AH24" s="138"/>
      <c r="AI24" s="138"/>
    </row>
    <row r="25" spans="1:35" ht="32.25" x14ac:dyDescent="0.25">
      <c r="A25" s="166">
        <v>9</v>
      </c>
      <c r="B25" s="634" t="str">
        <f>IFERROR(IF(INDEX('Overview - Section A'!$E$50:$E$63,MATCH('Print View'!$A25,'Overview - Section A'!$A$50:$A$63,0))&lt;&gt;0,INDEX('Overview - Section A'!$E$50:$E$63,MATCH('Print View'!$A25,'Overview - Section A'!$A$50:$A$63,0)),""),"")</f>
        <v/>
      </c>
      <c r="C25" s="635"/>
      <c r="D25" s="635"/>
      <c r="E25" s="635"/>
      <c r="F25" s="635"/>
      <c r="G25" s="635"/>
      <c r="H25" s="635"/>
      <c r="I25" s="635"/>
      <c r="J25" s="635"/>
      <c r="K25" s="635"/>
      <c r="L25" s="636"/>
      <c r="M25" s="217"/>
      <c r="N25" s="217"/>
      <c r="O25" s="634" t="str">
        <f>IFERROR(IF(INDEX('Overview - Section A'!$E$68:$E$81,MATCH('Print View'!$A25,'Overview - Section A'!$A$68:$A$81,0))&lt;&gt;0,INDEX('Overview - Section A'!$E$68:$E$81,MATCH('Print View'!$A25,'Overview - Section A'!$A$68:$A$81,0)),""),"")</f>
        <v/>
      </c>
      <c r="P25" s="635"/>
      <c r="Q25" s="635"/>
      <c r="R25" s="635"/>
      <c r="S25" s="635"/>
      <c r="T25" s="635"/>
      <c r="U25" s="635"/>
      <c r="V25" s="635"/>
      <c r="W25" s="635"/>
      <c r="X25" s="635"/>
      <c r="Y25" s="635"/>
      <c r="Z25" s="635"/>
      <c r="AA25" s="636"/>
      <c r="AB25" s="138"/>
      <c r="AC25" s="138"/>
      <c r="AD25" s="138"/>
      <c r="AE25" s="138"/>
      <c r="AF25" s="138"/>
      <c r="AG25" s="138"/>
      <c r="AH25" s="138"/>
      <c r="AI25" s="138"/>
    </row>
    <row r="26" spans="1:35" ht="32.25" x14ac:dyDescent="0.25">
      <c r="A26" s="166">
        <v>10</v>
      </c>
      <c r="B26" s="634" t="str">
        <f>IFERROR(IF(INDEX('Overview - Section A'!$E$50:$E$63,MATCH('Print View'!$A26,'Overview - Section A'!$A$50:$A$63,0))&lt;&gt;0,INDEX('Overview - Section A'!$E$50:$E$63,MATCH('Print View'!$A26,'Overview - Section A'!$A$50:$A$63,0)),""),"")</f>
        <v/>
      </c>
      <c r="C26" s="635"/>
      <c r="D26" s="635"/>
      <c r="E26" s="635"/>
      <c r="F26" s="635"/>
      <c r="G26" s="635"/>
      <c r="H26" s="635"/>
      <c r="I26" s="635"/>
      <c r="J26" s="635"/>
      <c r="K26" s="635"/>
      <c r="L26" s="636"/>
      <c r="M26" s="217"/>
      <c r="N26" s="217"/>
      <c r="O26" s="634" t="str">
        <f>IFERROR(IF(INDEX('Overview - Section A'!$E$68:$E$81,MATCH('Print View'!$A26,'Overview - Section A'!$A$68:$A$81,0))&lt;&gt;0,INDEX('Overview - Section A'!$E$68:$E$81,MATCH('Print View'!$A26,'Overview - Section A'!$A$68:$A$81,0)),""),"")</f>
        <v/>
      </c>
      <c r="P26" s="635"/>
      <c r="Q26" s="635"/>
      <c r="R26" s="635"/>
      <c r="S26" s="635"/>
      <c r="T26" s="635"/>
      <c r="U26" s="635"/>
      <c r="V26" s="635"/>
      <c r="W26" s="635"/>
      <c r="X26" s="635"/>
      <c r="Y26" s="635"/>
      <c r="Z26" s="635"/>
      <c r="AA26" s="636"/>
      <c r="AB26" s="138"/>
      <c r="AC26" s="138"/>
      <c r="AD26" s="138"/>
      <c r="AE26" s="138"/>
      <c r="AF26" s="138"/>
      <c r="AG26" s="138"/>
      <c r="AH26" s="138"/>
      <c r="AI26" s="138"/>
    </row>
    <row r="27" spans="1:35" ht="32.25" x14ac:dyDescent="0.25">
      <c r="A27" s="166">
        <v>11</v>
      </c>
      <c r="B27" s="634" t="str">
        <f>IFERROR(IF(INDEX('Overview - Section A'!$E$50:$E$63,MATCH('Print View'!$A27,'Overview - Section A'!$A$50:$A$63,0))&lt;&gt;0,INDEX('Overview - Section A'!$E$50:$E$63,MATCH('Print View'!$A27,'Overview - Section A'!$A$50:$A$63,0)),""),"")</f>
        <v/>
      </c>
      <c r="C27" s="635"/>
      <c r="D27" s="635"/>
      <c r="E27" s="635"/>
      <c r="F27" s="635"/>
      <c r="G27" s="635"/>
      <c r="H27" s="635"/>
      <c r="I27" s="635"/>
      <c r="J27" s="635"/>
      <c r="K27" s="635"/>
      <c r="L27" s="636"/>
      <c r="M27" s="217"/>
      <c r="N27" s="217"/>
      <c r="O27" s="634" t="str">
        <f>IFERROR(IF(INDEX('Overview - Section A'!$E$68:$E$81,MATCH('Print View'!$A27,'Overview - Section A'!$A$68:$A$81,0))&lt;&gt;0,INDEX('Overview - Section A'!$E$68:$E$81,MATCH('Print View'!$A27,'Overview - Section A'!$A$68:$A$81,0)),""),"")</f>
        <v/>
      </c>
      <c r="P27" s="635"/>
      <c r="Q27" s="635"/>
      <c r="R27" s="635"/>
      <c r="S27" s="635"/>
      <c r="T27" s="635"/>
      <c r="U27" s="635"/>
      <c r="V27" s="635"/>
      <c r="W27" s="635"/>
      <c r="X27" s="635"/>
      <c r="Y27" s="635"/>
      <c r="Z27" s="635"/>
      <c r="AA27" s="636"/>
      <c r="AB27" s="138"/>
      <c r="AC27" s="138"/>
      <c r="AD27" s="138"/>
      <c r="AE27" s="138"/>
      <c r="AF27" s="138"/>
      <c r="AG27" s="138"/>
      <c r="AH27" s="138"/>
      <c r="AI27" s="138"/>
    </row>
    <row r="28" spans="1:35" ht="32.25" x14ac:dyDescent="0.25">
      <c r="A28" s="166">
        <v>12</v>
      </c>
      <c r="B28" s="634" t="str">
        <f>IFERROR(IF(INDEX('Overview - Section A'!$E$50:$E$63,MATCH('Print View'!$A28,'Overview - Section A'!$A$50:$A$63,0))&lt;&gt;0,INDEX('Overview - Section A'!$E$50:$E$63,MATCH('Print View'!$A28,'Overview - Section A'!$A$50:$A$63,0)),""),"")</f>
        <v/>
      </c>
      <c r="C28" s="635"/>
      <c r="D28" s="635"/>
      <c r="E28" s="635"/>
      <c r="F28" s="635"/>
      <c r="G28" s="635"/>
      <c r="H28" s="635"/>
      <c r="I28" s="635"/>
      <c r="J28" s="635"/>
      <c r="K28" s="635"/>
      <c r="L28" s="636"/>
      <c r="M28" s="217"/>
      <c r="N28" s="217"/>
      <c r="O28" s="634" t="str">
        <f>IFERROR(IF(INDEX('Overview - Section A'!$E$68:$E$81,MATCH('Print View'!$A28,'Overview - Section A'!$A$68:$A$81,0))&lt;&gt;0,INDEX('Overview - Section A'!$E$68:$E$81,MATCH('Print View'!$A28,'Overview - Section A'!$A$68:$A$81,0)),""),"")</f>
        <v/>
      </c>
      <c r="P28" s="635"/>
      <c r="Q28" s="635"/>
      <c r="R28" s="635"/>
      <c r="S28" s="635"/>
      <c r="T28" s="635"/>
      <c r="U28" s="635"/>
      <c r="V28" s="635"/>
      <c r="W28" s="635"/>
      <c r="X28" s="635"/>
      <c r="Y28" s="635"/>
      <c r="Z28" s="635"/>
      <c r="AA28" s="636"/>
      <c r="AB28" s="138"/>
      <c r="AC28" s="138"/>
      <c r="AD28" s="138"/>
      <c r="AE28" s="138"/>
      <c r="AF28" s="138"/>
      <c r="AG28" s="138"/>
      <c r="AH28" s="138"/>
      <c r="AI28" s="138"/>
    </row>
    <row r="29" spans="1:35" x14ac:dyDescent="0.25">
      <c r="A29" s="138"/>
      <c r="B29" s="138"/>
      <c r="C29" s="138"/>
      <c r="D29" s="138"/>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row>
    <row r="30" spans="1:35" x14ac:dyDescent="0.25">
      <c r="A30" s="138"/>
      <c r="B30" s="138"/>
      <c r="C30" s="138"/>
      <c r="D30" s="138"/>
      <c r="E30" s="138"/>
      <c r="F30" s="138"/>
      <c r="G30" s="138"/>
      <c r="H30" s="138"/>
      <c r="I30" s="138"/>
      <c r="J30" s="138"/>
      <c r="K30" s="138"/>
      <c r="L30" s="138"/>
      <c r="M30" s="138"/>
      <c r="N30" s="138"/>
      <c r="O30" s="138"/>
      <c r="P30" s="138"/>
      <c r="Q30" s="138"/>
      <c r="R30" s="138"/>
      <c r="S30" s="138"/>
      <c r="T30" s="138"/>
      <c r="U30" s="138"/>
      <c r="V30" s="138"/>
      <c r="W30" s="138"/>
      <c r="X30" s="138"/>
      <c r="Y30" s="138"/>
      <c r="Z30" s="138"/>
      <c r="AA30" s="138"/>
      <c r="AB30" s="138"/>
      <c r="AC30" s="138"/>
      <c r="AD30" s="138"/>
      <c r="AE30" s="138"/>
      <c r="AF30" s="138"/>
      <c r="AG30" s="138"/>
      <c r="AH30" s="138"/>
      <c r="AI30" s="138"/>
    </row>
    <row r="31" spans="1:35" x14ac:dyDescent="0.25">
      <c r="A31" s="138"/>
      <c r="B31" s="138"/>
      <c r="C31" s="138"/>
      <c r="D31" s="138"/>
      <c r="E31" s="138"/>
      <c r="F31" s="138"/>
      <c r="G31" s="138"/>
      <c r="H31" s="138"/>
      <c r="I31" s="138"/>
      <c r="J31" s="138"/>
      <c r="K31" s="138"/>
      <c r="L31" s="138"/>
      <c r="M31" s="138"/>
      <c r="N31" s="138"/>
      <c r="O31" s="138"/>
      <c r="P31" s="138"/>
      <c r="Q31" s="138"/>
      <c r="R31" s="138"/>
      <c r="S31" s="138"/>
      <c r="T31" s="138"/>
      <c r="U31" s="138"/>
      <c r="V31" s="138"/>
      <c r="W31" s="138"/>
      <c r="X31" s="138"/>
      <c r="Y31" s="138"/>
      <c r="Z31" s="138"/>
      <c r="AA31" s="138"/>
      <c r="AB31" s="138"/>
      <c r="AC31" s="138"/>
      <c r="AD31" s="138"/>
      <c r="AE31" s="138"/>
      <c r="AF31" s="138"/>
      <c r="AG31" s="138"/>
      <c r="AH31" s="138"/>
      <c r="AI31" s="138"/>
    </row>
    <row r="32" spans="1:35" ht="16.5" thickBot="1" x14ac:dyDescent="0.3">
      <c r="A32" s="138"/>
      <c r="B32" s="138"/>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138"/>
      <c r="AB32" s="138"/>
      <c r="AC32" s="138"/>
      <c r="AD32" s="138"/>
      <c r="AE32" s="138"/>
      <c r="AF32" s="138"/>
      <c r="AG32" s="138"/>
      <c r="AH32" s="138"/>
      <c r="AI32" s="138"/>
    </row>
    <row r="33" spans="1:36" ht="47.25" thickBot="1" x14ac:dyDescent="0.3">
      <c r="A33" s="637" t="str">
        <f>'Impact Indicators - Section B'!A7:J7</f>
        <v>Indicateurs d'impact</v>
      </c>
      <c r="B33" s="638"/>
      <c r="C33" s="638"/>
      <c r="D33" s="638"/>
      <c r="E33" s="638"/>
      <c r="F33" s="638"/>
      <c r="G33" s="638"/>
      <c r="H33" s="638"/>
      <c r="I33" s="639"/>
      <c r="J33" s="138"/>
      <c r="K33" s="138"/>
      <c r="L33" s="138"/>
      <c r="M33" s="138"/>
      <c r="N33" s="138"/>
      <c r="O33" s="138"/>
      <c r="P33" s="138"/>
      <c r="Q33" s="138"/>
      <c r="R33" s="138"/>
      <c r="S33" s="138"/>
      <c r="T33" s="138"/>
      <c r="U33" s="138"/>
      <c r="V33" s="138"/>
      <c r="W33" s="138"/>
      <c r="X33" s="138"/>
      <c r="Y33" s="138"/>
      <c r="Z33" s="138"/>
      <c r="AA33" s="138"/>
      <c r="AB33" s="138"/>
      <c r="AC33" s="138"/>
      <c r="AD33" s="138"/>
      <c r="AE33" s="138"/>
      <c r="AF33" s="138"/>
      <c r="AG33" s="138"/>
      <c r="AH33" s="138"/>
      <c r="AI33" s="138"/>
    </row>
    <row r="34" spans="1:36" ht="16.5" thickBot="1" x14ac:dyDescent="0.3">
      <c r="A34" s="138"/>
      <c r="B34" s="138"/>
      <c r="C34" s="138"/>
      <c r="D34" s="138"/>
      <c r="E34" s="138"/>
      <c r="F34" s="138"/>
      <c r="G34" s="138"/>
      <c r="H34" s="138"/>
      <c r="I34" s="138"/>
      <c r="J34" s="138"/>
      <c r="K34" s="138"/>
      <c r="L34" s="138"/>
      <c r="M34" s="138"/>
      <c r="N34" s="138"/>
      <c r="O34" s="138"/>
      <c r="P34" s="138"/>
      <c r="Q34" s="138"/>
      <c r="R34" s="138"/>
      <c r="S34" s="138"/>
      <c r="T34" s="138"/>
      <c r="U34" s="138"/>
      <c r="V34" s="138"/>
      <c r="W34" s="138"/>
      <c r="X34" s="138"/>
      <c r="Y34" s="138"/>
      <c r="Z34" s="138"/>
      <c r="AA34" s="138"/>
      <c r="AB34" s="138"/>
      <c r="AC34" s="138"/>
      <c r="AD34" s="138"/>
      <c r="AE34" s="138"/>
      <c r="AF34" s="138"/>
      <c r="AG34" s="138"/>
      <c r="AH34" s="138"/>
      <c r="AI34" s="138"/>
    </row>
    <row r="35" spans="1:36" ht="29.25" thickBot="1" x14ac:dyDescent="0.3">
      <c r="A35" s="640" t="s">
        <v>128</v>
      </c>
      <c r="B35" s="642" t="str">
        <f>'Impact Indicators - Section B'!B8</f>
        <v>Indicateurs d'impact standard</v>
      </c>
      <c r="C35" s="642" t="str">
        <f>'Impact Indicators - Section B'!C8</f>
        <v>Indicateurs d'impact personnalisé</v>
      </c>
      <c r="D35" s="642" t="str">
        <f>'Impact Indicators - Section B'!D8</f>
        <v>Référence Valeur</v>
      </c>
      <c r="E35" s="642" t="str">
        <f>'Impact Indicators - Section B'!E8</f>
        <v>Référence Année</v>
      </c>
      <c r="F35" s="642" t="str">
        <f>'Impact Indicators - Section B'!F8</f>
        <v>Référence Source</v>
      </c>
      <c r="G35" s="642" t="str">
        <f>'Impact Indicators - Section B'!G8</f>
        <v>Ventilation obligatoire</v>
      </c>
      <c r="H35" s="642" t="str">
        <f>'Impact Indicators - Section B'!H8</f>
        <v xml:space="preserve">Récipiendaires principaux responsables </v>
      </c>
      <c r="I35" s="644">
        <f>'Impact Indicators - Section B'!O8</f>
        <v>0</v>
      </c>
      <c r="J35" s="679"/>
      <c r="K35" s="680"/>
      <c r="L35" s="680"/>
      <c r="M35" s="680"/>
      <c r="N35" s="681"/>
      <c r="O35" s="682"/>
      <c r="P35" s="683"/>
      <c r="Q35" s="683"/>
      <c r="R35" s="683"/>
      <c r="S35" s="684"/>
      <c r="T35" s="682"/>
      <c r="U35" s="683"/>
      <c r="V35" s="683"/>
      <c r="W35" s="683"/>
      <c r="X35" s="684"/>
      <c r="Y35" s="682"/>
      <c r="Z35" s="683"/>
      <c r="AA35" s="683"/>
      <c r="AB35" s="683"/>
      <c r="AC35" s="684"/>
      <c r="AD35" s="682"/>
      <c r="AE35" s="683"/>
      <c r="AF35" s="683"/>
      <c r="AG35" s="683"/>
      <c r="AH35" s="684"/>
      <c r="AI35" s="223"/>
      <c r="AJ35" s="690">
        <f>'Impact Indicators - Section B'!P8</f>
        <v>0</v>
      </c>
    </row>
    <row r="36" spans="1:36" ht="114.75" thickBot="1" x14ac:dyDescent="0.3">
      <c r="A36" s="641"/>
      <c r="B36" s="643"/>
      <c r="C36" s="643"/>
      <c r="D36" s="643"/>
      <c r="E36" s="643"/>
      <c r="F36" s="643"/>
      <c r="G36" s="643"/>
      <c r="H36" s="643"/>
      <c r="I36" s="645"/>
      <c r="J36" s="224" t="str">
        <f>'Impact Indicators - Section B'!D28</f>
        <v>Cible N#</v>
      </c>
      <c r="K36" s="225" t="str">
        <f>'Impact Indicators - Section B'!E28</f>
        <v>Cible D#</v>
      </c>
      <c r="L36" s="225" t="str">
        <f>'Impact Indicators - Section B'!F28</f>
        <v>Cible %</v>
      </c>
      <c r="M36" s="225" t="str">
        <f>'Impact Indicators - Section B'!G28</f>
        <v>Date de remise du rapport</v>
      </c>
      <c r="N36" s="226" t="str">
        <f>'Impact Indicators - Section B'!H28</f>
        <v>Mark if target is TBD?</v>
      </c>
      <c r="O36" s="224" t="str">
        <f>'Impact Indicators - Section B'!D28</f>
        <v>Cible N#</v>
      </c>
      <c r="P36" s="225" t="str">
        <f>'Impact Indicators - Section B'!E28</f>
        <v>Cible D#</v>
      </c>
      <c r="Q36" s="225" t="str">
        <f>'Impact Indicators - Section B'!F28</f>
        <v>Cible %</v>
      </c>
      <c r="R36" s="225" t="str">
        <f>'Impact Indicators - Section B'!G28</f>
        <v>Date de remise du rapport</v>
      </c>
      <c r="S36" s="226" t="str">
        <f>'Impact Indicators - Section B'!H28</f>
        <v>Mark if target is TBD?</v>
      </c>
      <c r="T36" s="224" t="str">
        <f>'Impact Indicators - Section B'!D28</f>
        <v>Cible N#</v>
      </c>
      <c r="U36" s="225" t="str">
        <f>'Impact Indicators - Section B'!E28</f>
        <v>Cible D#</v>
      </c>
      <c r="V36" s="225" t="str">
        <f>'Impact Indicators - Section B'!F28</f>
        <v>Cible %</v>
      </c>
      <c r="W36" s="225" t="str">
        <f>'Impact Indicators - Section B'!G28</f>
        <v>Date de remise du rapport</v>
      </c>
      <c r="X36" s="226" t="str">
        <f>'Impact Indicators - Section B'!H28</f>
        <v>Mark if target is TBD?</v>
      </c>
      <c r="Y36" s="224" t="str">
        <f>'Impact Indicators - Section B'!D28</f>
        <v>Cible N#</v>
      </c>
      <c r="Z36" s="225" t="str">
        <f>'Impact Indicators - Section B'!E28</f>
        <v>Cible D#</v>
      </c>
      <c r="AA36" s="225" t="str">
        <f>'Impact Indicators - Section B'!F28</f>
        <v>Cible %</v>
      </c>
      <c r="AB36" s="225" t="str">
        <f>'Impact Indicators - Section B'!G28</f>
        <v>Date de remise du rapport</v>
      </c>
      <c r="AC36" s="227" t="str">
        <f>'Impact Indicators - Section B'!H28</f>
        <v>Mark if target is TBD?</v>
      </c>
      <c r="AD36" s="224" t="str">
        <f>'Impact Indicators - Section B'!D28</f>
        <v>Cible N#</v>
      </c>
      <c r="AE36" s="225" t="str">
        <f>'Impact Indicators - Section B'!E28</f>
        <v>Cible D#</v>
      </c>
      <c r="AF36" s="225" t="str">
        <f>'Impact Indicators - Section B'!F28</f>
        <v>Cible %</v>
      </c>
      <c r="AG36" s="225" t="str">
        <f>'Impact Indicators - Section B'!G28</f>
        <v>Date de remise du rapport</v>
      </c>
      <c r="AH36" s="226" t="str">
        <f>'Impact Indicators - Section B'!H28</f>
        <v>Mark if target is TBD?</v>
      </c>
      <c r="AI36" s="228"/>
      <c r="AJ36" s="691"/>
    </row>
    <row r="37" spans="1:36" s="181" customFormat="1" ht="142.5" x14ac:dyDescent="0.45">
      <c r="A37" s="263">
        <v>1</v>
      </c>
      <c r="B37" s="229" t="str">
        <f>IFERROR(IF(INDEX('Impact Indicators - Section B'!B$9:B$25,MATCH('Print View'!$A37,'Impact Indicators - Section B'!$A$9:$A$25,0))&lt;&gt;0,INDEX('Impact Indicators - Section B'!B$9:B$25,MATCH('Print View'!$A37,'Impact Indicators - Section B'!$A$9:$A$25,0)),""),"")</f>
        <v>TB I-3(M): Taux de mortalité par tuberculose (pour 100 000 habitants)</v>
      </c>
      <c r="C37" s="229" t="str">
        <f>IFERROR(IF(INDEX('Impact Indicators - Section B'!C$9:C$25,MATCH('Print View'!$A37,'Impact Indicators - Section B'!$A$9:$A$25,0))&lt;&gt;0,INDEX('Impact Indicators - Section B'!C$9:C$25,MATCH('Print View'!$A37,'Impact Indicators - Section B'!$A$9:$A$25,0)),""),"")</f>
        <v/>
      </c>
      <c r="D37" s="229" t="str">
        <f>IFERROR(IF(INDEX('Impact Indicators - Section B'!D$9:D$25,MATCH('Print View'!$A37,'Impact Indicators - Section B'!$A$9:$A$25,0))&lt;&gt;0,INDEX('Impact Indicators - Section B'!D$9:D$25,MATCH('Print View'!$A37,'Impact Indicators - Section B'!$A$9:$A$25,0)),""),"")</f>
        <v>35</v>
      </c>
      <c r="E37" s="229" t="str">
        <f>IFERROR(IF(INDEX('Impact Indicators - Section B'!E$9:E$25,MATCH('Print View'!$A37,'Impact Indicators - Section B'!$A$9:$A$25,0))&lt;&gt;0,INDEX('Impact Indicators - Section B'!E$9:E$25,MATCH('Print View'!$A37,'Impact Indicators - Section B'!$A$9:$A$25,0)),""),"")</f>
        <v>2016</v>
      </c>
      <c r="F37" s="229" t="str">
        <f>IFERROR(IF(INDEX('Impact Indicators - Section B'!F$9:F$25,MATCH('Print View'!$A37,'Impact Indicators - Section B'!$A$9:$A$25,0))&lt;&gt;0,INDEX('Impact Indicators - Section B'!F$9:F$25,MATCH('Print View'!$A37,'Impact Indicators - Section B'!$A$9:$A$25,0)),""),"")</f>
        <v>Rapport Mondial OMS sur la TB 2017</v>
      </c>
      <c r="G37" s="229" t="str">
        <f>IFERROR(IF(INDEX('Impact Indicators - Section B'!G$9:G$25,MATCH('Print View'!$A37,'Impact Indicators - Section B'!$A$9:$A$25,0))&lt;&gt;0,INDEX('Impact Indicators - Section B'!G$9:G$25,MATCH('Print View'!$A37,'Impact Indicators - Section B'!$A$9:$A$25,0)),""),"")</f>
        <v/>
      </c>
      <c r="H37" s="229" t="str">
        <f>IFERROR(IF(INDEX('Impact Indicators - Section B'!H$9:H$25,MATCH('Print View'!$A37,'Impact Indicators - Section B'!$A$9:$A$25,0))&lt;&gt;0,INDEX('Impact Indicators - Section B'!H$9:H$25,MATCH('Print View'!$A37,'Impact Indicators - Section B'!$A$9:$A$25,0)),""),"")</f>
        <v/>
      </c>
      <c r="I37" s="229" t="str">
        <f>IFERROR(IF(INDEX('Impact Indicators - Section B'!O$9:O$25,MATCH('Print View'!H37,'Impact Indicators - Section B'!$A$9:$A$25,0))&lt;&gt;0,INDEX('Impact Indicators - Section B'!O$9:O$25,MATCH('Print View'!$A37,'Impact Indicators - Section B'!$A$9:$A$25,0)),""),"")</f>
        <v/>
      </c>
      <c r="J37" s="230"/>
      <c r="K37" s="231"/>
      <c r="L37" s="231"/>
      <c r="M37" s="231"/>
      <c r="N37" s="232"/>
      <c r="O37" s="230"/>
      <c r="P37" s="231"/>
      <c r="Q37" s="231"/>
      <c r="R37" s="231"/>
      <c r="S37" s="232"/>
      <c r="T37" s="230"/>
      <c r="U37" s="231"/>
      <c r="V37" s="231"/>
      <c r="W37" s="231"/>
      <c r="X37" s="233"/>
      <c r="Y37" s="234"/>
      <c r="Z37" s="231"/>
      <c r="AA37" s="231"/>
      <c r="AB37" s="231"/>
      <c r="AC37" s="235"/>
      <c r="AD37" s="230"/>
      <c r="AE37" s="231"/>
      <c r="AF37" s="231"/>
      <c r="AG37" s="229"/>
      <c r="AH37" s="236"/>
      <c r="AI37" s="237"/>
      <c r="AJ37" s="238" t="str">
        <f>IFERROR(IF(INDEX('Impact Indicators - Section B'!P$9:P$25,MATCH('Print View'!H37,'Impact Indicators - Section B'!$A$9:$A$25,0))&lt;&gt;0,INDEX('Impact Indicators - Section B'!P$9:P$25,MATCH('Print View'!$A37,'Impact Indicators - Section B'!$A$9:$A$25,0)),""),"")</f>
        <v/>
      </c>
    </row>
    <row r="38" spans="1:36" s="181" customFormat="1" ht="199.5" x14ac:dyDescent="0.45">
      <c r="A38" s="264">
        <v>2</v>
      </c>
      <c r="B38" s="265" t="str">
        <f>IFERROR(IF(INDEX('Impact Indicators - Section B'!B$9:B$25,MATCH('Print View'!$A38,'Impact Indicators - Section B'!$A$9:$A$25,0))&lt;&gt;0,INDEX('Impact Indicators - Section B'!B$9:B$25,MATCH('Print View'!$A38,'Impact Indicators - Section B'!$A$9:$A$25,0)),""),"")</f>
        <v>TB I-4(M): Prévalence de TB-RR et/ou TB-MR parmi les nouveaux cas détectés: Proportion de nouveaux cas de tuberculose avec TB-RR et/ou TB-MR</v>
      </c>
      <c r="C38" s="265" t="str">
        <f>IFERROR(IF(INDEX('Impact Indicators - Section B'!C$9:C$25,MATCH('Print View'!$A38,'Impact Indicators - Section B'!$A$9:$A$25,0))&lt;&gt;0,INDEX('Impact Indicators - Section B'!C$9:C$25,MATCH('Print View'!$A38,'Impact Indicators - Section B'!$A$9:$A$25,0)),""),"")</f>
        <v/>
      </c>
      <c r="D38" s="265" t="str">
        <f>IFERROR(IF(INDEX('Impact Indicators - Section B'!D$9:D$25,MATCH('Print View'!$A38,'Impact Indicators - Section B'!$A$9:$A$25,0))&lt;&gt;0,INDEX('Impact Indicators - Section B'!D$9:D$25,MATCH('Print View'!$A38,'Impact Indicators - Section B'!$A$9:$A$25,0)),""),"")</f>
        <v>4.3%</v>
      </c>
      <c r="E38" s="265" t="str">
        <f>IFERROR(IF(INDEX('Impact Indicators - Section B'!E$9:E$25,MATCH('Print View'!$A38,'Impact Indicators - Section B'!$A$9:$A$25,0))&lt;&gt;0,INDEX('Impact Indicators - Section B'!E$9:E$25,MATCH('Print View'!$A38,'Impact Indicators - Section B'!$A$9:$A$25,0)),""),"")</f>
        <v>2016</v>
      </c>
      <c r="F38" s="265" t="str">
        <f>IFERROR(IF(INDEX('Impact Indicators - Section B'!F$9:F$25,MATCH('Print View'!$A38,'Impact Indicators - Section B'!$A$9:$A$25,0))&lt;&gt;0,INDEX('Impact Indicators - Section B'!F$9:F$25,MATCH('Print View'!$A38,'Impact Indicators - Section B'!$A$9:$A$25,0)),""),"")</f>
        <v>Rapport Mondial OMS sur la TB 2017</v>
      </c>
      <c r="G38" s="265" t="str">
        <f>IFERROR(IF(INDEX('Impact Indicators - Section B'!G$9:G$25,MATCH('Print View'!$A38,'Impact Indicators - Section B'!$A$9:$A$25,0))&lt;&gt;0,INDEX('Impact Indicators - Section B'!G$9:G$25,MATCH('Print View'!$A38,'Impact Indicators - Section B'!$A$9:$A$25,0)),""),"")</f>
        <v/>
      </c>
      <c r="H38" s="265" t="str">
        <f>IFERROR(IF(INDEX('Impact Indicators - Section B'!H$9:H$25,MATCH('Print View'!$A38,'Impact Indicators - Section B'!$A$9:$A$25,0))&lt;&gt;0,INDEX('Impact Indicators - Section B'!H$9:H$25,MATCH('Print View'!$A38,'Impact Indicators - Section B'!$A$9:$A$25,0)),""),"")</f>
        <v/>
      </c>
      <c r="I38" s="265" t="str">
        <f>IFERROR(IF(INDEX('Impact Indicators - Section B'!O$9:O$25,MATCH('Print View'!H38,'Impact Indicators - Section B'!$A$9:$A$25,0))&lt;&gt;0,INDEX('Impact Indicators - Section B'!O$9:O$25,MATCH('Print View'!$A38,'Impact Indicators - Section B'!$A$9:$A$25,0)),""),"")</f>
        <v/>
      </c>
      <c r="J38" s="266"/>
      <c r="K38" s="267"/>
      <c r="L38" s="267"/>
      <c r="M38" s="267"/>
      <c r="N38" s="268"/>
      <c r="O38" s="266"/>
      <c r="P38" s="267"/>
      <c r="Q38" s="267"/>
      <c r="R38" s="267"/>
      <c r="S38" s="268"/>
      <c r="T38" s="266"/>
      <c r="U38" s="267"/>
      <c r="V38" s="267"/>
      <c r="W38" s="267"/>
      <c r="X38" s="269"/>
      <c r="Y38" s="270"/>
      <c r="Z38" s="267"/>
      <c r="AA38" s="267"/>
      <c r="AB38" s="267"/>
      <c r="AC38" s="271"/>
      <c r="AD38" s="266"/>
      <c r="AE38" s="267"/>
      <c r="AF38" s="267"/>
      <c r="AG38" s="272"/>
      <c r="AH38" s="273"/>
      <c r="AI38" s="237"/>
      <c r="AJ38" s="274" t="str">
        <f>IFERROR(IF(INDEX('Impact Indicators - Section B'!P$9:P$25,MATCH('Print View'!H38,'Impact Indicators - Section B'!$A$9:$A$25,0))&lt;&gt;0,INDEX('Impact Indicators - Section B'!P$9:P$25,MATCH('Print View'!$A38,'Impact Indicators - Section B'!$A$9:$A$25,0)),""),"")</f>
        <v/>
      </c>
    </row>
    <row r="39" spans="1:36" s="181" customFormat="1" ht="199.5" x14ac:dyDescent="0.45">
      <c r="A39" s="264">
        <v>3</v>
      </c>
      <c r="B39" s="229" t="str">
        <f>IFERROR(IF(INDEX('Impact Indicators - Section B'!B$9:B$25,MATCH('Print View'!$A39,'Impact Indicators - Section B'!$A$9:$A$25,0))&lt;&gt;0,INDEX('Impact Indicators - Section B'!B$9:B$25,MATCH('Print View'!$A39,'Impact Indicators - Section B'!$A$9:$A$25,0)),""),"")</f>
        <v>HIV I-6: Estimation du pourcentage d'infections à VIH parmi les enfants nés de femmes séropositives au VIH ayant accouché au cours des 12 derniers  mois</v>
      </c>
      <c r="C39" s="229" t="str">
        <f>IFERROR(IF(INDEX('Impact Indicators - Section B'!C$9:C$25,MATCH('Print View'!$A39,'Impact Indicators - Section B'!$A$9:$A$25,0))&lt;&gt;0,INDEX('Impact Indicators - Section B'!C$9:C$25,MATCH('Print View'!$A39,'Impact Indicators - Section B'!$A$9:$A$25,0)),""),"")</f>
        <v/>
      </c>
      <c r="D39" s="229" t="str">
        <f>IFERROR(IF(INDEX('Impact Indicators - Section B'!D$9:D$25,MATCH('Print View'!$A39,'Impact Indicators - Section B'!$A$9:$A$25,0))&lt;&gt;0,INDEX('Impact Indicators - Section B'!D$9:D$25,MATCH('Print View'!$A39,'Impact Indicators - Section B'!$A$9:$A$25,0)),""),"")</f>
        <v>13.17%</v>
      </c>
      <c r="E39" s="229" t="str">
        <f>IFERROR(IF(INDEX('Impact Indicators - Section B'!E$9:E$25,MATCH('Print View'!$A39,'Impact Indicators - Section B'!$A$9:$A$25,0))&lt;&gt;0,INDEX('Impact Indicators - Section B'!E$9:E$25,MATCH('Print View'!$A39,'Impact Indicators - Section B'!$A$9:$A$25,0)),""),"")</f>
        <v>2016</v>
      </c>
      <c r="F39" s="229" t="str">
        <f>IFERROR(IF(INDEX('Impact Indicators - Section B'!F$9:F$25,MATCH('Print View'!$A39,'Impact Indicators - Section B'!$A$9:$A$25,0))&lt;&gt;0,INDEX('Impact Indicators - Section B'!F$9:F$25,MATCH('Print View'!$A39,'Impact Indicators - Section B'!$A$9:$A$25,0)),""),"")</f>
        <v>Spectrum 2017</v>
      </c>
      <c r="G39" s="229" t="str">
        <f>IFERROR(IF(INDEX('Impact Indicators - Section B'!G$9:G$25,MATCH('Print View'!$A39,'Impact Indicators - Section B'!$A$9:$A$25,0))&lt;&gt;0,INDEX('Impact Indicators - Section B'!G$9:G$25,MATCH('Print View'!$A39,'Impact Indicators - Section B'!$A$9:$A$25,0)),""),"")</f>
        <v/>
      </c>
      <c r="H39" s="229" t="str">
        <f>IFERROR(IF(INDEX('Impact Indicators - Section B'!H$9:H$25,MATCH('Print View'!$A39,'Impact Indicators - Section B'!$A$9:$A$25,0))&lt;&gt;0,INDEX('Impact Indicators - Section B'!H$9:H$25,MATCH('Print View'!$A39,'Impact Indicators - Section B'!$A$9:$A$25,0)),""),"")</f>
        <v/>
      </c>
      <c r="I39" s="229" t="str">
        <f>IFERROR(IF(INDEX('Impact Indicators - Section B'!O$9:O$25,MATCH('Print View'!H39,'Impact Indicators - Section B'!$A$9:$A$25,0))&lt;&gt;0,INDEX('Impact Indicators - Section B'!O$9:O$25,MATCH('Print View'!$A39,'Impact Indicators - Section B'!$A$9:$A$25,0)),""),"")</f>
        <v/>
      </c>
      <c r="J39" s="239"/>
      <c r="K39" s="240"/>
      <c r="L39" s="240"/>
      <c r="M39" s="240"/>
      <c r="N39" s="241"/>
      <c r="O39" s="239"/>
      <c r="P39" s="240"/>
      <c r="Q39" s="240"/>
      <c r="R39" s="240"/>
      <c r="S39" s="241"/>
      <c r="T39" s="239"/>
      <c r="U39" s="240"/>
      <c r="V39" s="240"/>
      <c r="W39" s="240"/>
      <c r="X39" s="242"/>
      <c r="Y39" s="243"/>
      <c r="Z39" s="240"/>
      <c r="AA39" s="240"/>
      <c r="AB39" s="240"/>
      <c r="AC39" s="244"/>
      <c r="AD39" s="239"/>
      <c r="AE39" s="240"/>
      <c r="AF39" s="240"/>
      <c r="AG39" s="245"/>
      <c r="AH39" s="246"/>
      <c r="AI39" s="237"/>
      <c r="AJ39" s="238" t="str">
        <f>IFERROR(IF(INDEX('Impact Indicators - Section B'!P$9:P$25,MATCH('Print View'!H39,'Impact Indicators - Section B'!$A$9:$A$25,0))&lt;&gt;0,INDEX('Impact Indicators - Section B'!P$9:P$25,MATCH('Print View'!$A39,'Impact Indicators - Section B'!$A$9:$A$25,0)),""),"")</f>
        <v/>
      </c>
    </row>
    <row r="40" spans="1:36" s="181" customFormat="1" ht="28.5" x14ac:dyDescent="0.45">
      <c r="A40" s="264">
        <v>4</v>
      </c>
      <c r="B40" s="265" t="str">
        <f>IFERROR(IF(INDEX('Impact Indicators - Section B'!B$9:B$25,MATCH('Print View'!$A40,'Impact Indicators - Section B'!$A$9:$A$25,0))&lt;&gt;0,INDEX('Impact Indicators - Section B'!B$9:B$25,MATCH('Print View'!$A40,'Impact Indicators - Section B'!$A$9:$A$25,0)),""),"")</f>
        <v/>
      </c>
      <c r="C40" s="265" t="str">
        <f>IFERROR(IF(INDEX('Impact Indicators - Section B'!C$9:C$25,MATCH('Print View'!$A40,'Impact Indicators - Section B'!$A$9:$A$25,0))&lt;&gt;0,INDEX('Impact Indicators - Section B'!C$9:C$25,MATCH('Print View'!$A40,'Impact Indicators - Section B'!$A$9:$A$25,0)),""),"")</f>
        <v/>
      </c>
      <c r="D40" s="265" t="str">
        <f>IFERROR(IF(INDEX('Impact Indicators - Section B'!D$9:D$25,MATCH('Print View'!$A40,'Impact Indicators - Section B'!$A$9:$A$25,0))&lt;&gt;0,INDEX('Impact Indicators - Section B'!D$9:D$25,MATCH('Print View'!$A40,'Impact Indicators - Section B'!$A$9:$A$25,0)),""),"")</f>
        <v/>
      </c>
      <c r="E40" s="265" t="str">
        <f>IFERROR(IF(INDEX('Impact Indicators - Section B'!E$9:E$25,MATCH('Print View'!$A40,'Impact Indicators - Section B'!$A$9:$A$25,0))&lt;&gt;0,INDEX('Impact Indicators - Section B'!E$9:E$25,MATCH('Print View'!$A40,'Impact Indicators - Section B'!$A$9:$A$25,0)),""),"")</f>
        <v/>
      </c>
      <c r="F40" s="265" t="str">
        <f>IFERROR(IF(INDEX('Impact Indicators - Section B'!F$9:F$25,MATCH('Print View'!$A40,'Impact Indicators - Section B'!$A$9:$A$25,0))&lt;&gt;0,INDEX('Impact Indicators - Section B'!F$9:F$25,MATCH('Print View'!$A40,'Impact Indicators - Section B'!$A$9:$A$25,0)),""),"")</f>
        <v/>
      </c>
      <c r="G40" s="265" t="str">
        <f>IFERROR(IF(INDEX('Impact Indicators - Section B'!G$9:G$25,MATCH('Print View'!$A40,'Impact Indicators - Section B'!$A$9:$A$25,0))&lt;&gt;0,INDEX('Impact Indicators - Section B'!G$9:G$25,MATCH('Print View'!$A40,'Impact Indicators - Section B'!$A$9:$A$25,0)),""),"")</f>
        <v/>
      </c>
      <c r="H40" s="265" t="str">
        <f>IFERROR(IF(INDEX('Impact Indicators - Section B'!H$9:H$25,MATCH('Print View'!$A40,'Impact Indicators - Section B'!$A$9:$A$25,0))&lt;&gt;0,INDEX('Impact Indicators - Section B'!H$9:H$25,MATCH('Print View'!$A40,'Impact Indicators - Section B'!$A$9:$A$25,0)),""),"")</f>
        <v/>
      </c>
      <c r="I40" s="265" t="str">
        <f>IFERROR(IF(INDEX('Impact Indicators - Section B'!O$9:O$25,MATCH('Print View'!H40,'Impact Indicators - Section B'!$A$9:$A$25,0))&lt;&gt;0,INDEX('Impact Indicators - Section B'!O$9:O$25,MATCH('Print View'!$A40,'Impact Indicators - Section B'!$A$9:$A$25,0)),""),"")</f>
        <v/>
      </c>
      <c r="J40" s="266"/>
      <c r="K40" s="267"/>
      <c r="L40" s="267"/>
      <c r="M40" s="267"/>
      <c r="N40" s="268"/>
      <c r="O40" s="266"/>
      <c r="P40" s="267"/>
      <c r="Q40" s="267"/>
      <c r="R40" s="267"/>
      <c r="S40" s="268"/>
      <c r="T40" s="266"/>
      <c r="U40" s="267"/>
      <c r="V40" s="267"/>
      <c r="W40" s="267"/>
      <c r="X40" s="269"/>
      <c r="Y40" s="270"/>
      <c r="Z40" s="267"/>
      <c r="AA40" s="267"/>
      <c r="AB40" s="267"/>
      <c r="AC40" s="271"/>
      <c r="AD40" s="266"/>
      <c r="AE40" s="267"/>
      <c r="AF40" s="267"/>
      <c r="AG40" s="272"/>
      <c r="AH40" s="273"/>
      <c r="AI40" s="237"/>
      <c r="AJ40" s="274" t="str">
        <f>IFERROR(IF(INDEX('Impact Indicators - Section B'!P$9:P$25,MATCH('Print View'!H40,'Impact Indicators - Section B'!$A$9:$A$25,0))&lt;&gt;0,INDEX('Impact Indicators - Section B'!P$9:P$25,MATCH('Print View'!$A40,'Impact Indicators - Section B'!$A$9:$A$25,0)),""),"")</f>
        <v/>
      </c>
    </row>
    <row r="41" spans="1:36" s="181" customFormat="1" ht="28.5" x14ac:dyDescent="0.45">
      <c r="A41" s="264">
        <v>5</v>
      </c>
      <c r="B41" s="229" t="str">
        <f>IFERROR(IF(INDEX('Impact Indicators - Section B'!B$9:B$25,MATCH('Print View'!$A41,'Impact Indicators - Section B'!$A$9:$A$25,0))&lt;&gt;0,INDEX('Impact Indicators - Section B'!B$9:B$25,MATCH('Print View'!$A41,'Impact Indicators - Section B'!$A$9:$A$25,0)),""),"")</f>
        <v/>
      </c>
      <c r="C41" s="229" t="str">
        <f>IFERROR(IF(INDEX('Impact Indicators - Section B'!C$9:C$25,MATCH('Print View'!$A41,'Impact Indicators - Section B'!$A$9:$A$25,0))&lt;&gt;0,INDEX('Impact Indicators - Section B'!C$9:C$25,MATCH('Print View'!$A41,'Impact Indicators - Section B'!$A$9:$A$25,0)),""),"")</f>
        <v/>
      </c>
      <c r="D41" s="229" t="str">
        <f>IFERROR(IF(INDEX('Impact Indicators - Section B'!D$9:D$25,MATCH('Print View'!$A41,'Impact Indicators - Section B'!$A$9:$A$25,0))&lt;&gt;0,INDEX('Impact Indicators - Section B'!D$9:D$25,MATCH('Print View'!$A41,'Impact Indicators - Section B'!$A$9:$A$25,0)),""),"")</f>
        <v/>
      </c>
      <c r="E41" s="229" t="str">
        <f>IFERROR(IF(INDEX('Impact Indicators - Section B'!E$9:E$25,MATCH('Print View'!$A41,'Impact Indicators - Section B'!$A$9:$A$25,0))&lt;&gt;0,INDEX('Impact Indicators - Section B'!E$9:E$25,MATCH('Print View'!$A41,'Impact Indicators - Section B'!$A$9:$A$25,0)),""),"")</f>
        <v/>
      </c>
      <c r="F41" s="229" t="str">
        <f>IFERROR(IF(INDEX('Impact Indicators - Section B'!F$9:F$25,MATCH('Print View'!$A41,'Impact Indicators - Section B'!$A$9:$A$25,0))&lt;&gt;0,INDEX('Impact Indicators - Section B'!F$9:F$25,MATCH('Print View'!$A41,'Impact Indicators - Section B'!$A$9:$A$25,0)),""),"")</f>
        <v/>
      </c>
      <c r="G41" s="229" t="str">
        <f>IFERROR(IF(INDEX('Impact Indicators - Section B'!G$9:G$25,MATCH('Print View'!$A41,'Impact Indicators - Section B'!$A$9:$A$25,0))&lt;&gt;0,INDEX('Impact Indicators - Section B'!G$9:G$25,MATCH('Print View'!$A41,'Impact Indicators - Section B'!$A$9:$A$25,0)),""),"")</f>
        <v/>
      </c>
      <c r="H41" s="229" t="str">
        <f>IFERROR(IF(INDEX('Impact Indicators - Section B'!H$9:H$25,MATCH('Print View'!$A41,'Impact Indicators - Section B'!$A$9:$A$25,0))&lt;&gt;0,INDEX('Impact Indicators - Section B'!H$9:H$25,MATCH('Print View'!$A41,'Impact Indicators - Section B'!$A$9:$A$25,0)),""),"")</f>
        <v/>
      </c>
      <c r="I41" s="229" t="str">
        <f>IFERROR(IF(INDEX('Impact Indicators - Section B'!O$9:O$25,MATCH('Print View'!H41,'Impact Indicators - Section B'!$A$9:$A$25,0))&lt;&gt;0,INDEX('Impact Indicators - Section B'!O$9:O$25,MATCH('Print View'!$A41,'Impact Indicators - Section B'!$A$9:$A$25,0)),""),"")</f>
        <v/>
      </c>
      <c r="J41" s="239"/>
      <c r="K41" s="240"/>
      <c r="L41" s="240"/>
      <c r="M41" s="240"/>
      <c r="N41" s="241"/>
      <c r="O41" s="239"/>
      <c r="P41" s="240"/>
      <c r="Q41" s="240"/>
      <c r="R41" s="240"/>
      <c r="S41" s="241"/>
      <c r="T41" s="239"/>
      <c r="U41" s="240"/>
      <c r="V41" s="240"/>
      <c r="W41" s="240"/>
      <c r="X41" s="242"/>
      <c r="Y41" s="239"/>
      <c r="Z41" s="240"/>
      <c r="AA41" s="240"/>
      <c r="AB41" s="240"/>
      <c r="AC41" s="244"/>
      <c r="AD41" s="239"/>
      <c r="AE41" s="240"/>
      <c r="AF41" s="240"/>
      <c r="AG41" s="245"/>
      <c r="AH41" s="246"/>
      <c r="AI41" s="237"/>
      <c r="AJ41" s="238" t="str">
        <f>IFERROR(IF(INDEX('Impact Indicators - Section B'!P$9:P$25,MATCH('Print View'!H41,'Impact Indicators - Section B'!$A$9:$A$25,0))&lt;&gt;0,INDEX('Impact Indicators - Section B'!P$9:P$25,MATCH('Print View'!$A41,'Impact Indicators - Section B'!$A$9:$A$25,0)),""),"")</f>
        <v/>
      </c>
    </row>
    <row r="42" spans="1:36" s="181" customFormat="1" ht="28.5" x14ac:dyDescent="0.45">
      <c r="A42" s="263">
        <v>6</v>
      </c>
      <c r="B42" s="265" t="str">
        <f>IFERROR(IF(INDEX('Impact Indicators - Section B'!B$9:B$25,MATCH('Print View'!$A42,'Impact Indicators - Section B'!$A$9:$A$25,0))&lt;&gt;0,INDEX('Impact Indicators - Section B'!B$9:B$25,MATCH('Print View'!$A42,'Impact Indicators - Section B'!$A$9:$A$25,0)),""),"")</f>
        <v/>
      </c>
      <c r="C42" s="265" t="str">
        <f>IFERROR(IF(INDEX('Impact Indicators - Section B'!C$9:C$25,MATCH('Print View'!$A42,'Impact Indicators - Section B'!$A$9:$A$25,0))&lt;&gt;0,INDEX('Impact Indicators - Section B'!C$9:C$25,MATCH('Print View'!$A42,'Impact Indicators - Section B'!$A$9:$A$25,0)),""),"")</f>
        <v/>
      </c>
      <c r="D42" s="265" t="str">
        <f>IFERROR(IF(INDEX('Impact Indicators - Section B'!D$9:D$25,MATCH('Print View'!$A42,'Impact Indicators - Section B'!$A$9:$A$25,0))&lt;&gt;0,INDEX('Impact Indicators - Section B'!D$9:D$25,MATCH('Print View'!$A42,'Impact Indicators - Section B'!$A$9:$A$25,0)),""),"")</f>
        <v/>
      </c>
      <c r="E42" s="265" t="str">
        <f>IFERROR(IF(INDEX('Impact Indicators - Section B'!E$9:E$25,MATCH('Print View'!$A42,'Impact Indicators - Section B'!$A$9:$A$25,0))&lt;&gt;0,INDEX('Impact Indicators - Section B'!E$9:E$25,MATCH('Print View'!$A42,'Impact Indicators - Section B'!$A$9:$A$25,0)),""),"")</f>
        <v/>
      </c>
      <c r="F42" s="265" t="str">
        <f>IFERROR(IF(INDEX('Impact Indicators - Section B'!F$9:F$25,MATCH('Print View'!$A42,'Impact Indicators - Section B'!$A$9:$A$25,0))&lt;&gt;0,INDEX('Impact Indicators - Section B'!F$9:F$25,MATCH('Print View'!$A42,'Impact Indicators - Section B'!$A$9:$A$25,0)),""),"")</f>
        <v/>
      </c>
      <c r="G42" s="265" t="str">
        <f>IFERROR(IF(INDEX('Impact Indicators - Section B'!G$9:G$25,MATCH('Print View'!$A42,'Impact Indicators - Section B'!$A$9:$A$25,0))&lt;&gt;0,INDEX('Impact Indicators - Section B'!G$9:G$25,MATCH('Print View'!$A42,'Impact Indicators - Section B'!$A$9:$A$25,0)),""),"")</f>
        <v/>
      </c>
      <c r="H42" s="265" t="str">
        <f>IFERROR(IF(INDEX('Impact Indicators - Section B'!H$9:H$25,MATCH('Print View'!$A42,'Impact Indicators - Section B'!$A$9:$A$25,0))&lt;&gt;0,INDEX('Impact Indicators - Section B'!H$9:H$25,MATCH('Print View'!$A42,'Impact Indicators - Section B'!$A$9:$A$25,0)),""),"")</f>
        <v/>
      </c>
      <c r="I42" s="265" t="str">
        <f>IFERROR(IF(INDEX('Impact Indicators - Section B'!O$9:O$25,MATCH('Print View'!H42,'Impact Indicators - Section B'!$A$9:$A$25,0))&lt;&gt;0,INDEX('Impact Indicators - Section B'!O$9:O$25,MATCH('Print View'!$A42,'Impact Indicators - Section B'!$A$9:$A$25,0)),""),"")</f>
        <v/>
      </c>
      <c r="J42" s="266"/>
      <c r="K42" s="267"/>
      <c r="L42" s="267"/>
      <c r="M42" s="267"/>
      <c r="N42" s="268"/>
      <c r="O42" s="266"/>
      <c r="P42" s="267"/>
      <c r="Q42" s="267"/>
      <c r="R42" s="267"/>
      <c r="S42" s="268"/>
      <c r="T42" s="266"/>
      <c r="U42" s="267"/>
      <c r="V42" s="267"/>
      <c r="W42" s="267"/>
      <c r="X42" s="269"/>
      <c r="Y42" s="266"/>
      <c r="Z42" s="267"/>
      <c r="AA42" s="267"/>
      <c r="AB42" s="267"/>
      <c r="AC42" s="271"/>
      <c r="AD42" s="266"/>
      <c r="AE42" s="267"/>
      <c r="AF42" s="267"/>
      <c r="AG42" s="272"/>
      <c r="AH42" s="273"/>
      <c r="AI42" s="237"/>
      <c r="AJ42" s="274" t="str">
        <f>IFERROR(IF(INDEX('Impact Indicators - Section B'!P$9:P$25,MATCH('Print View'!H42,'Impact Indicators - Section B'!$A$9:$A$25,0))&lt;&gt;0,INDEX('Impact Indicators - Section B'!P$9:P$25,MATCH('Print View'!$A42,'Impact Indicators - Section B'!$A$9:$A$25,0)),""),"")</f>
        <v/>
      </c>
    </row>
    <row r="43" spans="1:36" s="181" customFormat="1" ht="28.5" x14ac:dyDescent="0.45">
      <c r="A43" s="264">
        <v>7</v>
      </c>
      <c r="B43" s="229" t="str">
        <f>IFERROR(IF(INDEX('Impact Indicators - Section B'!B$9:B$25,MATCH('Print View'!$A43,'Impact Indicators - Section B'!$A$9:$A$25,0))&lt;&gt;0,INDEX('Impact Indicators - Section B'!B$9:B$25,MATCH('Print View'!$A43,'Impact Indicators - Section B'!$A$9:$A$25,0)),""),"")</f>
        <v/>
      </c>
      <c r="C43" s="229" t="str">
        <f>IFERROR(IF(INDEX('Impact Indicators - Section B'!C$9:C$25,MATCH('Print View'!$A43,'Impact Indicators - Section B'!$A$9:$A$25,0))&lt;&gt;0,INDEX('Impact Indicators - Section B'!C$9:C$25,MATCH('Print View'!$A43,'Impact Indicators - Section B'!$A$9:$A$25,0)),""),"")</f>
        <v/>
      </c>
      <c r="D43" s="229" t="str">
        <f>IFERROR(IF(INDEX('Impact Indicators - Section B'!D$9:D$25,MATCH('Print View'!$A43,'Impact Indicators - Section B'!$A$9:$A$25,0))&lt;&gt;0,INDEX('Impact Indicators - Section B'!D$9:D$25,MATCH('Print View'!$A43,'Impact Indicators - Section B'!$A$9:$A$25,0)),""),"")</f>
        <v/>
      </c>
      <c r="E43" s="229" t="str">
        <f>IFERROR(IF(INDEX('Impact Indicators - Section B'!E$9:E$25,MATCH('Print View'!$A43,'Impact Indicators - Section B'!$A$9:$A$25,0))&lt;&gt;0,INDEX('Impact Indicators - Section B'!E$9:E$25,MATCH('Print View'!$A43,'Impact Indicators - Section B'!$A$9:$A$25,0)),""),"")</f>
        <v/>
      </c>
      <c r="F43" s="229" t="str">
        <f>IFERROR(IF(INDEX('Impact Indicators - Section B'!F$9:F$25,MATCH('Print View'!$A43,'Impact Indicators - Section B'!$A$9:$A$25,0))&lt;&gt;0,INDEX('Impact Indicators - Section B'!F$9:F$25,MATCH('Print View'!$A43,'Impact Indicators - Section B'!$A$9:$A$25,0)),""),"")</f>
        <v/>
      </c>
      <c r="G43" s="229" t="str">
        <f>IFERROR(IF(INDEX('Impact Indicators - Section B'!G$9:G$25,MATCH('Print View'!$A43,'Impact Indicators - Section B'!$A$9:$A$25,0))&lt;&gt;0,INDEX('Impact Indicators - Section B'!G$9:G$25,MATCH('Print View'!$A43,'Impact Indicators - Section B'!$A$9:$A$25,0)),""),"")</f>
        <v/>
      </c>
      <c r="H43" s="229" t="str">
        <f>IFERROR(IF(INDEX('Impact Indicators - Section B'!H$9:H$25,MATCH('Print View'!$A43,'Impact Indicators - Section B'!$A$9:$A$25,0))&lt;&gt;0,INDEX('Impact Indicators - Section B'!H$9:H$25,MATCH('Print View'!$A43,'Impact Indicators - Section B'!$A$9:$A$25,0)),""),"")</f>
        <v/>
      </c>
      <c r="I43" s="229" t="str">
        <f>IFERROR(IF(INDEX('Impact Indicators - Section B'!O$9:O$25,MATCH('Print View'!H43,'Impact Indicators - Section B'!$A$9:$A$25,0))&lt;&gt;0,INDEX('Impact Indicators - Section B'!O$9:O$25,MATCH('Print View'!$A43,'Impact Indicators - Section B'!$A$9:$A$25,0)),""),"")</f>
        <v/>
      </c>
      <c r="J43" s="239"/>
      <c r="K43" s="240"/>
      <c r="L43" s="240"/>
      <c r="M43" s="240"/>
      <c r="N43" s="241"/>
      <c r="O43" s="239"/>
      <c r="P43" s="240"/>
      <c r="Q43" s="240"/>
      <c r="R43" s="240"/>
      <c r="S43" s="241"/>
      <c r="T43" s="239"/>
      <c r="U43" s="240"/>
      <c r="V43" s="240"/>
      <c r="W43" s="240"/>
      <c r="X43" s="242"/>
      <c r="Y43" s="239"/>
      <c r="Z43" s="240"/>
      <c r="AA43" s="240"/>
      <c r="AB43" s="240"/>
      <c r="AC43" s="244"/>
      <c r="AD43" s="239"/>
      <c r="AE43" s="240"/>
      <c r="AF43" s="240"/>
      <c r="AG43" s="245"/>
      <c r="AH43" s="246"/>
      <c r="AI43" s="237"/>
      <c r="AJ43" s="238" t="str">
        <f>IFERROR(IF(INDEX('Impact Indicators - Section B'!P$9:P$25,MATCH('Print View'!H43,'Impact Indicators - Section B'!$A$9:$A$25,0))&lt;&gt;0,INDEX('Impact Indicators - Section B'!P$9:P$25,MATCH('Print View'!$A43,'Impact Indicators - Section B'!$A$9:$A$25,0)),""),"")</f>
        <v/>
      </c>
    </row>
    <row r="44" spans="1:36" s="181" customFormat="1" ht="28.5" x14ac:dyDescent="0.45">
      <c r="A44" s="264">
        <v>8</v>
      </c>
      <c r="B44" s="265" t="str">
        <f>IFERROR(IF(INDEX('Impact Indicators - Section B'!B$9:B$25,MATCH('Print View'!$A44,'Impact Indicators - Section B'!$A$9:$A$25,0))&lt;&gt;0,INDEX('Impact Indicators - Section B'!B$9:B$25,MATCH('Print View'!$A44,'Impact Indicators - Section B'!$A$9:$A$25,0)),""),"")</f>
        <v/>
      </c>
      <c r="C44" s="265" t="str">
        <f>IFERROR(IF(INDEX('Impact Indicators - Section B'!C$9:C$25,MATCH('Print View'!$A44,'Impact Indicators - Section B'!$A$9:$A$25,0))&lt;&gt;0,INDEX('Impact Indicators - Section B'!C$9:C$25,MATCH('Print View'!$A44,'Impact Indicators - Section B'!$A$9:$A$25,0)),""),"")</f>
        <v/>
      </c>
      <c r="D44" s="265" t="str">
        <f>IFERROR(IF(INDEX('Impact Indicators - Section B'!D$9:D$25,MATCH('Print View'!$A44,'Impact Indicators - Section B'!$A$9:$A$25,0))&lt;&gt;0,INDEX('Impact Indicators - Section B'!D$9:D$25,MATCH('Print View'!$A44,'Impact Indicators - Section B'!$A$9:$A$25,0)),""),"")</f>
        <v/>
      </c>
      <c r="E44" s="265" t="str">
        <f>IFERROR(IF(INDEX('Impact Indicators - Section B'!E$9:E$25,MATCH('Print View'!$A44,'Impact Indicators - Section B'!$A$9:$A$25,0))&lt;&gt;0,INDEX('Impact Indicators - Section B'!E$9:E$25,MATCH('Print View'!$A44,'Impact Indicators - Section B'!$A$9:$A$25,0)),""),"")</f>
        <v/>
      </c>
      <c r="F44" s="265" t="str">
        <f>IFERROR(IF(INDEX('Impact Indicators - Section B'!F$9:F$25,MATCH('Print View'!$A44,'Impact Indicators - Section B'!$A$9:$A$25,0))&lt;&gt;0,INDEX('Impact Indicators - Section B'!F$9:F$25,MATCH('Print View'!$A44,'Impact Indicators - Section B'!$A$9:$A$25,0)),""),"")</f>
        <v/>
      </c>
      <c r="G44" s="265" t="str">
        <f>IFERROR(IF(INDEX('Impact Indicators - Section B'!G$9:G$25,MATCH('Print View'!$A44,'Impact Indicators - Section B'!$A$9:$A$25,0))&lt;&gt;0,INDEX('Impact Indicators - Section B'!G$9:G$25,MATCH('Print View'!$A44,'Impact Indicators - Section B'!$A$9:$A$25,0)),""),"")</f>
        <v/>
      </c>
      <c r="H44" s="265" t="str">
        <f>IFERROR(IF(INDEX('Impact Indicators - Section B'!H$9:H$25,MATCH('Print View'!$A44,'Impact Indicators - Section B'!$A$9:$A$25,0))&lt;&gt;0,INDEX('Impact Indicators - Section B'!H$9:H$25,MATCH('Print View'!$A44,'Impact Indicators - Section B'!$A$9:$A$25,0)),""),"")</f>
        <v/>
      </c>
      <c r="I44" s="265" t="str">
        <f>IFERROR(IF(INDEX('Impact Indicators - Section B'!O$9:O$25,MATCH('Print View'!H44,'Impact Indicators - Section B'!$A$9:$A$25,0))&lt;&gt;0,INDEX('Impact Indicators - Section B'!O$9:O$25,MATCH('Print View'!$A44,'Impact Indicators - Section B'!$A$9:$A$25,0)),""),"")</f>
        <v/>
      </c>
      <c r="J44" s="266"/>
      <c r="K44" s="267"/>
      <c r="L44" s="267"/>
      <c r="M44" s="267"/>
      <c r="N44" s="268"/>
      <c r="O44" s="266"/>
      <c r="P44" s="267"/>
      <c r="Q44" s="267"/>
      <c r="R44" s="267"/>
      <c r="S44" s="268"/>
      <c r="T44" s="266"/>
      <c r="U44" s="267"/>
      <c r="V44" s="267"/>
      <c r="W44" s="267"/>
      <c r="X44" s="269"/>
      <c r="Y44" s="266"/>
      <c r="Z44" s="267"/>
      <c r="AA44" s="267"/>
      <c r="AB44" s="267"/>
      <c r="AC44" s="271"/>
      <c r="AD44" s="266"/>
      <c r="AE44" s="267"/>
      <c r="AF44" s="267"/>
      <c r="AG44" s="272"/>
      <c r="AH44" s="273"/>
      <c r="AI44" s="237"/>
      <c r="AJ44" s="274" t="str">
        <f>IFERROR(IF(INDEX('Impact Indicators - Section B'!P$9:P$25,MATCH('Print View'!H44,'Impact Indicators - Section B'!$A$9:$A$25,0))&lt;&gt;0,INDEX('Impact Indicators - Section B'!P$9:P$25,MATCH('Print View'!$A44,'Impact Indicators - Section B'!$A$9:$A$25,0)),""),"")</f>
        <v/>
      </c>
    </row>
    <row r="45" spans="1:36" s="181" customFormat="1" ht="28.5" x14ac:dyDescent="0.45">
      <c r="A45" s="264">
        <v>9</v>
      </c>
      <c r="B45" s="229" t="str">
        <f>IFERROR(IF(INDEX('Impact Indicators - Section B'!B$9:B$25,MATCH('Print View'!$A45,'Impact Indicators - Section B'!$A$9:$A$25,0))&lt;&gt;0,INDEX('Impact Indicators - Section B'!B$9:B$25,MATCH('Print View'!$A45,'Impact Indicators - Section B'!$A$9:$A$25,0)),""),"")</f>
        <v/>
      </c>
      <c r="C45" s="229" t="str">
        <f>IFERROR(IF(INDEX('Impact Indicators - Section B'!C$9:C$25,MATCH('Print View'!$A45,'Impact Indicators - Section B'!$A$9:$A$25,0))&lt;&gt;0,INDEX('Impact Indicators - Section B'!C$9:C$25,MATCH('Print View'!$A45,'Impact Indicators - Section B'!$A$9:$A$25,0)),""),"")</f>
        <v/>
      </c>
      <c r="D45" s="229" t="str">
        <f>IFERROR(IF(INDEX('Impact Indicators - Section B'!D$9:D$25,MATCH('Print View'!$A45,'Impact Indicators - Section B'!$A$9:$A$25,0))&lt;&gt;0,INDEX('Impact Indicators - Section B'!D$9:D$25,MATCH('Print View'!$A45,'Impact Indicators - Section B'!$A$9:$A$25,0)),""),"")</f>
        <v/>
      </c>
      <c r="E45" s="229" t="str">
        <f>IFERROR(IF(INDEX('Impact Indicators - Section B'!E$9:E$25,MATCH('Print View'!$A45,'Impact Indicators - Section B'!$A$9:$A$25,0))&lt;&gt;0,INDEX('Impact Indicators - Section B'!E$9:E$25,MATCH('Print View'!$A45,'Impact Indicators - Section B'!$A$9:$A$25,0)),""),"")</f>
        <v/>
      </c>
      <c r="F45" s="229" t="str">
        <f>IFERROR(IF(INDEX('Impact Indicators - Section B'!F$9:F$25,MATCH('Print View'!$A45,'Impact Indicators - Section B'!$A$9:$A$25,0))&lt;&gt;0,INDEX('Impact Indicators - Section B'!F$9:F$25,MATCH('Print View'!$A45,'Impact Indicators - Section B'!$A$9:$A$25,0)),""),"")</f>
        <v/>
      </c>
      <c r="G45" s="229" t="str">
        <f>IFERROR(IF(INDEX('Impact Indicators - Section B'!G$9:G$25,MATCH('Print View'!$A45,'Impact Indicators - Section B'!$A$9:$A$25,0))&lt;&gt;0,INDEX('Impact Indicators - Section B'!G$9:G$25,MATCH('Print View'!$A45,'Impact Indicators - Section B'!$A$9:$A$25,0)),""),"")</f>
        <v/>
      </c>
      <c r="H45" s="229" t="str">
        <f>IFERROR(IF(INDEX('Impact Indicators - Section B'!H$9:H$25,MATCH('Print View'!$A45,'Impact Indicators - Section B'!$A$9:$A$25,0))&lt;&gt;0,INDEX('Impact Indicators - Section B'!H$9:H$25,MATCH('Print View'!$A45,'Impact Indicators - Section B'!$A$9:$A$25,0)),""),"")</f>
        <v/>
      </c>
      <c r="I45" s="229" t="str">
        <f>IFERROR(IF(INDEX('Impact Indicators - Section B'!O$9:O$25,MATCH('Print View'!H45,'Impact Indicators - Section B'!$A$9:$A$25,0))&lt;&gt;0,INDEX('Impact Indicators - Section B'!O$9:O$25,MATCH('Print View'!$A45,'Impact Indicators - Section B'!$A$9:$A$25,0)),""),"")</f>
        <v/>
      </c>
      <c r="J45" s="239"/>
      <c r="K45" s="240"/>
      <c r="L45" s="240"/>
      <c r="M45" s="240"/>
      <c r="N45" s="241"/>
      <c r="O45" s="239"/>
      <c r="P45" s="240"/>
      <c r="Q45" s="240"/>
      <c r="R45" s="240"/>
      <c r="S45" s="241"/>
      <c r="T45" s="239"/>
      <c r="U45" s="240"/>
      <c r="V45" s="240"/>
      <c r="W45" s="240"/>
      <c r="X45" s="242"/>
      <c r="Y45" s="239"/>
      <c r="Z45" s="267"/>
      <c r="AA45" s="240"/>
      <c r="AB45" s="240"/>
      <c r="AC45" s="244"/>
      <c r="AD45" s="239"/>
      <c r="AE45" s="240"/>
      <c r="AF45" s="240"/>
      <c r="AG45" s="245"/>
      <c r="AH45" s="246"/>
      <c r="AI45" s="237"/>
      <c r="AJ45" s="238" t="str">
        <f>IFERROR(IF(INDEX('Impact Indicators - Section B'!P$9:P$25,MATCH('Print View'!H45,'Impact Indicators - Section B'!$A$9:$A$25,0))&lt;&gt;0,INDEX('Impact Indicators - Section B'!P$9:P$25,MATCH('Print View'!$A45,'Impact Indicators - Section B'!$A$9:$A$25,0)),""),"")</f>
        <v/>
      </c>
    </row>
    <row r="46" spans="1:36" s="181" customFormat="1" ht="28.5" x14ac:dyDescent="0.45">
      <c r="A46" s="264">
        <v>10</v>
      </c>
      <c r="B46" s="265" t="str">
        <f>IFERROR(IF(INDEX('Impact Indicators - Section B'!B$9:B$25,MATCH('Print View'!$A46,'Impact Indicators - Section B'!$A$9:$A$25,0))&lt;&gt;0,INDEX('Impact Indicators - Section B'!B$9:B$25,MATCH('Print View'!$A46,'Impact Indicators - Section B'!$A$9:$A$25,0)),""),"")</f>
        <v/>
      </c>
      <c r="C46" s="265" t="str">
        <f>IFERROR(IF(INDEX('Impact Indicators - Section B'!C$9:C$25,MATCH('Print View'!$A46,'Impact Indicators - Section B'!$A$9:$A$25,0))&lt;&gt;0,INDEX('Impact Indicators - Section B'!C$9:C$25,MATCH('Print View'!$A46,'Impact Indicators - Section B'!$A$9:$A$25,0)),""),"")</f>
        <v/>
      </c>
      <c r="D46" s="265" t="str">
        <f>IFERROR(IF(INDEX('Impact Indicators - Section B'!D$9:D$25,MATCH('Print View'!$A46,'Impact Indicators - Section B'!$A$9:$A$25,0))&lt;&gt;0,INDEX('Impact Indicators - Section B'!D$9:D$25,MATCH('Print View'!$A46,'Impact Indicators - Section B'!$A$9:$A$25,0)),""),"")</f>
        <v/>
      </c>
      <c r="E46" s="265" t="str">
        <f>IFERROR(IF(INDEX('Impact Indicators - Section B'!E$9:E$25,MATCH('Print View'!$A46,'Impact Indicators - Section B'!$A$9:$A$25,0))&lt;&gt;0,INDEX('Impact Indicators - Section B'!E$9:E$25,MATCH('Print View'!$A46,'Impact Indicators - Section B'!$A$9:$A$25,0)),""),"")</f>
        <v/>
      </c>
      <c r="F46" s="265" t="str">
        <f>IFERROR(IF(INDEX('Impact Indicators - Section B'!F$9:F$25,MATCH('Print View'!$A46,'Impact Indicators - Section B'!$A$9:$A$25,0))&lt;&gt;0,INDEX('Impact Indicators - Section B'!F$9:F$25,MATCH('Print View'!$A46,'Impact Indicators - Section B'!$A$9:$A$25,0)),""),"")</f>
        <v/>
      </c>
      <c r="G46" s="265" t="str">
        <f>IFERROR(IF(INDEX('Impact Indicators - Section B'!G$9:G$25,MATCH('Print View'!$A46,'Impact Indicators - Section B'!$A$9:$A$25,0))&lt;&gt;0,INDEX('Impact Indicators - Section B'!G$9:G$25,MATCH('Print View'!$A46,'Impact Indicators - Section B'!$A$9:$A$25,0)),""),"")</f>
        <v/>
      </c>
      <c r="H46" s="265" t="str">
        <f>IFERROR(IF(INDEX('Impact Indicators - Section B'!H$9:H$25,MATCH('Print View'!$A46,'Impact Indicators - Section B'!$A$9:$A$25,0))&lt;&gt;0,INDEX('Impact Indicators - Section B'!H$9:H$25,MATCH('Print View'!$A46,'Impact Indicators - Section B'!$A$9:$A$25,0)),""),"")</f>
        <v/>
      </c>
      <c r="I46" s="265" t="str">
        <f>IFERROR(IF(INDEX('Impact Indicators - Section B'!O$9:O$25,MATCH('Print View'!H46,'Impact Indicators - Section B'!$A$9:$A$25,0))&lt;&gt;0,INDEX('Impact Indicators - Section B'!O$9:O$25,MATCH('Print View'!$A46,'Impact Indicators - Section B'!$A$9:$A$25,0)),""),"")</f>
        <v/>
      </c>
      <c r="J46" s="266"/>
      <c r="K46" s="267"/>
      <c r="L46" s="267"/>
      <c r="M46" s="267"/>
      <c r="N46" s="268"/>
      <c r="O46" s="266"/>
      <c r="P46" s="267"/>
      <c r="Q46" s="267"/>
      <c r="R46" s="267"/>
      <c r="S46" s="268"/>
      <c r="T46" s="266"/>
      <c r="U46" s="267"/>
      <c r="V46" s="267"/>
      <c r="W46" s="267"/>
      <c r="X46" s="269"/>
      <c r="Y46" s="266"/>
      <c r="Z46" s="267"/>
      <c r="AA46" s="267"/>
      <c r="AB46" s="267"/>
      <c r="AC46" s="271"/>
      <c r="AD46" s="266"/>
      <c r="AE46" s="267"/>
      <c r="AF46" s="267"/>
      <c r="AG46" s="272"/>
      <c r="AH46" s="273"/>
      <c r="AI46" s="237"/>
      <c r="AJ46" s="274" t="str">
        <f>IFERROR(IF(INDEX('Impact Indicators - Section B'!P$9:P$25,MATCH('Print View'!H46,'Impact Indicators - Section B'!$A$9:$A$25,0))&lt;&gt;0,INDEX('Impact Indicators - Section B'!P$9:P$25,MATCH('Print View'!$A46,'Impact Indicators - Section B'!$A$9:$A$25,0)),""),"")</f>
        <v/>
      </c>
    </row>
    <row r="47" spans="1:36" s="181" customFormat="1" ht="28.5" x14ac:dyDescent="0.45">
      <c r="A47" s="263">
        <v>11</v>
      </c>
      <c r="B47" s="229" t="str">
        <f>IFERROR(IF(INDEX('Impact Indicators - Section B'!B$9:B$25,MATCH('Print View'!$A47,'Impact Indicators - Section B'!$A$9:$A$25,0))&lt;&gt;0,INDEX('Impact Indicators - Section B'!B$9:B$25,MATCH('Print View'!$A47,'Impact Indicators - Section B'!$A$9:$A$25,0)),""),"")</f>
        <v/>
      </c>
      <c r="C47" s="229" t="str">
        <f>IFERROR(IF(INDEX('Impact Indicators - Section B'!C$9:C$25,MATCH('Print View'!$A47,'Impact Indicators - Section B'!$A$9:$A$25,0))&lt;&gt;0,INDEX('Impact Indicators - Section B'!C$9:C$25,MATCH('Print View'!$A47,'Impact Indicators - Section B'!$A$9:$A$25,0)),""),"")</f>
        <v/>
      </c>
      <c r="D47" s="229" t="str">
        <f>IFERROR(IF(INDEX('Impact Indicators - Section B'!D$9:D$25,MATCH('Print View'!$A47,'Impact Indicators - Section B'!$A$9:$A$25,0))&lt;&gt;0,INDEX('Impact Indicators - Section B'!D$9:D$25,MATCH('Print View'!$A47,'Impact Indicators - Section B'!$A$9:$A$25,0)),""),"")</f>
        <v/>
      </c>
      <c r="E47" s="229" t="str">
        <f>IFERROR(IF(INDEX('Impact Indicators - Section B'!E$9:E$25,MATCH('Print View'!$A47,'Impact Indicators - Section B'!$A$9:$A$25,0))&lt;&gt;0,INDEX('Impact Indicators - Section B'!E$9:E$25,MATCH('Print View'!$A47,'Impact Indicators - Section B'!$A$9:$A$25,0)),""),"")</f>
        <v/>
      </c>
      <c r="F47" s="229" t="str">
        <f>IFERROR(IF(INDEX('Impact Indicators - Section B'!F$9:F$25,MATCH('Print View'!$A47,'Impact Indicators - Section B'!$A$9:$A$25,0))&lt;&gt;0,INDEX('Impact Indicators - Section B'!F$9:F$25,MATCH('Print View'!$A47,'Impact Indicators - Section B'!$A$9:$A$25,0)),""),"")</f>
        <v/>
      </c>
      <c r="G47" s="229" t="str">
        <f>IFERROR(IF(INDEX('Impact Indicators - Section B'!G$9:G$25,MATCH('Print View'!$A47,'Impact Indicators - Section B'!$A$9:$A$25,0))&lt;&gt;0,INDEX('Impact Indicators - Section B'!G$9:G$25,MATCH('Print View'!$A47,'Impact Indicators - Section B'!$A$9:$A$25,0)),""),"")</f>
        <v/>
      </c>
      <c r="H47" s="229" t="str">
        <f>IFERROR(IF(INDEX('Impact Indicators - Section B'!H$9:H$25,MATCH('Print View'!$A47,'Impact Indicators - Section B'!$A$9:$A$25,0))&lt;&gt;0,INDEX('Impact Indicators - Section B'!H$9:H$25,MATCH('Print View'!$A47,'Impact Indicators - Section B'!$A$9:$A$25,0)),""),"")</f>
        <v/>
      </c>
      <c r="I47" s="229" t="str">
        <f>IFERROR(IF(INDEX('Impact Indicators - Section B'!O$9:O$25,MATCH('Print View'!H47,'Impact Indicators - Section B'!$A$9:$A$25,0))&lt;&gt;0,INDEX('Impact Indicators - Section B'!O$9:O$25,MATCH('Print View'!$A47,'Impact Indicators - Section B'!$A$9:$A$25,0)),""),"")</f>
        <v/>
      </c>
      <c r="J47" s="239"/>
      <c r="K47" s="240"/>
      <c r="L47" s="240"/>
      <c r="M47" s="240"/>
      <c r="N47" s="241"/>
      <c r="O47" s="239"/>
      <c r="P47" s="240"/>
      <c r="Q47" s="240"/>
      <c r="R47" s="240"/>
      <c r="S47" s="241"/>
      <c r="T47" s="239"/>
      <c r="U47" s="240"/>
      <c r="V47" s="240"/>
      <c r="W47" s="240"/>
      <c r="X47" s="242"/>
      <c r="Y47" s="239"/>
      <c r="Z47" s="240"/>
      <c r="AA47" s="240"/>
      <c r="AB47" s="240"/>
      <c r="AC47" s="244"/>
      <c r="AD47" s="239"/>
      <c r="AE47" s="240"/>
      <c r="AF47" s="240"/>
      <c r="AG47" s="245"/>
      <c r="AH47" s="246"/>
      <c r="AI47" s="237"/>
      <c r="AJ47" s="238" t="str">
        <f>IFERROR(IF(INDEX('Impact Indicators - Section B'!P$9:P$25,MATCH('Print View'!H47,'Impact Indicators - Section B'!$A$9:$A$25,0))&lt;&gt;0,INDEX('Impact Indicators - Section B'!P$9:P$25,MATCH('Print View'!$A47,'Impact Indicators - Section B'!$A$9:$A$25,0)),""),"")</f>
        <v/>
      </c>
    </row>
    <row r="48" spans="1:36" s="181" customFormat="1" ht="28.5" x14ac:dyDescent="0.45">
      <c r="A48" s="264">
        <v>12</v>
      </c>
      <c r="B48" s="265" t="str">
        <f>IFERROR(IF(INDEX('Impact Indicators - Section B'!B$9:B$25,MATCH('Print View'!$A48,'Impact Indicators - Section B'!$A$9:$A$25,0))&lt;&gt;0,INDEX('Impact Indicators - Section B'!B$9:B$25,MATCH('Print View'!$A48,'Impact Indicators - Section B'!$A$9:$A$25,0)),""),"")</f>
        <v/>
      </c>
      <c r="C48" s="265" t="str">
        <f>IFERROR(IF(INDEX('Impact Indicators - Section B'!C$9:C$25,MATCH('Print View'!$A48,'Impact Indicators - Section B'!$A$9:$A$25,0))&lt;&gt;0,INDEX('Impact Indicators - Section B'!C$9:C$25,MATCH('Print View'!$A48,'Impact Indicators - Section B'!$A$9:$A$25,0)),""),"")</f>
        <v/>
      </c>
      <c r="D48" s="265" t="str">
        <f>IFERROR(IF(INDEX('Impact Indicators - Section B'!D$9:D$25,MATCH('Print View'!$A48,'Impact Indicators - Section B'!$A$9:$A$25,0))&lt;&gt;0,INDEX('Impact Indicators - Section B'!D$9:D$25,MATCH('Print View'!$A48,'Impact Indicators - Section B'!$A$9:$A$25,0)),""),"")</f>
        <v/>
      </c>
      <c r="E48" s="265" t="str">
        <f>IFERROR(IF(INDEX('Impact Indicators - Section B'!E$9:E$25,MATCH('Print View'!$A48,'Impact Indicators - Section B'!$A$9:$A$25,0))&lt;&gt;0,INDEX('Impact Indicators - Section B'!E$9:E$25,MATCH('Print View'!$A48,'Impact Indicators - Section B'!$A$9:$A$25,0)),""),"")</f>
        <v/>
      </c>
      <c r="F48" s="265" t="str">
        <f>IFERROR(IF(INDEX('Impact Indicators - Section B'!F$9:F$25,MATCH('Print View'!$A48,'Impact Indicators - Section B'!$A$9:$A$25,0))&lt;&gt;0,INDEX('Impact Indicators - Section B'!F$9:F$25,MATCH('Print View'!$A48,'Impact Indicators - Section B'!$A$9:$A$25,0)),""),"")</f>
        <v/>
      </c>
      <c r="G48" s="265" t="str">
        <f>IFERROR(IF(INDEX('Impact Indicators - Section B'!G$9:G$25,MATCH('Print View'!$A48,'Impact Indicators - Section B'!$A$9:$A$25,0))&lt;&gt;0,INDEX('Impact Indicators - Section B'!G$9:G$25,MATCH('Print View'!$A48,'Impact Indicators - Section B'!$A$9:$A$25,0)),""),"")</f>
        <v/>
      </c>
      <c r="H48" s="265" t="str">
        <f>IFERROR(IF(INDEX('Impact Indicators - Section B'!H$9:H$25,MATCH('Print View'!$A48,'Impact Indicators - Section B'!$A$9:$A$25,0))&lt;&gt;0,INDEX('Impact Indicators - Section B'!H$9:H$25,MATCH('Print View'!$A48,'Impact Indicators - Section B'!$A$9:$A$25,0)),""),"")</f>
        <v/>
      </c>
      <c r="I48" s="265" t="str">
        <f>IFERROR(IF(INDEX('Impact Indicators - Section B'!O$9:O$25,MATCH('Print View'!H48,'Impact Indicators - Section B'!$A$9:$A$25,0))&lt;&gt;0,INDEX('Impact Indicators - Section B'!O$9:O$25,MATCH('Print View'!$A48,'Impact Indicators - Section B'!$A$9:$A$25,0)),""),"")</f>
        <v/>
      </c>
      <c r="J48" s="266"/>
      <c r="K48" s="267"/>
      <c r="L48" s="267"/>
      <c r="M48" s="267"/>
      <c r="N48" s="268"/>
      <c r="O48" s="266"/>
      <c r="P48" s="267"/>
      <c r="Q48" s="267"/>
      <c r="R48" s="267"/>
      <c r="S48" s="268"/>
      <c r="T48" s="266"/>
      <c r="U48" s="267"/>
      <c r="V48" s="267"/>
      <c r="W48" s="267"/>
      <c r="X48" s="269"/>
      <c r="Y48" s="266"/>
      <c r="Z48" s="267"/>
      <c r="AA48" s="267"/>
      <c r="AB48" s="267"/>
      <c r="AC48" s="271"/>
      <c r="AD48" s="266"/>
      <c r="AE48" s="267"/>
      <c r="AF48" s="267"/>
      <c r="AG48" s="272"/>
      <c r="AH48" s="273"/>
      <c r="AI48" s="237"/>
      <c r="AJ48" s="274" t="str">
        <f>IFERROR(IF(INDEX('Impact Indicators - Section B'!P$9:P$25,MATCH('Print View'!H48,'Impact Indicators - Section B'!$A$9:$A$25,0))&lt;&gt;0,INDEX('Impact Indicators - Section B'!P$9:P$25,MATCH('Print View'!$A48,'Impact Indicators - Section B'!$A$9:$A$25,0)),""),"")</f>
        <v/>
      </c>
    </row>
    <row r="49" spans="1:36" s="181" customFormat="1" ht="28.5" x14ac:dyDescent="0.45">
      <c r="A49" s="264">
        <v>13</v>
      </c>
      <c r="B49" s="229" t="str">
        <f>IFERROR(IF(INDEX('Impact Indicators - Section B'!B$9:B$25,MATCH('Print View'!$A49,'Impact Indicators - Section B'!$A$9:$A$25,0))&lt;&gt;0,INDEX('Impact Indicators - Section B'!B$9:B$25,MATCH('Print View'!$A49,'Impact Indicators - Section B'!$A$9:$A$25,0)),""),"")</f>
        <v/>
      </c>
      <c r="C49" s="229" t="str">
        <f>IFERROR(IF(INDEX('Impact Indicators - Section B'!C$9:C$25,MATCH('Print View'!$A49,'Impact Indicators - Section B'!$A$9:$A$25,0))&lt;&gt;0,INDEX('Impact Indicators - Section B'!C$9:C$25,MATCH('Print View'!$A49,'Impact Indicators - Section B'!$A$9:$A$25,0)),""),"")</f>
        <v/>
      </c>
      <c r="D49" s="229" t="str">
        <f>IFERROR(IF(INDEX('Impact Indicators - Section B'!D$9:D$25,MATCH('Print View'!$A49,'Impact Indicators - Section B'!$A$9:$A$25,0))&lt;&gt;0,INDEX('Impact Indicators - Section B'!D$9:D$25,MATCH('Print View'!$A49,'Impact Indicators - Section B'!$A$9:$A$25,0)),""),"")</f>
        <v/>
      </c>
      <c r="E49" s="229" t="str">
        <f>IFERROR(IF(INDEX('Impact Indicators - Section B'!E$9:E$25,MATCH('Print View'!$A49,'Impact Indicators - Section B'!$A$9:$A$25,0))&lt;&gt;0,INDEX('Impact Indicators - Section B'!E$9:E$25,MATCH('Print View'!$A49,'Impact Indicators - Section B'!$A$9:$A$25,0)),""),"")</f>
        <v/>
      </c>
      <c r="F49" s="229" t="str">
        <f>IFERROR(IF(INDEX('Impact Indicators - Section B'!F$9:F$25,MATCH('Print View'!$A49,'Impact Indicators - Section B'!$A$9:$A$25,0))&lt;&gt;0,INDEX('Impact Indicators - Section B'!F$9:F$25,MATCH('Print View'!$A49,'Impact Indicators - Section B'!$A$9:$A$25,0)),""),"")</f>
        <v/>
      </c>
      <c r="G49" s="229" t="str">
        <f>IFERROR(IF(INDEX('Impact Indicators - Section B'!G$9:G$25,MATCH('Print View'!$A49,'Impact Indicators - Section B'!$A$9:$A$25,0))&lt;&gt;0,INDEX('Impact Indicators - Section B'!G$9:G$25,MATCH('Print View'!$A49,'Impact Indicators - Section B'!$A$9:$A$25,0)),""),"")</f>
        <v/>
      </c>
      <c r="H49" s="229" t="str">
        <f>IFERROR(IF(INDEX('Impact Indicators - Section B'!H$9:H$25,MATCH('Print View'!$A49,'Impact Indicators - Section B'!$A$9:$A$25,0))&lt;&gt;0,INDEX('Impact Indicators - Section B'!H$9:H$25,MATCH('Print View'!$A49,'Impact Indicators - Section B'!$A$9:$A$25,0)),""),"")</f>
        <v/>
      </c>
      <c r="I49" s="229" t="str">
        <f>IFERROR(IF(INDEX('Impact Indicators - Section B'!O$9:O$25,MATCH('Print View'!H49,'Impact Indicators - Section B'!$A$9:$A$25,0))&lt;&gt;0,INDEX('Impact Indicators - Section B'!O$9:O$25,MATCH('Print View'!$A49,'Impact Indicators - Section B'!$A$9:$A$25,0)),""),"")</f>
        <v/>
      </c>
      <c r="J49" s="239"/>
      <c r="K49" s="240"/>
      <c r="L49" s="240"/>
      <c r="M49" s="240"/>
      <c r="N49" s="241"/>
      <c r="O49" s="239"/>
      <c r="P49" s="240"/>
      <c r="Q49" s="240"/>
      <c r="R49" s="240"/>
      <c r="S49" s="241"/>
      <c r="T49" s="239"/>
      <c r="U49" s="240"/>
      <c r="V49" s="240"/>
      <c r="W49" s="240"/>
      <c r="X49" s="242"/>
      <c r="Y49" s="239"/>
      <c r="Z49" s="240"/>
      <c r="AA49" s="240"/>
      <c r="AB49" s="240"/>
      <c r="AC49" s="244"/>
      <c r="AD49" s="239"/>
      <c r="AE49" s="240"/>
      <c r="AF49" s="240"/>
      <c r="AG49" s="245"/>
      <c r="AH49" s="246"/>
      <c r="AI49" s="237"/>
      <c r="AJ49" s="238" t="str">
        <f>IFERROR(IF(INDEX('Impact Indicators - Section B'!P$9:P$25,MATCH('Print View'!H49,'Impact Indicators - Section B'!$A$9:$A$25,0))&lt;&gt;0,INDEX('Impact Indicators - Section B'!P$9:P$25,MATCH('Print View'!$A49,'Impact Indicators - Section B'!$A$9:$A$25,0)),""),"")</f>
        <v/>
      </c>
    </row>
    <row r="50" spans="1:36" s="181" customFormat="1" ht="28.5" x14ac:dyDescent="0.45">
      <c r="A50" s="264">
        <v>14</v>
      </c>
      <c r="B50" s="265" t="str">
        <f>IFERROR(IF(INDEX('Impact Indicators - Section B'!B$9:B$25,MATCH('Print View'!$A50,'Impact Indicators - Section B'!$A$9:$A$25,0))&lt;&gt;0,INDEX('Impact Indicators - Section B'!B$9:B$25,MATCH('Print View'!$A50,'Impact Indicators - Section B'!$A$9:$A$25,0)),""),"")</f>
        <v/>
      </c>
      <c r="C50" s="265" t="str">
        <f>IFERROR(IF(INDEX('Impact Indicators - Section B'!C$9:C$25,MATCH('Print View'!$A50,'Impact Indicators - Section B'!$A$9:$A$25,0))&lt;&gt;0,INDEX('Impact Indicators - Section B'!C$9:C$25,MATCH('Print View'!$A50,'Impact Indicators - Section B'!$A$9:$A$25,0)),""),"")</f>
        <v/>
      </c>
      <c r="D50" s="265" t="str">
        <f>IFERROR(IF(INDEX('Impact Indicators - Section B'!D$9:D$25,MATCH('Print View'!$A50,'Impact Indicators - Section B'!$A$9:$A$25,0))&lt;&gt;0,INDEX('Impact Indicators - Section B'!D$9:D$25,MATCH('Print View'!$A50,'Impact Indicators - Section B'!$A$9:$A$25,0)),""),"")</f>
        <v/>
      </c>
      <c r="E50" s="265" t="str">
        <f>IFERROR(IF(INDEX('Impact Indicators - Section B'!E$9:E$25,MATCH('Print View'!$A50,'Impact Indicators - Section B'!$A$9:$A$25,0))&lt;&gt;0,INDEX('Impact Indicators - Section B'!E$9:E$25,MATCH('Print View'!$A50,'Impact Indicators - Section B'!$A$9:$A$25,0)),""),"")</f>
        <v/>
      </c>
      <c r="F50" s="265" t="str">
        <f>IFERROR(IF(INDEX('Impact Indicators - Section B'!F$9:F$25,MATCH('Print View'!$A50,'Impact Indicators - Section B'!$A$9:$A$25,0))&lt;&gt;0,INDEX('Impact Indicators - Section B'!F$9:F$25,MATCH('Print View'!$A50,'Impact Indicators - Section B'!$A$9:$A$25,0)),""),"")</f>
        <v/>
      </c>
      <c r="G50" s="265" t="str">
        <f>IFERROR(IF(INDEX('Impact Indicators - Section B'!G$9:G$25,MATCH('Print View'!$A50,'Impact Indicators - Section B'!$A$9:$A$25,0))&lt;&gt;0,INDEX('Impact Indicators - Section B'!G$9:G$25,MATCH('Print View'!$A50,'Impact Indicators - Section B'!$A$9:$A$25,0)),""),"")</f>
        <v/>
      </c>
      <c r="H50" s="265" t="str">
        <f>IFERROR(IF(INDEX('Impact Indicators - Section B'!H$9:H$25,MATCH('Print View'!$A50,'Impact Indicators - Section B'!$A$9:$A$25,0))&lt;&gt;0,INDEX('Impact Indicators - Section B'!H$9:H$25,MATCH('Print View'!$A50,'Impact Indicators - Section B'!$A$9:$A$25,0)),""),"")</f>
        <v/>
      </c>
      <c r="I50" s="265" t="str">
        <f>IFERROR(IF(INDEX('Impact Indicators - Section B'!O$9:O$25,MATCH('Print View'!H50,'Impact Indicators - Section B'!$A$9:$A$25,0))&lt;&gt;0,INDEX('Impact Indicators - Section B'!O$9:O$25,MATCH('Print View'!$A50,'Impact Indicators - Section B'!$A$9:$A$25,0)),""),"")</f>
        <v/>
      </c>
      <c r="J50" s="266"/>
      <c r="K50" s="267"/>
      <c r="L50" s="267"/>
      <c r="M50" s="267"/>
      <c r="N50" s="268"/>
      <c r="O50" s="266"/>
      <c r="P50" s="267"/>
      <c r="Q50" s="267"/>
      <c r="R50" s="267"/>
      <c r="S50" s="268"/>
      <c r="T50" s="266"/>
      <c r="U50" s="267"/>
      <c r="V50" s="267"/>
      <c r="W50" s="267"/>
      <c r="X50" s="269"/>
      <c r="Y50" s="266"/>
      <c r="Z50" s="267"/>
      <c r="AA50" s="267"/>
      <c r="AB50" s="267"/>
      <c r="AC50" s="271"/>
      <c r="AD50" s="266"/>
      <c r="AE50" s="267"/>
      <c r="AF50" s="267"/>
      <c r="AG50" s="272"/>
      <c r="AH50" s="273"/>
      <c r="AI50" s="237"/>
      <c r="AJ50" s="274" t="str">
        <f>IFERROR(IF(INDEX('Impact Indicators - Section B'!P$9:P$25,MATCH('Print View'!H50,'Impact Indicators - Section B'!$A$9:$A$25,0))&lt;&gt;0,INDEX('Impact Indicators - Section B'!P$9:P$25,MATCH('Print View'!$A50,'Impact Indicators - Section B'!$A$9:$A$25,0)),""),"")</f>
        <v/>
      </c>
    </row>
    <row r="51" spans="1:36" s="181" customFormat="1" ht="29.25" thickBot="1" x14ac:dyDescent="0.5">
      <c r="A51" s="264">
        <v>15</v>
      </c>
      <c r="B51" s="229" t="str">
        <f>IFERROR(IF(INDEX('Impact Indicators - Section B'!B$9:B$25,MATCH('Print View'!$A51,'Impact Indicators - Section B'!$A$9:$A$25,0))&lt;&gt;0,INDEX('Impact Indicators - Section B'!B$9:B$25,MATCH('Print View'!$A51,'Impact Indicators - Section B'!$A$9:$A$25,0)),""),"")</f>
        <v/>
      </c>
      <c r="C51" s="229" t="str">
        <f>IFERROR(IF(INDEX('Impact Indicators - Section B'!C$9:C$25,MATCH('Print View'!$A51,'Impact Indicators - Section B'!$A$9:$A$25,0))&lt;&gt;0,INDEX('Impact Indicators - Section B'!C$9:C$25,MATCH('Print View'!$A51,'Impact Indicators - Section B'!$A$9:$A$25,0)),""),"")</f>
        <v/>
      </c>
      <c r="D51" s="229" t="str">
        <f>IFERROR(IF(INDEX('Impact Indicators - Section B'!D$9:D$25,MATCH('Print View'!$A51,'Impact Indicators - Section B'!$A$9:$A$25,0))&lt;&gt;0,INDEX('Impact Indicators - Section B'!D$9:D$25,MATCH('Print View'!$A51,'Impact Indicators - Section B'!$A$9:$A$25,0)),""),"")</f>
        <v/>
      </c>
      <c r="E51" s="229" t="str">
        <f>IFERROR(IF(INDEX('Impact Indicators - Section B'!E$9:E$25,MATCH('Print View'!$A51,'Impact Indicators - Section B'!$A$9:$A$25,0))&lt;&gt;0,INDEX('Impact Indicators - Section B'!E$9:E$25,MATCH('Print View'!$A51,'Impact Indicators - Section B'!$A$9:$A$25,0)),""),"")</f>
        <v/>
      </c>
      <c r="F51" s="229" t="str">
        <f>IFERROR(IF(INDEX('Impact Indicators - Section B'!F$9:F$25,MATCH('Print View'!$A51,'Impact Indicators - Section B'!$A$9:$A$25,0))&lt;&gt;0,INDEX('Impact Indicators - Section B'!F$9:F$25,MATCH('Print View'!$A51,'Impact Indicators - Section B'!$A$9:$A$25,0)),""),"")</f>
        <v/>
      </c>
      <c r="G51" s="229" t="str">
        <f>IFERROR(IF(INDEX('Impact Indicators - Section B'!G$9:G$25,MATCH('Print View'!$A51,'Impact Indicators - Section B'!$A$9:$A$25,0))&lt;&gt;0,INDEX('Impact Indicators - Section B'!G$9:G$25,MATCH('Print View'!$A51,'Impact Indicators - Section B'!$A$9:$A$25,0)),""),"")</f>
        <v/>
      </c>
      <c r="H51" s="229" t="str">
        <f>IFERROR(IF(INDEX('Impact Indicators - Section B'!H$9:H$25,MATCH('Print View'!$A51,'Impact Indicators - Section B'!$A$9:$A$25,0))&lt;&gt;0,INDEX('Impact Indicators - Section B'!H$9:H$25,MATCH('Print View'!$A51,'Impact Indicators - Section B'!$A$9:$A$25,0)),""),"")</f>
        <v/>
      </c>
      <c r="I51" s="229" t="str">
        <f>IFERROR(IF(INDEX('Impact Indicators - Section B'!O$9:O$25,MATCH('Print View'!H51,'Impact Indicators - Section B'!$A$9:$A$25,0))&lt;&gt;0,INDEX('Impact Indicators - Section B'!O$9:O$25,MATCH('Print View'!$A51,'Impact Indicators - Section B'!$A$9:$A$25,0)),""),"")</f>
        <v/>
      </c>
      <c r="J51" s="247"/>
      <c r="K51" s="248"/>
      <c r="L51" s="248"/>
      <c r="M51" s="248"/>
      <c r="N51" s="249"/>
      <c r="O51" s="247"/>
      <c r="P51" s="248"/>
      <c r="Q51" s="248"/>
      <c r="R51" s="248"/>
      <c r="S51" s="249"/>
      <c r="T51" s="247"/>
      <c r="U51" s="248"/>
      <c r="V51" s="248"/>
      <c r="W51" s="248"/>
      <c r="X51" s="250"/>
      <c r="Y51" s="247"/>
      <c r="Z51" s="248"/>
      <c r="AA51" s="248"/>
      <c r="AB51" s="248"/>
      <c r="AC51" s="251"/>
      <c r="AD51" s="247"/>
      <c r="AE51" s="248"/>
      <c r="AF51" s="248"/>
      <c r="AG51" s="252"/>
      <c r="AH51" s="253"/>
      <c r="AI51" s="254"/>
      <c r="AJ51" s="238" t="str">
        <f>IFERROR(IF(INDEX('Impact Indicators - Section B'!P$9:P$25,MATCH('Print View'!H51,'Impact Indicators - Section B'!$A$9:$A$25,0))&lt;&gt;0,INDEX('Impact Indicators - Section B'!P$9:P$25,MATCH('Print View'!$A51,'Impact Indicators - Section B'!$A$9:$A$25,0)),""),"")</f>
        <v/>
      </c>
    </row>
    <row r="52" spans="1:36" x14ac:dyDescent="0.25">
      <c r="A52" s="138"/>
      <c r="B52" s="138"/>
      <c r="C52" s="138"/>
      <c r="D52" s="138"/>
      <c r="E52" s="138"/>
      <c r="F52" s="138"/>
      <c r="G52" s="138"/>
      <c r="H52" s="138"/>
      <c r="I52" s="138"/>
      <c r="J52" s="138"/>
      <c r="K52" s="138"/>
      <c r="L52" s="138"/>
      <c r="M52" s="138"/>
      <c r="N52" s="148"/>
      <c r="O52" s="138"/>
      <c r="P52" s="138"/>
      <c r="Q52" s="138"/>
      <c r="R52" s="138"/>
      <c r="S52" s="138"/>
      <c r="T52" s="138"/>
      <c r="U52" s="138"/>
      <c r="V52" s="138"/>
      <c r="W52" s="138"/>
      <c r="X52" s="138"/>
      <c r="Y52" s="138"/>
      <c r="Z52" s="138"/>
      <c r="AA52" s="138"/>
      <c r="AB52" s="138"/>
      <c r="AC52" s="138"/>
      <c r="AD52" s="138"/>
      <c r="AE52" s="138"/>
      <c r="AF52" s="138"/>
      <c r="AG52" s="138"/>
      <c r="AH52" s="138"/>
      <c r="AI52" s="138"/>
      <c r="AJ52" s="138"/>
    </row>
    <row r="53" spans="1:36" ht="16.5" thickBot="1" x14ac:dyDescent="0.3">
      <c r="A53" s="138"/>
      <c r="B53" s="138"/>
      <c r="C53" s="138"/>
      <c r="D53" s="138"/>
      <c r="E53" s="138"/>
      <c r="F53" s="138"/>
      <c r="G53" s="138"/>
      <c r="H53" s="138"/>
      <c r="I53" s="138"/>
      <c r="J53" s="138"/>
      <c r="K53" s="138"/>
      <c r="L53" s="138"/>
      <c r="M53" s="138"/>
      <c r="N53" s="148"/>
      <c r="O53" s="138"/>
      <c r="P53" s="138"/>
      <c r="Q53" s="138"/>
      <c r="R53" s="138"/>
      <c r="S53" s="138"/>
      <c r="T53" s="138"/>
      <c r="U53" s="138"/>
      <c r="V53" s="138"/>
      <c r="W53" s="138"/>
      <c r="X53" s="138"/>
      <c r="Y53" s="138"/>
      <c r="Z53" s="138"/>
      <c r="AA53" s="138"/>
      <c r="AB53" s="138"/>
      <c r="AC53" s="138"/>
      <c r="AD53" s="138"/>
      <c r="AE53" s="138"/>
      <c r="AF53" s="138"/>
      <c r="AG53" s="138"/>
      <c r="AH53" s="138"/>
      <c r="AI53" s="138"/>
      <c r="AJ53" s="138"/>
    </row>
    <row r="54" spans="1:36" ht="47.25" thickBot="1" x14ac:dyDescent="0.3">
      <c r="A54" s="637" t="str">
        <f>'Outcome Indicators - Section C'!A8:N8</f>
        <v>Indicateur d'effet</v>
      </c>
      <c r="B54" s="638"/>
      <c r="C54" s="638"/>
      <c r="D54" s="638"/>
      <c r="E54" s="638"/>
      <c r="F54" s="638"/>
      <c r="G54" s="638"/>
      <c r="H54" s="638"/>
      <c r="I54" s="639"/>
      <c r="J54" s="138"/>
      <c r="K54" s="138"/>
      <c r="L54" s="138"/>
      <c r="M54" s="138"/>
      <c r="N54" s="148"/>
      <c r="O54" s="138"/>
      <c r="P54" s="138"/>
      <c r="Q54" s="138"/>
      <c r="R54" s="138"/>
      <c r="S54" s="138"/>
      <c r="T54" s="138"/>
      <c r="U54" s="138"/>
      <c r="V54" s="138"/>
      <c r="W54" s="138"/>
      <c r="X54" s="138"/>
      <c r="Y54" s="138"/>
      <c r="Z54" s="138"/>
      <c r="AA54" s="138"/>
      <c r="AB54" s="138"/>
      <c r="AC54" s="138"/>
      <c r="AD54" s="138"/>
      <c r="AE54" s="138"/>
      <c r="AF54" s="138"/>
      <c r="AG54" s="138"/>
      <c r="AH54" s="138"/>
      <c r="AI54" s="138"/>
      <c r="AJ54" s="138"/>
    </row>
    <row r="55" spans="1:36" ht="16.5" thickBot="1" x14ac:dyDescent="0.3">
      <c r="A55" s="138"/>
      <c r="B55" s="138"/>
      <c r="C55" s="138"/>
      <c r="D55" s="138"/>
      <c r="E55" s="138"/>
      <c r="F55" s="138"/>
      <c r="G55" s="138"/>
      <c r="H55" s="138"/>
      <c r="I55" s="138"/>
      <c r="J55" s="138"/>
      <c r="K55" s="138"/>
      <c r="L55" s="138"/>
      <c r="M55" s="138"/>
      <c r="N55" s="148"/>
      <c r="O55" s="138"/>
      <c r="P55" s="138"/>
      <c r="Q55" s="138"/>
      <c r="R55" s="138"/>
      <c r="S55" s="138"/>
      <c r="T55" s="138"/>
      <c r="U55" s="138"/>
      <c r="V55" s="138"/>
      <c r="W55" s="138"/>
      <c r="X55" s="138"/>
      <c r="Y55" s="138"/>
      <c r="Z55" s="138"/>
      <c r="AA55" s="138"/>
      <c r="AB55" s="138"/>
      <c r="AC55" s="138"/>
      <c r="AD55" s="138"/>
      <c r="AE55" s="138"/>
      <c r="AF55" s="138"/>
      <c r="AG55" s="138"/>
      <c r="AH55" s="138"/>
      <c r="AI55" s="138"/>
      <c r="AJ55" s="138"/>
    </row>
    <row r="56" spans="1:36" ht="26.25" customHeight="1" thickBot="1" x14ac:dyDescent="0.3">
      <c r="A56" s="654" t="s">
        <v>128</v>
      </c>
      <c r="B56" s="650" t="str">
        <f>'Outcome Indicators - Section C'!B9</f>
        <v>Indicateur d'effet standard</v>
      </c>
      <c r="C56" s="650" t="str">
        <f>'Outcome Indicators - Section C'!C9</f>
        <v>Indicateur d'effet standard personnalisé</v>
      </c>
      <c r="D56" s="650" t="str">
        <f>'Outcome Indicators - Section C'!D9</f>
        <v>Référence Valeur</v>
      </c>
      <c r="E56" s="650" t="str">
        <f>'Outcome Indicators - Section C'!E9</f>
        <v>Référence Année</v>
      </c>
      <c r="F56" s="650" t="str">
        <f>'Outcome Indicators - Section C'!F9</f>
        <v>Référence Source</v>
      </c>
      <c r="G56" s="650" t="str">
        <f>'Outcome Indicators - Section C'!G9</f>
        <v>Ventilation obligatoire</v>
      </c>
      <c r="H56" s="650" t="str">
        <f>'Outcome Indicators - Section C'!H9</f>
        <v xml:space="preserve">Récipiendaires principaux responsables </v>
      </c>
      <c r="I56" s="652">
        <f>'Outcome Indicators - Section C'!O9</f>
        <v>0</v>
      </c>
      <c r="J56" s="692"/>
      <c r="K56" s="693"/>
      <c r="L56" s="693"/>
      <c r="M56" s="693"/>
      <c r="N56" s="694"/>
      <c r="O56" s="692"/>
      <c r="P56" s="693"/>
      <c r="Q56" s="693"/>
      <c r="R56" s="693"/>
      <c r="S56" s="694"/>
      <c r="T56" s="692"/>
      <c r="U56" s="693"/>
      <c r="V56" s="693"/>
      <c r="W56" s="693"/>
      <c r="X56" s="694"/>
      <c r="Y56" s="692"/>
      <c r="Z56" s="693"/>
      <c r="AA56" s="693"/>
      <c r="AB56" s="693"/>
      <c r="AC56" s="694"/>
      <c r="AD56" s="695"/>
      <c r="AE56" s="693"/>
      <c r="AF56" s="693"/>
      <c r="AG56" s="693"/>
      <c r="AH56" s="694"/>
      <c r="AI56" s="188"/>
      <c r="AJ56" s="696">
        <f>'Outcome Indicators - Section C'!P9</f>
        <v>0</v>
      </c>
    </row>
    <row r="57" spans="1:36" ht="288.75" customHeight="1" thickBot="1" x14ac:dyDescent="0.3">
      <c r="A57" s="655"/>
      <c r="B57" s="651"/>
      <c r="C57" s="651"/>
      <c r="D57" s="651"/>
      <c r="E57" s="651"/>
      <c r="F57" s="651"/>
      <c r="G57" s="651"/>
      <c r="H57" s="651"/>
      <c r="I57" s="653"/>
      <c r="J57" s="187" t="str">
        <f>'Outcome Indicators - Section C'!D29</f>
        <v>Cible N#</v>
      </c>
      <c r="K57" s="183" t="str">
        <f>'Outcome Indicators - Section C'!E29</f>
        <v>Cible D#</v>
      </c>
      <c r="L57" s="183" t="str">
        <f>'Outcome Indicators - Section C'!F29</f>
        <v>Cible %</v>
      </c>
      <c r="M57" s="183" t="str">
        <f>'Outcome Indicators - Section C'!G29</f>
        <v>Date de remise du rapport</v>
      </c>
      <c r="N57" s="184" t="str">
        <f>'Outcome Indicators - Section C'!H29</f>
        <v>Mark if target is TBD?</v>
      </c>
      <c r="O57" s="187" t="str">
        <f>'Outcome Indicators - Section C'!D29</f>
        <v>Cible N#</v>
      </c>
      <c r="P57" s="183" t="str">
        <f>'Outcome Indicators - Section C'!E29</f>
        <v>Cible D#</v>
      </c>
      <c r="Q57" s="183" t="str">
        <f>'Outcome Indicators - Section C'!F29</f>
        <v>Cible %</v>
      </c>
      <c r="R57" s="183" t="str">
        <f>'Outcome Indicators - Section C'!G29</f>
        <v>Date de remise du rapport</v>
      </c>
      <c r="S57" s="184" t="str">
        <f>'Outcome Indicators - Section C'!H29</f>
        <v>Mark if target is TBD?</v>
      </c>
      <c r="T57" s="187" t="str">
        <f>'Outcome Indicators - Section C'!D29</f>
        <v>Cible N#</v>
      </c>
      <c r="U57" s="183" t="str">
        <f>'Outcome Indicators - Section C'!E29</f>
        <v>Cible D#</v>
      </c>
      <c r="V57" s="183" t="str">
        <f>'Outcome Indicators - Section C'!F29</f>
        <v>Cible %</v>
      </c>
      <c r="W57" s="183" t="str">
        <f>'Outcome Indicators - Section C'!G29</f>
        <v>Date de remise du rapport</v>
      </c>
      <c r="X57" s="184" t="str">
        <f>'Outcome Indicators - Section C'!H29</f>
        <v>Mark if target is TBD?</v>
      </c>
      <c r="Y57" s="187" t="str">
        <f>'Outcome Indicators - Section C'!D29</f>
        <v>Cible N#</v>
      </c>
      <c r="Z57" s="183" t="str">
        <f>'Outcome Indicators - Section C'!E29</f>
        <v>Cible D#</v>
      </c>
      <c r="AA57" s="183" t="str">
        <f>'Outcome Indicators - Section C'!F29</f>
        <v>Cible %</v>
      </c>
      <c r="AB57" s="183" t="str">
        <f>'Outcome Indicators - Section C'!G29</f>
        <v>Date de remise du rapport</v>
      </c>
      <c r="AC57" s="184" t="str">
        <f>'Outcome Indicators - Section C'!H29</f>
        <v>Mark if target is TBD?</v>
      </c>
      <c r="AD57" s="182" t="str">
        <f>'Outcome Indicators - Section C'!D29</f>
        <v>Cible N#</v>
      </c>
      <c r="AE57" s="183" t="str">
        <f>'Outcome Indicators - Section C'!E29</f>
        <v>Cible D#</v>
      </c>
      <c r="AF57" s="183" t="str">
        <f>'Outcome Indicators - Section C'!F29</f>
        <v>Cible %</v>
      </c>
      <c r="AG57" s="183" t="str">
        <f>'Outcome Indicators - Section C'!G29</f>
        <v>Date de remise du rapport</v>
      </c>
      <c r="AH57" s="184" t="str">
        <f>'Outcome Indicators - Section C'!H29</f>
        <v>Mark if target is TBD?</v>
      </c>
      <c r="AI57" s="189"/>
      <c r="AJ57" s="697"/>
    </row>
    <row r="58" spans="1:36" ht="162.75" x14ac:dyDescent="0.25">
      <c r="A58" s="218">
        <v>1</v>
      </c>
      <c r="B58" s="176" t="str">
        <f>IFERROR(IF(INDEX('Outcome Indicators - Section C'!B$10:B$26,MATCH('Print View'!$A58,'Outcome Indicators - Section C'!$A$10:$A$26,0))&lt;&gt;0,INDEX('Outcome Indicators - Section C'!B$10:B$26,MATCH('Print View'!$A58,'Outcome Indicators - Section C'!$A$10:$A$26,0)),""),"")</f>
        <v>TB O-4(M): Taux de succès thérapeutique de TB-RR et/ou TB-MR : pourcentage de cas de tuberculose résistante à la rifampicine et/ou tuberculose multirésistante traités avec succès</v>
      </c>
      <c r="C58" s="176" t="str">
        <f>IFERROR(IF(INDEX('Outcome Indicators - Section C'!C$10:C$26,MATCH('Print View'!$A58,'Outcome Indicators - Section C'!B$10:B$26,0))&lt;&gt;0,INDEX('Outcome Indicators - Section C'!C$10:C$26,MATCH('Print View'!$A58,'Outcome Indicators - Section C'!B$10:B$26,0)),""),"")</f>
        <v/>
      </c>
      <c r="D58" s="176" t="str">
        <f>IFERROR(IF(INDEX('Outcome Indicators - Section C'!D$10:D$26,MATCH('Print View'!$A58,'Outcome Indicators - Section C'!C$10:C$26,0))&lt;&gt;0,INDEX('Outcome Indicators - Section C'!D$10:D$26,MATCH('Print View'!$A58,'Outcome Indicators - Section C'!C$10:C$26,0)),""),"")</f>
        <v/>
      </c>
      <c r="E58" s="176" t="str">
        <f>IFERROR(IF(INDEX('Outcome Indicators - Section C'!E$10:E$26,MATCH('Print View'!$A58,'Outcome Indicators - Section C'!D$10:D$26,0))&lt;&gt;0,INDEX('Outcome Indicators - Section C'!E$10:E$26,MATCH('Print View'!$A58,'Outcome Indicators - Section C'!D$10:D$26,0)),""),"")</f>
        <v/>
      </c>
      <c r="F58" s="176" t="str">
        <f>IFERROR(IF(INDEX('Outcome Indicators - Section C'!F$10:F$26,MATCH('Print View'!$A58,'Outcome Indicators - Section C'!E$10:E$26,0))&lt;&gt;0,INDEX('Outcome Indicators - Section C'!F$10:F$26,MATCH('Print View'!$A58,'Outcome Indicators - Section C'!E$10:E$26,0)),""),"")</f>
        <v/>
      </c>
      <c r="G58" s="176" t="str">
        <f>IFERROR(IF(INDEX('Outcome Indicators - Section C'!G$10:G$26,MATCH('Print View'!$A58,'Outcome Indicators - Section C'!F$10:F$26,0))&lt;&gt;0,INDEX('Outcome Indicators - Section C'!G$10:G$26,MATCH('Print View'!$A58,'Outcome Indicators - Section C'!F$10:F$26,0)),""),"")</f>
        <v/>
      </c>
      <c r="H58" s="176" t="str">
        <f>IFERROR(IF(INDEX('Outcome Indicators - Section C'!H$10:H$26,MATCH('Print View'!$A58,'Outcome Indicators - Section C'!G$10:G$26,0))&lt;&gt;0,INDEX('Outcome Indicators - Section C'!H$10:H$26,MATCH('Print View'!$A58,'Outcome Indicators - Section C'!G$10:G$26,0)),""),"")</f>
        <v/>
      </c>
      <c r="I58" s="176" t="str">
        <f>IFERROR(IF(INDEX('Outcome Indicators - Section C'!O$10:O$26,MATCH('Print View'!$A58,'Outcome Indicators - Section C'!H$10:H$26,0))&lt;&gt;0,INDEX('Outcome Indicators - Section C'!O$10:O$26,MATCH('Print View'!$A58,'Outcome Indicators - Section C'!H$10:H$26,0)),""),"")</f>
        <v/>
      </c>
      <c r="J58" s="177"/>
      <c r="K58" s="167"/>
      <c r="L58" s="167"/>
      <c r="M58" s="167"/>
      <c r="N58" s="179"/>
      <c r="O58" s="185"/>
      <c r="P58" s="167"/>
      <c r="Q58" s="167"/>
      <c r="R58" s="167"/>
      <c r="S58" s="178"/>
      <c r="T58" s="185"/>
      <c r="U58" s="167"/>
      <c r="V58" s="167"/>
      <c r="W58" s="167"/>
      <c r="X58" s="179"/>
      <c r="Y58" s="186"/>
      <c r="Z58" s="167"/>
      <c r="AA58" s="167"/>
      <c r="AB58" s="167"/>
      <c r="AC58" s="179"/>
      <c r="AD58" s="177"/>
      <c r="AE58" s="167"/>
      <c r="AF58" s="167"/>
      <c r="AG58" s="167"/>
      <c r="AH58" s="192"/>
      <c r="AI58" s="190"/>
      <c r="AJ58" s="180" t="str">
        <f>IFERROR(IF(INDEX('Outcome Indicators - Section C'!P$10:P$26,MATCH('Print View'!$A58,'Outcome Indicators - Section C'!H$10:H$26,0))&lt;&gt;0,INDEX('Outcome Indicators - Section C'!P$10:P$26,MATCH('Print View'!$A58,'Outcome Indicators - Section C'!H$10:H$26,0)),""),"")</f>
        <v/>
      </c>
    </row>
    <row r="59" spans="1:36" ht="116.25" x14ac:dyDescent="0.25">
      <c r="A59" s="218">
        <v>2</v>
      </c>
      <c r="B59" s="255" t="str">
        <f>IFERROR(IF(INDEX('Outcome Indicators - Section C'!B$10:B$26,MATCH('Print View'!$A59,'Outcome Indicators - Section C'!$A$10:$A$26,0))&lt;&gt;0,INDEX('Outcome Indicators - Section C'!B$10:B$26,MATCH('Print View'!$A59,'Outcome Indicators - Section C'!$A$10:$A$26,0)),""),"")</f>
        <v>HIV O-1(M): Pourcentage d'adultes et d'enfants vivant avec le VIH et sous traitement 12 mois après le début du traitement antirétroviral</v>
      </c>
      <c r="C59" s="255" t="str">
        <f>IFERROR(IF(INDEX('Outcome Indicators - Section C'!C$10:C$26,MATCH('Print View'!$A59,'Outcome Indicators - Section C'!B$10:B$26,0))&lt;&gt;0,INDEX('Outcome Indicators - Section C'!C$10:C$26,MATCH('Print View'!$A59,'Outcome Indicators - Section C'!B$10:B$26,0)),""),"")</f>
        <v/>
      </c>
      <c r="D59" s="255" t="str">
        <f>IFERROR(IF(INDEX('Outcome Indicators - Section C'!D$10:D$26,MATCH('Print View'!$A59,'Outcome Indicators - Section C'!C$10:C$26,0))&lt;&gt;0,INDEX('Outcome Indicators - Section C'!D$10:D$26,MATCH('Print View'!$A59,'Outcome Indicators - Section C'!C$10:C$26,0)),""),"")</f>
        <v/>
      </c>
      <c r="E59" s="255" t="str">
        <f>IFERROR(IF(INDEX('Outcome Indicators - Section C'!E$10:E$26,MATCH('Print View'!$A59,'Outcome Indicators - Section C'!D$10:D$26,0))&lt;&gt;0,INDEX('Outcome Indicators - Section C'!E$10:E$26,MATCH('Print View'!$A59,'Outcome Indicators - Section C'!D$10:D$26,0)),""),"")</f>
        <v/>
      </c>
      <c r="F59" s="255" t="str">
        <f>IFERROR(IF(INDEX('Outcome Indicators - Section C'!F$10:F$26,MATCH('Print View'!$A59,'Outcome Indicators - Section C'!E$10:E$26,0))&lt;&gt;0,INDEX('Outcome Indicators - Section C'!F$10:F$26,MATCH('Print View'!$A59,'Outcome Indicators - Section C'!E$10:E$26,0)),""),"")</f>
        <v/>
      </c>
      <c r="G59" s="255" t="str">
        <f>IFERROR(IF(INDEX('Outcome Indicators - Section C'!G$10:G$26,MATCH('Print View'!$A59,'Outcome Indicators - Section C'!F$10:F$26,0))&lt;&gt;0,INDEX('Outcome Indicators - Section C'!G$10:G$26,MATCH('Print View'!$A59,'Outcome Indicators - Section C'!F$10:F$26,0)),""),"")</f>
        <v/>
      </c>
      <c r="H59" s="255" t="str">
        <f>IFERROR(IF(INDEX('Outcome Indicators - Section C'!H$10:H$26,MATCH('Print View'!$A59,'Outcome Indicators - Section C'!G$10:G$26,0))&lt;&gt;0,INDEX('Outcome Indicators - Section C'!H$10:H$26,MATCH('Print View'!$A59,'Outcome Indicators - Section C'!G$10:G$26,0)),""),"")</f>
        <v/>
      </c>
      <c r="I59" s="255" t="str">
        <f>IFERROR(IF(INDEX('Outcome Indicators - Section C'!O$10:O$26,MATCH('Print View'!$A59,'Outcome Indicators - Section C'!H$10:H$26,0))&lt;&gt;0,INDEX('Outcome Indicators - Section C'!O$10:O$26,MATCH('Print View'!$A59,'Outcome Indicators - Section C'!H$10:H$26,0)),""),"")</f>
        <v/>
      </c>
      <c r="J59" s="256"/>
      <c r="K59" s="257"/>
      <c r="L59" s="257"/>
      <c r="M59" s="257"/>
      <c r="N59" s="258"/>
      <c r="O59" s="259"/>
      <c r="P59" s="257"/>
      <c r="Q59" s="257"/>
      <c r="R59" s="257"/>
      <c r="S59" s="260"/>
      <c r="T59" s="259"/>
      <c r="U59" s="257"/>
      <c r="V59" s="257"/>
      <c r="W59" s="257"/>
      <c r="X59" s="258"/>
      <c r="Y59" s="222"/>
      <c r="Z59" s="257"/>
      <c r="AA59" s="257"/>
      <c r="AB59" s="257"/>
      <c r="AC59" s="258"/>
      <c r="AD59" s="256"/>
      <c r="AE59" s="257"/>
      <c r="AF59" s="257"/>
      <c r="AG59" s="257"/>
      <c r="AH59" s="261"/>
      <c r="AI59" s="190"/>
      <c r="AJ59" s="262" t="str">
        <f>IFERROR(IF(INDEX('Outcome Indicators - Section C'!P$10:P$26,MATCH('Print View'!$A59,'Outcome Indicators - Section C'!H$10:H$26,0))&lt;&gt;0,INDEX('Outcome Indicators - Section C'!P$10:P$26,MATCH('Print View'!$A59,'Outcome Indicators - Section C'!H$10:H$26,0)),""),"")</f>
        <v/>
      </c>
    </row>
    <row r="60" spans="1:36" ht="162.75" x14ac:dyDescent="0.25">
      <c r="A60" s="218">
        <v>3</v>
      </c>
      <c r="B60" s="176" t="str">
        <f>IFERROR(IF(INDEX('Outcome Indicators - Section C'!B$10:B$26,MATCH('Print View'!$A60,'Outcome Indicators - Section C'!$A$10:$A$26,0))&lt;&gt;0,INDEX('Outcome Indicators - Section C'!B$10:B$26,MATCH('Print View'!$A60,'Outcome Indicators - Section C'!$A$10:$A$26,0)),""),"")</f>
        <v>TB O-5(M): Couverture de traitement de la TB: Pourcentage de nouveaux cas et rechutes qui ont été notifiés et traités parmi le nombre estimé de cas de TB dans la même année</v>
      </c>
      <c r="C60" s="176" t="str">
        <f>IFERROR(IF(INDEX('Outcome Indicators - Section C'!C$10:C$26,MATCH('Print View'!$A60,'Outcome Indicators - Section C'!B$10:B$26,0))&lt;&gt;0,INDEX('Outcome Indicators - Section C'!C$10:C$26,MATCH('Print View'!$A60,'Outcome Indicators - Section C'!B$10:B$26,0)),""),"")</f>
        <v/>
      </c>
      <c r="D60" s="176" t="str">
        <f>IFERROR(IF(INDEX('Outcome Indicators - Section C'!D$10:D$26,MATCH('Print View'!$A60,'Outcome Indicators - Section C'!C$10:C$26,0))&lt;&gt;0,INDEX('Outcome Indicators - Section C'!D$10:D$26,MATCH('Print View'!$A60,'Outcome Indicators - Section C'!C$10:C$26,0)),""),"")</f>
        <v/>
      </c>
      <c r="E60" s="176" t="str">
        <f>IFERROR(IF(INDEX('Outcome Indicators - Section C'!E$10:E$26,MATCH('Print View'!$A60,'Outcome Indicators - Section C'!D$10:D$26,0))&lt;&gt;0,INDEX('Outcome Indicators - Section C'!E$10:E$26,MATCH('Print View'!$A60,'Outcome Indicators - Section C'!D$10:D$26,0)),""),"")</f>
        <v/>
      </c>
      <c r="F60" s="176" t="str">
        <f>IFERROR(IF(INDEX('Outcome Indicators - Section C'!F$10:F$26,MATCH('Print View'!$A60,'Outcome Indicators - Section C'!E$10:E$26,0))&lt;&gt;0,INDEX('Outcome Indicators - Section C'!F$10:F$26,MATCH('Print View'!$A60,'Outcome Indicators - Section C'!E$10:E$26,0)),""),"")</f>
        <v/>
      </c>
      <c r="G60" s="176" t="str">
        <f>IFERROR(IF(INDEX('Outcome Indicators - Section C'!G$10:G$26,MATCH('Print View'!$A60,'Outcome Indicators - Section C'!F$10:F$26,0))&lt;&gt;0,INDEX('Outcome Indicators - Section C'!G$10:G$26,MATCH('Print View'!$A60,'Outcome Indicators - Section C'!F$10:F$26,0)),""),"")</f>
        <v/>
      </c>
      <c r="H60" s="176" t="str">
        <f>IFERROR(IF(INDEX('Outcome Indicators - Section C'!H$10:H$26,MATCH('Print View'!$A60,'Outcome Indicators - Section C'!G$10:G$26,0))&lt;&gt;0,INDEX('Outcome Indicators - Section C'!H$10:H$26,MATCH('Print View'!$A60,'Outcome Indicators - Section C'!G$10:G$26,0)),""),"")</f>
        <v/>
      </c>
      <c r="I60" s="176" t="str">
        <f>IFERROR(IF(INDEX('Outcome Indicators - Section C'!O$10:O$26,MATCH('Print View'!$A60,'Outcome Indicators - Section C'!H$10:H$26,0))&lt;&gt;0,INDEX('Outcome Indicators - Section C'!O$10:O$26,MATCH('Print View'!$A60,'Outcome Indicators - Section C'!H$10:H$26,0)),""),"")</f>
        <v/>
      </c>
      <c r="J60" s="142"/>
      <c r="K60" s="140"/>
      <c r="L60" s="140"/>
      <c r="M60" s="140"/>
      <c r="N60" s="141"/>
      <c r="O60" s="143"/>
      <c r="P60" s="140"/>
      <c r="Q60" s="140"/>
      <c r="R60" s="140"/>
      <c r="S60" s="168"/>
      <c r="T60" s="143"/>
      <c r="U60" s="140"/>
      <c r="V60" s="140"/>
      <c r="W60" s="140"/>
      <c r="X60" s="141"/>
      <c r="Y60" s="170"/>
      <c r="Z60" s="140"/>
      <c r="AA60" s="140"/>
      <c r="AB60" s="140"/>
      <c r="AC60" s="141"/>
      <c r="AD60" s="142"/>
      <c r="AE60" s="140"/>
      <c r="AF60" s="140"/>
      <c r="AG60" s="140"/>
      <c r="AH60" s="149"/>
      <c r="AI60" s="190"/>
      <c r="AJ60" s="180" t="str">
        <f>IFERROR(IF(INDEX('Outcome Indicators - Section C'!P$10:P$26,MATCH('Print View'!$A60,'Outcome Indicators - Section C'!H$10:H$26,0))&lt;&gt;0,INDEX('Outcome Indicators - Section C'!P$10:P$26,MATCH('Print View'!$A60,'Outcome Indicators - Section C'!H$10:H$26,0)),""),"")</f>
        <v/>
      </c>
    </row>
    <row r="61" spans="1:36" ht="23.25" x14ac:dyDescent="0.25">
      <c r="A61" s="218">
        <v>4</v>
      </c>
      <c r="B61" s="255" t="str">
        <f>IFERROR(IF(INDEX('Outcome Indicators - Section C'!B$10:B$26,MATCH('Print View'!$A61,'Outcome Indicators - Section C'!$A$10:$A$26,0))&lt;&gt;0,INDEX('Outcome Indicators - Section C'!B$10:B$26,MATCH('Print View'!$A61,'Outcome Indicators - Section C'!$A$10:$A$26,0)),""),"")</f>
        <v/>
      </c>
      <c r="C61" s="255" t="str">
        <f>IFERROR(IF(INDEX('Outcome Indicators - Section C'!C$10:C$26,MATCH('Print View'!$A61,'Outcome Indicators - Section C'!B$10:B$26,0))&lt;&gt;0,INDEX('Outcome Indicators - Section C'!C$10:C$26,MATCH('Print View'!$A61,'Outcome Indicators - Section C'!B$10:B$26,0)),""),"")</f>
        <v/>
      </c>
      <c r="D61" s="255" t="str">
        <f>IFERROR(IF(INDEX('Outcome Indicators - Section C'!D$10:D$26,MATCH('Print View'!$A61,'Outcome Indicators - Section C'!C$10:C$26,0))&lt;&gt;0,INDEX('Outcome Indicators - Section C'!D$10:D$26,MATCH('Print View'!$A61,'Outcome Indicators - Section C'!C$10:C$26,0)),""),"")</f>
        <v/>
      </c>
      <c r="E61" s="255" t="str">
        <f>IFERROR(IF(INDEX('Outcome Indicators - Section C'!E$10:E$26,MATCH('Print View'!$A61,'Outcome Indicators - Section C'!D$10:D$26,0))&lt;&gt;0,INDEX('Outcome Indicators - Section C'!E$10:E$26,MATCH('Print View'!$A61,'Outcome Indicators - Section C'!D$10:D$26,0)),""),"")</f>
        <v/>
      </c>
      <c r="F61" s="255" t="str">
        <f>IFERROR(IF(INDEX('Outcome Indicators - Section C'!F$10:F$26,MATCH('Print View'!$A61,'Outcome Indicators - Section C'!E$10:E$26,0))&lt;&gt;0,INDEX('Outcome Indicators - Section C'!F$10:F$26,MATCH('Print View'!$A61,'Outcome Indicators - Section C'!E$10:E$26,0)),""),"")</f>
        <v/>
      </c>
      <c r="G61" s="255" t="str">
        <f>IFERROR(IF(INDEX('Outcome Indicators - Section C'!G$10:G$26,MATCH('Print View'!$A61,'Outcome Indicators - Section C'!F$10:F$26,0))&lt;&gt;0,INDEX('Outcome Indicators - Section C'!G$10:G$26,MATCH('Print View'!$A61,'Outcome Indicators - Section C'!F$10:F$26,0)),""),"")</f>
        <v/>
      </c>
      <c r="H61" s="255" t="str">
        <f>IFERROR(IF(INDEX('Outcome Indicators - Section C'!H$10:H$26,MATCH('Print View'!$A61,'Outcome Indicators - Section C'!G$10:G$26,0))&lt;&gt;0,INDEX('Outcome Indicators - Section C'!H$10:H$26,MATCH('Print View'!$A61,'Outcome Indicators - Section C'!G$10:G$26,0)),""),"")</f>
        <v/>
      </c>
      <c r="I61" s="255" t="str">
        <f>IFERROR(IF(INDEX('Outcome Indicators - Section C'!O$10:O$26,MATCH('Print View'!$A61,'Outcome Indicators - Section C'!H$10:H$26,0))&lt;&gt;0,INDEX('Outcome Indicators - Section C'!O$10:O$26,MATCH('Print View'!$A61,'Outcome Indicators - Section C'!H$10:H$26,0)),""),"")</f>
        <v/>
      </c>
      <c r="J61" s="256"/>
      <c r="K61" s="257"/>
      <c r="L61" s="257"/>
      <c r="M61" s="257"/>
      <c r="N61" s="258"/>
      <c r="O61" s="259"/>
      <c r="P61" s="257"/>
      <c r="Q61" s="257"/>
      <c r="R61" s="257"/>
      <c r="S61" s="260"/>
      <c r="T61" s="259"/>
      <c r="U61" s="257"/>
      <c r="V61" s="257"/>
      <c r="W61" s="257"/>
      <c r="X61" s="258"/>
      <c r="Y61" s="222"/>
      <c r="Z61" s="257"/>
      <c r="AA61" s="257"/>
      <c r="AB61" s="257"/>
      <c r="AC61" s="258"/>
      <c r="AD61" s="256"/>
      <c r="AE61" s="257"/>
      <c r="AF61" s="257"/>
      <c r="AG61" s="257"/>
      <c r="AH61" s="261"/>
      <c r="AI61" s="190"/>
      <c r="AJ61" s="262" t="str">
        <f>IFERROR(IF(INDEX('Outcome Indicators - Section C'!P$10:P$26,MATCH('Print View'!$A61,'Outcome Indicators - Section C'!H$10:H$26,0))&lt;&gt;0,INDEX('Outcome Indicators - Section C'!P$10:P$26,MATCH('Print View'!$A61,'Outcome Indicators - Section C'!H$10:H$26,0)),""),"")</f>
        <v/>
      </c>
    </row>
    <row r="62" spans="1:36" ht="23.25" x14ac:dyDescent="0.25">
      <c r="A62" s="218">
        <v>5</v>
      </c>
      <c r="B62" s="176" t="str">
        <f>IFERROR(IF(INDEX('Outcome Indicators - Section C'!B$10:B$26,MATCH('Print View'!$A62,'Outcome Indicators - Section C'!$A$10:$A$26,0))&lt;&gt;0,INDEX('Outcome Indicators - Section C'!B$10:B$26,MATCH('Print View'!$A62,'Outcome Indicators - Section C'!$A$10:$A$26,0)),""),"")</f>
        <v/>
      </c>
      <c r="C62" s="176" t="str">
        <f>IFERROR(IF(INDEX('Outcome Indicators - Section C'!C$10:C$26,MATCH('Print View'!$A62,'Outcome Indicators - Section C'!B$10:B$26,0))&lt;&gt;0,INDEX('Outcome Indicators - Section C'!C$10:C$26,MATCH('Print View'!$A62,'Outcome Indicators - Section C'!B$10:B$26,0)),""),"")</f>
        <v/>
      </c>
      <c r="D62" s="176" t="str">
        <f>IFERROR(IF(INDEX('Outcome Indicators - Section C'!D$10:D$26,MATCH('Print View'!$A62,'Outcome Indicators - Section C'!C$10:C$26,0))&lt;&gt;0,INDEX('Outcome Indicators - Section C'!D$10:D$26,MATCH('Print View'!$A62,'Outcome Indicators - Section C'!C$10:C$26,0)),""),"")</f>
        <v/>
      </c>
      <c r="E62" s="176" t="str">
        <f>IFERROR(IF(INDEX('Outcome Indicators - Section C'!E$10:E$26,MATCH('Print View'!$A62,'Outcome Indicators - Section C'!D$10:D$26,0))&lt;&gt;0,INDEX('Outcome Indicators - Section C'!E$10:E$26,MATCH('Print View'!$A62,'Outcome Indicators - Section C'!D$10:D$26,0)),""),"")</f>
        <v/>
      </c>
      <c r="F62" s="176" t="str">
        <f>IFERROR(IF(INDEX('Outcome Indicators - Section C'!F$10:F$26,MATCH('Print View'!$A62,'Outcome Indicators - Section C'!E$10:E$26,0))&lt;&gt;0,INDEX('Outcome Indicators - Section C'!F$10:F$26,MATCH('Print View'!$A62,'Outcome Indicators - Section C'!E$10:E$26,0)),""),"")</f>
        <v/>
      </c>
      <c r="G62" s="176" t="str">
        <f>IFERROR(IF(INDEX('Outcome Indicators - Section C'!G$10:G$26,MATCH('Print View'!$A62,'Outcome Indicators - Section C'!F$10:F$26,0))&lt;&gt;0,INDEX('Outcome Indicators - Section C'!G$10:G$26,MATCH('Print View'!$A62,'Outcome Indicators - Section C'!F$10:F$26,0)),""),"")</f>
        <v/>
      </c>
      <c r="H62" s="176" t="str">
        <f>IFERROR(IF(INDEX('Outcome Indicators - Section C'!H$10:H$26,MATCH('Print View'!$A62,'Outcome Indicators - Section C'!G$10:G$26,0))&lt;&gt;0,INDEX('Outcome Indicators - Section C'!H$10:H$26,MATCH('Print View'!$A62,'Outcome Indicators - Section C'!G$10:G$26,0)),""),"")</f>
        <v/>
      </c>
      <c r="I62" s="176" t="str">
        <f>IFERROR(IF(INDEX('Outcome Indicators - Section C'!O$10:O$26,MATCH('Print View'!$A62,'Outcome Indicators - Section C'!H$10:H$26,0))&lt;&gt;0,INDEX('Outcome Indicators - Section C'!O$10:O$26,MATCH('Print View'!$A62,'Outcome Indicators - Section C'!H$10:H$26,0)),""),"")</f>
        <v/>
      </c>
      <c r="J62" s="142"/>
      <c r="K62" s="140"/>
      <c r="L62" s="140"/>
      <c r="M62" s="140"/>
      <c r="N62" s="141"/>
      <c r="O62" s="143"/>
      <c r="P62" s="140"/>
      <c r="Q62" s="140"/>
      <c r="R62" s="140"/>
      <c r="S62" s="168"/>
      <c r="T62" s="143"/>
      <c r="U62" s="140"/>
      <c r="V62" s="140"/>
      <c r="W62" s="140"/>
      <c r="X62" s="141"/>
      <c r="Y62" s="170"/>
      <c r="Z62" s="140"/>
      <c r="AA62" s="140"/>
      <c r="AB62" s="140"/>
      <c r="AC62" s="141"/>
      <c r="AD62" s="142"/>
      <c r="AE62" s="140"/>
      <c r="AF62" s="140"/>
      <c r="AG62" s="140"/>
      <c r="AH62" s="149"/>
      <c r="AI62" s="190"/>
      <c r="AJ62" s="180" t="str">
        <f>IFERROR(IF(INDEX('Outcome Indicators - Section C'!P$10:P$26,MATCH('Print View'!$A62,'Outcome Indicators - Section C'!H$10:H$26,0))&lt;&gt;0,INDEX('Outcome Indicators - Section C'!P$10:P$26,MATCH('Print View'!$A62,'Outcome Indicators - Section C'!H$10:H$26,0)),""),"")</f>
        <v/>
      </c>
    </row>
    <row r="63" spans="1:36" ht="23.25" x14ac:dyDescent="0.25">
      <c r="A63" s="218">
        <v>6</v>
      </c>
      <c r="B63" s="255" t="str">
        <f>IFERROR(IF(INDEX('Outcome Indicators - Section C'!B$10:B$26,MATCH('Print View'!$A63,'Outcome Indicators - Section C'!$A$10:$A$26,0))&lt;&gt;0,INDEX('Outcome Indicators - Section C'!B$10:B$26,MATCH('Print View'!$A63,'Outcome Indicators - Section C'!$A$10:$A$26,0)),""),"")</f>
        <v/>
      </c>
      <c r="C63" s="255" t="str">
        <f>IFERROR(IF(INDEX('Outcome Indicators - Section C'!C$10:C$26,MATCH('Print View'!$A63,'Outcome Indicators - Section C'!B$10:B$26,0))&lt;&gt;0,INDEX('Outcome Indicators - Section C'!C$10:C$26,MATCH('Print View'!$A63,'Outcome Indicators - Section C'!B$10:B$26,0)),""),"")</f>
        <v/>
      </c>
      <c r="D63" s="255" t="str">
        <f>IFERROR(IF(INDEX('Outcome Indicators - Section C'!D$10:D$26,MATCH('Print View'!$A63,'Outcome Indicators - Section C'!C$10:C$26,0))&lt;&gt;0,INDEX('Outcome Indicators - Section C'!D$10:D$26,MATCH('Print View'!$A63,'Outcome Indicators - Section C'!C$10:C$26,0)),""),"")</f>
        <v/>
      </c>
      <c r="E63" s="255" t="str">
        <f>IFERROR(IF(INDEX('Outcome Indicators - Section C'!E$10:E$26,MATCH('Print View'!$A63,'Outcome Indicators - Section C'!D$10:D$26,0))&lt;&gt;0,INDEX('Outcome Indicators - Section C'!E$10:E$26,MATCH('Print View'!$A63,'Outcome Indicators - Section C'!D$10:D$26,0)),""),"")</f>
        <v/>
      </c>
      <c r="F63" s="255" t="str">
        <f>IFERROR(IF(INDEX('Outcome Indicators - Section C'!F$10:F$26,MATCH('Print View'!$A63,'Outcome Indicators - Section C'!E$10:E$26,0))&lt;&gt;0,INDEX('Outcome Indicators - Section C'!F$10:F$26,MATCH('Print View'!$A63,'Outcome Indicators - Section C'!E$10:E$26,0)),""),"")</f>
        <v/>
      </c>
      <c r="G63" s="255" t="str">
        <f>IFERROR(IF(INDEX('Outcome Indicators - Section C'!G$10:G$26,MATCH('Print View'!$A63,'Outcome Indicators - Section C'!F$10:F$26,0))&lt;&gt;0,INDEX('Outcome Indicators - Section C'!G$10:G$26,MATCH('Print View'!$A63,'Outcome Indicators - Section C'!F$10:F$26,0)),""),"")</f>
        <v/>
      </c>
      <c r="H63" s="255" t="str">
        <f>IFERROR(IF(INDEX('Outcome Indicators - Section C'!H$10:H$26,MATCH('Print View'!$A63,'Outcome Indicators - Section C'!G$10:G$26,0))&lt;&gt;0,INDEX('Outcome Indicators - Section C'!H$10:H$26,MATCH('Print View'!$A63,'Outcome Indicators - Section C'!G$10:G$26,0)),""),"")</f>
        <v/>
      </c>
      <c r="I63" s="255" t="str">
        <f>IFERROR(IF(INDEX('Outcome Indicators - Section C'!O$10:O$26,MATCH('Print View'!$A63,'Outcome Indicators - Section C'!H$10:H$26,0))&lt;&gt;0,INDEX('Outcome Indicators - Section C'!O$10:O$26,MATCH('Print View'!$A63,'Outcome Indicators - Section C'!H$10:H$26,0)),""),"")</f>
        <v/>
      </c>
      <c r="J63" s="256"/>
      <c r="K63" s="257"/>
      <c r="L63" s="257"/>
      <c r="M63" s="257"/>
      <c r="N63" s="258"/>
      <c r="O63" s="259"/>
      <c r="P63" s="257"/>
      <c r="Q63" s="257"/>
      <c r="R63" s="257"/>
      <c r="S63" s="260"/>
      <c r="T63" s="259"/>
      <c r="U63" s="257"/>
      <c r="V63" s="257"/>
      <c r="W63" s="257"/>
      <c r="X63" s="258"/>
      <c r="Y63" s="222"/>
      <c r="Z63" s="257"/>
      <c r="AA63" s="257"/>
      <c r="AB63" s="257"/>
      <c r="AC63" s="258"/>
      <c r="AD63" s="256"/>
      <c r="AE63" s="257"/>
      <c r="AF63" s="257"/>
      <c r="AG63" s="257"/>
      <c r="AH63" s="261"/>
      <c r="AI63" s="190"/>
      <c r="AJ63" s="262" t="str">
        <f>IFERROR(IF(INDEX('Outcome Indicators - Section C'!P$10:P$26,MATCH('Print View'!$A63,'Outcome Indicators - Section C'!H$10:H$26,0))&lt;&gt;0,INDEX('Outcome Indicators - Section C'!P$10:P$26,MATCH('Print View'!$A63,'Outcome Indicators - Section C'!H$10:H$26,0)),""),"")</f>
        <v/>
      </c>
    </row>
    <row r="64" spans="1:36" ht="23.25" x14ac:dyDescent="0.25">
      <c r="A64" s="218">
        <v>7</v>
      </c>
      <c r="B64" s="176" t="str">
        <f>IFERROR(IF(INDEX('Outcome Indicators - Section C'!B$10:B$26,MATCH('Print View'!$A64,'Outcome Indicators - Section C'!$A$10:$A$26,0))&lt;&gt;0,INDEX('Outcome Indicators - Section C'!B$10:B$26,MATCH('Print View'!$A64,'Outcome Indicators - Section C'!$A$10:$A$26,0)),""),"")</f>
        <v/>
      </c>
      <c r="C64" s="176" t="str">
        <f>IFERROR(IF(INDEX('Outcome Indicators - Section C'!C$10:C$26,MATCH('Print View'!$A64,'Outcome Indicators - Section C'!B$10:B$26,0))&lt;&gt;0,INDEX('Outcome Indicators - Section C'!C$10:C$26,MATCH('Print View'!$A64,'Outcome Indicators - Section C'!B$10:B$26,0)),""),"")</f>
        <v/>
      </c>
      <c r="D64" s="176" t="str">
        <f>IFERROR(IF(INDEX('Outcome Indicators - Section C'!D$10:D$26,MATCH('Print View'!$A64,'Outcome Indicators - Section C'!C$10:C$26,0))&lt;&gt;0,INDEX('Outcome Indicators - Section C'!D$10:D$26,MATCH('Print View'!$A64,'Outcome Indicators - Section C'!C$10:C$26,0)),""),"")</f>
        <v/>
      </c>
      <c r="E64" s="176" t="str">
        <f>IFERROR(IF(INDEX('Outcome Indicators - Section C'!E$10:E$26,MATCH('Print View'!$A64,'Outcome Indicators - Section C'!D$10:D$26,0))&lt;&gt;0,INDEX('Outcome Indicators - Section C'!E$10:E$26,MATCH('Print View'!$A64,'Outcome Indicators - Section C'!D$10:D$26,0)),""),"")</f>
        <v/>
      </c>
      <c r="F64" s="176" t="str">
        <f>IFERROR(IF(INDEX('Outcome Indicators - Section C'!F$10:F$26,MATCH('Print View'!$A64,'Outcome Indicators - Section C'!E$10:E$26,0))&lt;&gt;0,INDEX('Outcome Indicators - Section C'!F$10:F$26,MATCH('Print View'!$A64,'Outcome Indicators - Section C'!E$10:E$26,0)),""),"")</f>
        <v/>
      </c>
      <c r="G64" s="176" t="str">
        <f>IFERROR(IF(INDEX('Outcome Indicators - Section C'!G$10:G$26,MATCH('Print View'!$A64,'Outcome Indicators - Section C'!F$10:F$26,0))&lt;&gt;0,INDEX('Outcome Indicators - Section C'!G$10:G$26,MATCH('Print View'!$A64,'Outcome Indicators - Section C'!F$10:F$26,0)),""),"")</f>
        <v/>
      </c>
      <c r="H64" s="176" t="str">
        <f>IFERROR(IF(INDEX('Outcome Indicators - Section C'!H$10:H$26,MATCH('Print View'!$A64,'Outcome Indicators - Section C'!G$10:G$26,0))&lt;&gt;0,INDEX('Outcome Indicators - Section C'!H$10:H$26,MATCH('Print View'!$A64,'Outcome Indicators - Section C'!G$10:G$26,0)),""),"")</f>
        <v/>
      </c>
      <c r="I64" s="176" t="str">
        <f>IFERROR(IF(INDEX('Outcome Indicators - Section C'!O$10:O$26,MATCH('Print View'!$A64,'Outcome Indicators - Section C'!H$10:H$26,0))&lt;&gt;0,INDEX('Outcome Indicators - Section C'!O$10:O$26,MATCH('Print View'!$A64,'Outcome Indicators - Section C'!H$10:H$26,0)),""),"")</f>
        <v/>
      </c>
      <c r="J64" s="142"/>
      <c r="K64" s="140"/>
      <c r="L64" s="140"/>
      <c r="M64" s="140"/>
      <c r="N64" s="141"/>
      <c r="O64" s="143"/>
      <c r="P64" s="140"/>
      <c r="Q64" s="140"/>
      <c r="R64" s="140"/>
      <c r="S64" s="168"/>
      <c r="T64" s="143"/>
      <c r="U64" s="140"/>
      <c r="V64" s="140"/>
      <c r="W64" s="140"/>
      <c r="X64" s="141"/>
      <c r="Y64" s="170"/>
      <c r="Z64" s="140"/>
      <c r="AA64" s="140"/>
      <c r="AB64" s="140"/>
      <c r="AC64" s="141"/>
      <c r="AD64" s="142"/>
      <c r="AE64" s="140"/>
      <c r="AF64" s="140"/>
      <c r="AG64" s="140"/>
      <c r="AH64" s="149"/>
      <c r="AI64" s="190"/>
      <c r="AJ64" s="180" t="str">
        <f>IFERROR(IF(INDEX('Outcome Indicators - Section C'!P$10:P$26,MATCH('Print View'!$A64,'Outcome Indicators - Section C'!H$10:H$26,0))&lt;&gt;0,INDEX('Outcome Indicators - Section C'!P$10:P$26,MATCH('Print View'!$A64,'Outcome Indicators - Section C'!H$10:H$26,0)),""),"")</f>
        <v/>
      </c>
    </row>
    <row r="65" spans="1:36" ht="23.25" x14ac:dyDescent="0.25">
      <c r="A65" s="218">
        <v>8</v>
      </c>
      <c r="B65" s="255" t="str">
        <f>IFERROR(IF(INDEX('Outcome Indicators - Section C'!B$10:B$26,MATCH('Print View'!$A65,'Outcome Indicators - Section C'!$A$10:$A$26,0))&lt;&gt;0,INDEX('Outcome Indicators - Section C'!B$10:B$26,MATCH('Print View'!$A65,'Outcome Indicators - Section C'!$A$10:$A$26,0)),""),"")</f>
        <v/>
      </c>
      <c r="C65" s="255" t="str">
        <f>IFERROR(IF(INDEX('Outcome Indicators - Section C'!C$10:C$26,MATCH('Print View'!$A65,'Outcome Indicators - Section C'!B$10:B$26,0))&lt;&gt;0,INDEX('Outcome Indicators - Section C'!C$10:C$26,MATCH('Print View'!$A65,'Outcome Indicators - Section C'!B$10:B$26,0)),""),"")</f>
        <v/>
      </c>
      <c r="D65" s="255" t="str">
        <f>IFERROR(IF(INDEX('Outcome Indicators - Section C'!D$10:D$26,MATCH('Print View'!$A65,'Outcome Indicators - Section C'!C$10:C$26,0))&lt;&gt;0,INDEX('Outcome Indicators - Section C'!D$10:D$26,MATCH('Print View'!$A65,'Outcome Indicators - Section C'!C$10:C$26,0)),""),"")</f>
        <v/>
      </c>
      <c r="E65" s="255" t="str">
        <f>IFERROR(IF(INDEX('Outcome Indicators - Section C'!E$10:E$26,MATCH('Print View'!$A65,'Outcome Indicators - Section C'!D$10:D$26,0))&lt;&gt;0,INDEX('Outcome Indicators - Section C'!E$10:E$26,MATCH('Print View'!$A65,'Outcome Indicators - Section C'!D$10:D$26,0)),""),"")</f>
        <v/>
      </c>
      <c r="F65" s="255" t="str">
        <f>IFERROR(IF(INDEX('Outcome Indicators - Section C'!F$10:F$26,MATCH('Print View'!$A65,'Outcome Indicators - Section C'!E$10:E$26,0))&lt;&gt;0,INDEX('Outcome Indicators - Section C'!F$10:F$26,MATCH('Print View'!$A65,'Outcome Indicators - Section C'!E$10:E$26,0)),""),"")</f>
        <v/>
      </c>
      <c r="G65" s="255" t="str">
        <f>IFERROR(IF(INDEX('Outcome Indicators - Section C'!G$10:G$26,MATCH('Print View'!$A65,'Outcome Indicators - Section C'!F$10:F$26,0))&lt;&gt;0,INDEX('Outcome Indicators - Section C'!G$10:G$26,MATCH('Print View'!$A65,'Outcome Indicators - Section C'!F$10:F$26,0)),""),"")</f>
        <v/>
      </c>
      <c r="H65" s="255" t="str">
        <f>IFERROR(IF(INDEX('Outcome Indicators - Section C'!H$10:H$26,MATCH('Print View'!$A65,'Outcome Indicators - Section C'!G$10:G$26,0))&lt;&gt;0,INDEX('Outcome Indicators - Section C'!H$10:H$26,MATCH('Print View'!$A65,'Outcome Indicators - Section C'!G$10:G$26,0)),""),"")</f>
        <v/>
      </c>
      <c r="I65" s="255" t="str">
        <f>IFERROR(IF(INDEX('Outcome Indicators - Section C'!O$10:O$26,MATCH('Print View'!$A65,'Outcome Indicators - Section C'!H$10:H$26,0))&lt;&gt;0,INDEX('Outcome Indicators - Section C'!O$10:O$26,MATCH('Print View'!$A65,'Outcome Indicators - Section C'!H$10:H$26,0)),""),"")</f>
        <v/>
      </c>
      <c r="J65" s="256"/>
      <c r="K65" s="257"/>
      <c r="L65" s="257"/>
      <c r="M65" s="257"/>
      <c r="N65" s="258"/>
      <c r="O65" s="259"/>
      <c r="P65" s="257"/>
      <c r="Q65" s="257"/>
      <c r="R65" s="257"/>
      <c r="S65" s="260"/>
      <c r="T65" s="259"/>
      <c r="U65" s="257"/>
      <c r="V65" s="257"/>
      <c r="W65" s="257"/>
      <c r="X65" s="258"/>
      <c r="Y65" s="222"/>
      <c r="Z65" s="257"/>
      <c r="AA65" s="257"/>
      <c r="AB65" s="257"/>
      <c r="AC65" s="258"/>
      <c r="AD65" s="256"/>
      <c r="AE65" s="257"/>
      <c r="AF65" s="257"/>
      <c r="AG65" s="257"/>
      <c r="AH65" s="261"/>
      <c r="AI65" s="190"/>
      <c r="AJ65" s="262" t="str">
        <f>IFERROR(IF(INDEX('Outcome Indicators - Section C'!P$10:P$26,MATCH('Print View'!$A65,'Outcome Indicators - Section C'!H$10:H$26,0))&lt;&gt;0,INDEX('Outcome Indicators - Section C'!P$10:P$26,MATCH('Print View'!$A65,'Outcome Indicators - Section C'!H$10:H$26,0)),""),"")</f>
        <v/>
      </c>
    </row>
    <row r="66" spans="1:36" ht="23.25" x14ac:dyDescent="0.25">
      <c r="A66" s="218">
        <v>9</v>
      </c>
      <c r="B66" s="176" t="str">
        <f>IFERROR(IF(INDEX('Outcome Indicators - Section C'!B$10:B$26,MATCH('Print View'!$A66,'Outcome Indicators - Section C'!$A$10:$A$26,0))&lt;&gt;0,INDEX('Outcome Indicators - Section C'!B$10:B$26,MATCH('Print View'!$A66,'Outcome Indicators - Section C'!$A$10:$A$26,0)),""),"")</f>
        <v/>
      </c>
      <c r="C66" s="176" t="str">
        <f>IFERROR(IF(INDEX('Outcome Indicators - Section C'!C$10:C$26,MATCH('Print View'!$A66,'Outcome Indicators - Section C'!B$10:B$26,0))&lt;&gt;0,INDEX('Outcome Indicators - Section C'!C$10:C$26,MATCH('Print View'!$A66,'Outcome Indicators - Section C'!B$10:B$26,0)),""),"")</f>
        <v/>
      </c>
      <c r="D66" s="176" t="str">
        <f>IFERROR(IF(INDEX('Outcome Indicators - Section C'!D$10:D$26,MATCH('Print View'!$A66,'Outcome Indicators - Section C'!C$10:C$26,0))&lt;&gt;0,INDEX('Outcome Indicators - Section C'!D$10:D$26,MATCH('Print View'!$A66,'Outcome Indicators - Section C'!C$10:C$26,0)),""),"")</f>
        <v/>
      </c>
      <c r="E66" s="176" t="str">
        <f>IFERROR(IF(INDEX('Outcome Indicators - Section C'!E$10:E$26,MATCH('Print View'!$A66,'Outcome Indicators - Section C'!D$10:D$26,0))&lt;&gt;0,INDEX('Outcome Indicators - Section C'!E$10:E$26,MATCH('Print View'!$A66,'Outcome Indicators - Section C'!D$10:D$26,0)),""),"")</f>
        <v/>
      </c>
      <c r="F66" s="176" t="str">
        <f>IFERROR(IF(INDEX('Outcome Indicators - Section C'!F$10:F$26,MATCH('Print View'!$A66,'Outcome Indicators - Section C'!E$10:E$26,0))&lt;&gt;0,INDEX('Outcome Indicators - Section C'!F$10:F$26,MATCH('Print View'!$A66,'Outcome Indicators - Section C'!E$10:E$26,0)),""),"")</f>
        <v/>
      </c>
      <c r="G66" s="176" t="str">
        <f>IFERROR(IF(INDEX('Outcome Indicators - Section C'!G$10:G$26,MATCH('Print View'!$A66,'Outcome Indicators - Section C'!F$10:F$26,0))&lt;&gt;0,INDEX('Outcome Indicators - Section C'!G$10:G$26,MATCH('Print View'!$A66,'Outcome Indicators - Section C'!F$10:F$26,0)),""),"")</f>
        <v/>
      </c>
      <c r="H66" s="176" t="str">
        <f>IFERROR(IF(INDEX('Outcome Indicators - Section C'!H$10:H$26,MATCH('Print View'!$A66,'Outcome Indicators - Section C'!G$10:G$26,0))&lt;&gt;0,INDEX('Outcome Indicators - Section C'!H$10:H$26,MATCH('Print View'!$A66,'Outcome Indicators - Section C'!G$10:G$26,0)),""),"")</f>
        <v/>
      </c>
      <c r="I66" s="176" t="str">
        <f>IFERROR(IF(INDEX('Outcome Indicators - Section C'!O$10:O$26,MATCH('Print View'!$A66,'Outcome Indicators - Section C'!H$10:H$26,0))&lt;&gt;0,INDEX('Outcome Indicators - Section C'!O$10:O$26,MATCH('Print View'!$A66,'Outcome Indicators - Section C'!H$10:H$26,0)),""),"")</f>
        <v/>
      </c>
      <c r="J66" s="142"/>
      <c r="K66" s="140"/>
      <c r="L66" s="140"/>
      <c r="M66" s="140"/>
      <c r="N66" s="141"/>
      <c r="O66" s="143"/>
      <c r="P66" s="140"/>
      <c r="Q66" s="140"/>
      <c r="R66" s="140"/>
      <c r="S66" s="168"/>
      <c r="T66" s="143"/>
      <c r="U66" s="140"/>
      <c r="V66" s="140"/>
      <c r="W66" s="140"/>
      <c r="X66" s="141"/>
      <c r="Y66" s="170"/>
      <c r="Z66" s="140"/>
      <c r="AA66" s="140"/>
      <c r="AB66" s="140"/>
      <c r="AC66" s="141"/>
      <c r="AD66" s="142"/>
      <c r="AE66" s="140"/>
      <c r="AF66" s="140"/>
      <c r="AG66" s="140"/>
      <c r="AH66" s="149"/>
      <c r="AI66" s="190"/>
      <c r="AJ66" s="180" t="str">
        <f>IFERROR(IF(INDEX('Outcome Indicators - Section C'!P$10:P$26,MATCH('Print View'!$A66,'Outcome Indicators - Section C'!H$10:H$26,0))&lt;&gt;0,INDEX('Outcome Indicators - Section C'!P$10:P$26,MATCH('Print View'!$A66,'Outcome Indicators - Section C'!H$10:H$26,0)),""),"")</f>
        <v/>
      </c>
    </row>
    <row r="67" spans="1:36" ht="23.25" x14ac:dyDescent="0.25">
      <c r="A67" s="218">
        <v>10</v>
      </c>
      <c r="B67" s="255" t="str">
        <f>IFERROR(IF(INDEX('Outcome Indicators - Section C'!B$10:B$26,MATCH('Print View'!$A67,'Outcome Indicators - Section C'!$A$10:$A$26,0))&lt;&gt;0,INDEX('Outcome Indicators - Section C'!B$10:B$26,MATCH('Print View'!$A67,'Outcome Indicators - Section C'!$A$10:$A$26,0)),""),"")</f>
        <v/>
      </c>
      <c r="C67" s="255" t="str">
        <f>IFERROR(IF(INDEX('Outcome Indicators - Section C'!C$10:C$26,MATCH('Print View'!$A67,'Outcome Indicators - Section C'!B$10:B$26,0))&lt;&gt;0,INDEX('Outcome Indicators - Section C'!C$10:C$26,MATCH('Print View'!$A67,'Outcome Indicators - Section C'!B$10:B$26,0)),""),"")</f>
        <v/>
      </c>
      <c r="D67" s="255" t="str">
        <f>IFERROR(IF(INDEX('Outcome Indicators - Section C'!D$10:D$26,MATCH('Print View'!$A67,'Outcome Indicators - Section C'!C$10:C$26,0))&lt;&gt;0,INDEX('Outcome Indicators - Section C'!D$10:D$26,MATCH('Print View'!$A67,'Outcome Indicators - Section C'!C$10:C$26,0)),""),"")</f>
        <v/>
      </c>
      <c r="E67" s="255" t="str">
        <f>IFERROR(IF(INDEX('Outcome Indicators - Section C'!E$10:E$26,MATCH('Print View'!$A67,'Outcome Indicators - Section C'!D$10:D$26,0))&lt;&gt;0,INDEX('Outcome Indicators - Section C'!E$10:E$26,MATCH('Print View'!$A67,'Outcome Indicators - Section C'!D$10:D$26,0)),""),"")</f>
        <v/>
      </c>
      <c r="F67" s="255" t="str">
        <f>IFERROR(IF(INDEX('Outcome Indicators - Section C'!F$10:F$26,MATCH('Print View'!$A67,'Outcome Indicators - Section C'!E$10:E$26,0))&lt;&gt;0,INDEX('Outcome Indicators - Section C'!F$10:F$26,MATCH('Print View'!$A67,'Outcome Indicators - Section C'!E$10:E$26,0)),""),"")</f>
        <v/>
      </c>
      <c r="G67" s="255" t="str">
        <f>IFERROR(IF(INDEX('Outcome Indicators - Section C'!G$10:G$26,MATCH('Print View'!$A67,'Outcome Indicators - Section C'!F$10:F$26,0))&lt;&gt;0,INDEX('Outcome Indicators - Section C'!G$10:G$26,MATCH('Print View'!$A67,'Outcome Indicators - Section C'!F$10:F$26,0)),""),"")</f>
        <v/>
      </c>
      <c r="H67" s="255" t="str">
        <f>IFERROR(IF(INDEX('Outcome Indicators - Section C'!H$10:H$26,MATCH('Print View'!$A67,'Outcome Indicators - Section C'!G$10:G$26,0))&lt;&gt;0,INDEX('Outcome Indicators - Section C'!H$10:H$26,MATCH('Print View'!$A67,'Outcome Indicators - Section C'!G$10:G$26,0)),""),"")</f>
        <v/>
      </c>
      <c r="I67" s="255" t="str">
        <f>IFERROR(IF(INDEX('Outcome Indicators - Section C'!O$10:O$26,MATCH('Print View'!$A67,'Outcome Indicators - Section C'!H$10:H$26,0))&lt;&gt;0,INDEX('Outcome Indicators - Section C'!O$10:O$26,MATCH('Print View'!$A67,'Outcome Indicators - Section C'!H$10:H$26,0)),""),"")</f>
        <v/>
      </c>
      <c r="J67" s="256"/>
      <c r="K67" s="257"/>
      <c r="L67" s="257"/>
      <c r="M67" s="257"/>
      <c r="N67" s="258"/>
      <c r="O67" s="259"/>
      <c r="P67" s="257"/>
      <c r="Q67" s="257"/>
      <c r="R67" s="257"/>
      <c r="S67" s="260"/>
      <c r="T67" s="259"/>
      <c r="U67" s="257"/>
      <c r="V67" s="257"/>
      <c r="W67" s="257"/>
      <c r="X67" s="258"/>
      <c r="Y67" s="222"/>
      <c r="Z67" s="257"/>
      <c r="AA67" s="257"/>
      <c r="AB67" s="257"/>
      <c r="AC67" s="258"/>
      <c r="AD67" s="256"/>
      <c r="AE67" s="257"/>
      <c r="AF67" s="257"/>
      <c r="AG67" s="257"/>
      <c r="AH67" s="261"/>
      <c r="AI67" s="190"/>
      <c r="AJ67" s="262" t="str">
        <f>IFERROR(IF(INDEX('Outcome Indicators - Section C'!P$10:P$26,MATCH('Print View'!$A67,'Outcome Indicators - Section C'!H$10:H$26,0))&lt;&gt;0,INDEX('Outcome Indicators - Section C'!P$10:P$26,MATCH('Print View'!$A67,'Outcome Indicators - Section C'!H$10:H$26,0)),""),"")</f>
        <v/>
      </c>
    </row>
    <row r="68" spans="1:36" ht="23.25" x14ac:dyDescent="0.25">
      <c r="A68" s="218">
        <v>11</v>
      </c>
      <c r="B68" s="176" t="str">
        <f>IFERROR(IF(INDEX('Outcome Indicators - Section C'!B$10:B$26,MATCH('Print View'!$A68,'Outcome Indicators - Section C'!$A$10:$A$26,0))&lt;&gt;0,INDEX('Outcome Indicators - Section C'!B$10:B$26,MATCH('Print View'!$A68,'Outcome Indicators - Section C'!$A$10:$A$26,0)),""),"")</f>
        <v/>
      </c>
      <c r="C68" s="176" t="str">
        <f>IFERROR(IF(INDEX('Outcome Indicators - Section C'!C$10:C$26,MATCH('Print View'!$A68,'Outcome Indicators - Section C'!B$10:B$26,0))&lt;&gt;0,INDEX('Outcome Indicators - Section C'!C$10:C$26,MATCH('Print View'!$A68,'Outcome Indicators - Section C'!B$10:B$26,0)),""),"")</f>
        <v/>
      </c>
      <c r="D68" s="176" t="str">
        <f>IFERROR(IF(INDEX('Outcome Indicators - Section C'!D$10:D$26,MATCH('Print View'!$A68,'Outcome Indicators - Section C'!C$10:C$26,0))&lt;&gt;0,INDEX('Outcome Indicators - Section C'!D$10:D$26,MATCH('Print View'!$A68,'Outcome Indicators - Section C'!C$10:C$26,0)),""),"")</f>
        <v/>
      </c>
      <c r="E68" s="176" t="str">
        <f>IFERROR(IF(INDEX('Outcome Indicators - Section C'!E$10:E$26,MATCH('Print View'!$A68,'Outcome Indicators - Section C'!D$10:D$26,0))&lt;&gt;0,INDEX('Outcome Indicators - Section C'!E$10:E$26,MATCH('Print View'!$A68,'Outcome Indicators - Section C'!D$10:D$26,0)),""),"")</f>
        <v/>
      </c>
      <c r="F68" s="176" t="str">
        <f>IFERROR(IF(INDEX('Outcome Indicators - Section C'!F$10:F$26,MATCH('Print View'!$A68,'Outcome Indicators - Section C'!E$10:E$26,0))&lt;&gt;0,INDEX('Outcome Indicators - Section C'!F$10:F$26,MATCH('Print View'!$A68,'Outcome Indicators - Section C'!E$10:E$26,0)),""),"")</f>
        <v/>
      </c>
      <c r="G68" s="176" t="str">
        <f>IFERROR(IF(INDEX('Outcome Indicators - Section C'!G$10:G$26,MATCH('Print View'!$A68,'Outcome Indicators - Section C'!F$10:F$26,0))&lt;&gt;0,INDEX('Outcome Indicators - Section C'!G$10:G$26,MATCH('Print View'!$A68,'Outcome Indicators - Section C'!F$10:F$26,0)),""),"")</f>
        <v/>
      </c>
      <c r="H68" s="176" t="str">
        <f>IFERROR(IF(INDEX('Outcome Indicators - Section C'!H$10:H$26,MATCH('Print View'!$A68,'Outcome Indicators - Section C'!G$10:G$26,0))&lt;&gt;0,INDEX('Outcome Indicators - Section C'!H$10:H$26,MATCH('Print View'!$A68,'Outcome Indicators - Section C'!G$10:G$26,0)),""),"")</f>
        <v/>
      </c>
      <c r="I68" s="176" t="str">
        <f>IFERROR(IF(INDEX('Outcome Indicators - Section C'!O$10:O$26,MATCH('Print View'!$A68,'Outcome Indicators - Section C'!H$10:H$26,0))&lt;&gt;0,INDEX('Outcome Indicators - Section C'!O$10:O$26,MATCH('Print View'!$A68,'Outcome Indicators - Section C'!H$10:H$26,0)),""),"")</f>
        <v/>
      </c>
      <c r="J68" s="142"/>
      <c r="K68" s="140"/>
      <c r="L68" s="140"/>
      <c r="M68" s="140"/>
      <c r="N68" s="141"/>
      <c r="O68" s="143"/>
      <c r="P68" s="140"/>
      <c r="Q68" s="140"/>
      <c r="R68" s="140"/>
      <c r="S68" s="168"/>
      <c r="T68" s="143"/>
      <c r="U68" s="140"/>
      <c r="V68" s="140"/>
      <c r="W68" s="140"/>
      <c r="X68" s="141"/>
      <c r="Y68" s="170"/>
      <c r="Z68" s="140"/>
      <c r="AA68" s="140"/>
      <c r="AB68" s="140"/>
      <c r="AC68" s="141"/>
      <c r="AD68" s="142"/>
      <c r="AE68" s="140"/>
      <c r="AF68" s="140"/>
      <c r="AG68" s="140"/>
      <c r="AH68" s="149"/>
      <c r="AI68" s="190"/>
      <c r="AJ68" s="180" t="str">
        <f>IFERROR(IF(INDEX('Outcome Indicators - Section C'!P$10:P$26,MATCH('Print View'!$A68,'Outcome Indicators - Section C'!H$10:H$26,0))&lt;&gt;0,INDEX('Outcome Indicators - Section C'!P$10:P$26,MATCH('Print View'!$A68,'Outcome Indicators - Section C'!H$10:H$26,0)),""),"")</f>
        <v/>
      </c>
    </row>
    <row r="69" spans="1:36" ht="23.25" x14ac:dyDescent="0.25">
      <c r="A69" s="218">
        <v>12</v>
      </c>
      <c r="B69" s="255" t="str">
        <f>IFERROR(IF(INDEX('Outcome Indicators - Section C'!B$10:B$26,MATCH('Print View'!$A69,'Outcome Indicators - Section C'!$A$10:$A$26,0))&lt;&gt;0,INDEX('Outcome Indicators - Section C'!B$10:B$26,MATCH('Print View'!$A69,'Outcome Indicators - Section C'!$A$10:$A$26,0)),""),"")</f>
        <v/>
      </c>
      <c r="C69" s="255" t="str">
        <f>IFERROR(IF(INDEX('Outcome Indicators - Section C'!C$10:C$26,MATCH('Print View'!$A69,'Outcome Indicators - Section C'!B$10:B$26,0))&lt;&gt;0,INDEX('Outcome Indicators - Section C'!C$10:C$26,MATCH('Print View'!$A69,'Outcome Indicators - Section C'!B$10:B$26,0)),""),"")</f>
        <v/>
      </c>
      <c r="D69" s="255" t="str">
        <f>IFERROR(IF(INDEX('Outcome Indicators - Section C'!D$10:D$26,MATCH('Print View'!$A69,'Outcome Indicators - Section C'!C$10:C$26,0))&lt;&gt;0,INDEX('Outcome Indicators - Section C'!D$10:D$26,MATCH('Print View'!$A69,'Outcome Indicators - Section C'!C$10:C$26,0)),""),"")</f>
        <v/>
      </c>
      <c r="E69" s="255" t="str">
        <f>IFERROR(IF(INDEX('Outcome Indicators - Section C'!E$10:E$26,MATCH('Print View'!$A69,'Outcome Indicators - Section C'!D$10:D$26,0))&lt;&gt;0,INDEX('Outcome Indicators - Section C'!E$10:E$26,MATCH('Print View'!$A69,'Outcome Indicators - Section C'!D$10:D$26,0)),""),"")</f>
        <v/>
      </c>
      <c r="F69" s="255" t="str">
        <f>IFERROR(IF(INDEX('Outcome Indicators - Section C'!F$10:F$26,MATCH('Print View'!$A69,'Outcome Indicators - Section C'!E$10:E$26,0))&lt;&gt;0,INDEX('Outcome Indicators - Section C'!F$10:F$26,MATCH('Print View'!$A69,'Outcome Indicators - Section C'!E$10:E$26,0)),""),"")</f>
        <v/>
      </c>
      <c r="G69" s="255" t="str">
        <f>IFERROR(IF(INDEX('Outcome Indicators - Section C'!G$10:G$26,MATCH('Print View'!$A69,'Outcome Indicators - Section C'!F$10:F$26,0))&lt;&gt;0,INDEX('Outcome Indicators - Section C'!G$10:G$26,MATCH('Print View'!$A69,'Outcome Indicators - Section C'!F$10:F$26,0)),""),"")</f>
        <v/>
      </c>
      <c r="H69" s="255" t="str">
        <f>IFERROR(IF(INDEX('Outcome Indicators - Section C'!H$10:H$26,MATCH('Print View'!$A69,'Outcome Indicators - Section C'!G$10:G$26,0))&lt;&gt;0,INDEX('Outcome Indicators - Section C'!H$10:H$26,MATCH('Print View'!$A69,'Outcome Indicators - Section C'!G$10:G$26,0)),""),"")</f>
        <v/>
      </c>
      <c r="I69" s="255" t="str">
        <f>IFERROR(IF(INDEX('Outcome Indicators - Section C'!O$10:O$26,MATCH('Print View'!$A69,'Outcome Indicators - Section C'!H$10:H$26,0))&lt;&gt;0,INDEX('Outcome Indicators - Section C'!O$10:O$26,MATCH('Print View'!$A69,'Outcome Indicators - Section C'!H$10:H$26,0)),""),"")</f>
        <v/>
      </c>
      <c r="J69" s="256"/>
      <c r="K69" s="257"/>
      <c r="L69" s="257"/>
      <c r="M69" s="257"/>
      <c r="N69" s="258"/>
      <c r="O69" s="259"/>
      <c r="P69" s="257"/>
      <c r="Q69" s="257"/>
      <c r="R69" s="257"/>
      <c r="S69" s="260"/>
      <c r="T69" s="259"/>
      <c r="U69" s="257"/>
      <c r="V69" s="257"/>
      <c r="W69" s="257"/>
      <c r="X69" s="258"/>
      <c r="Y69" s="222"/>
      <c r="Z69" s="257"/>
      <c r="AA69" s="257"/>
      <c r="AB69" s="257"/>
      <c r="AC69" s="258"/>
      <c r="AD69" s="256"/>
      <c r="AE69" s="257"/>
      <c r="AF69" s="257"/>
      <c r="AG69" s="257"/>
      <c r="AH69" s="261"/>
      <c r="AI69" s="190"/>
      <c r="AJ69" s="262" t="str">
        <f>IFERROR(IF(INDEX('Outcome Indicators - Section C'!P$10:P$26,MATCH('Print View'!$A69,'Outcome Indicators - Section C'!H$10:H$26,0))&lt;&gt;0,INDEX('Outcome Indicators - Section C'!P$10:P$26,MATCH('Print View'!$A69,'Outcome Indicators - Section C'!H$10:H$26,0)),""),"")</f>
        <v/>
      </c>
    </row>
    <row r="70" spans="1:36" ht="23.25" x14ac:dyDescent="0.25">
      <c r="A70" s="218">
        <v>13</v>
      </c>
      <c r="B70" s="176" t="str">
        <f>IFERROR(IF(INDEX('Outcome Indicators - Section C'!B$10:B$26,MATCH('Print View'!$A70,'Outcome Indicators - Section C'!$A$10:$A$26,0))&lt;&gt;0,INDEX('Outcome Indicators - Section C'!B$10:B$26,MATCH('Print View'!$A70,'Outcome Indicators - Section C'!$A$10:$A$26,0)),""),"")</f>
        <v/>
      </c>
      <c r="C70" s="176" t="str">
        <f>IFERROR(IF(INDEX('Outcome Indicators - Section C'!C$10:C$26,MATCH('Print View'!$A70,'Outcome Indicators - Section C'!B$10:B$26,0))&lt;&gt;0,INDEX('Outcome Indicators - Section C'!C$10:C$26,MATCH('Print View'!$A70,'Outcome Indicators - Section C'!B$10:B$26,0)),""),"")</f>
        <v/>
      </c>
      <c r="D70" s="176" t="str">
        <f>IFERROR(IF(INDEX('Outcome Indicators - Section C'!D$10:D$26,MATCH('Print View'!$A70,'Outcome Indicators - Section C'!C$10:C$26,0))&lt;&gt;0,INDEX('Outcome Indicators - Section C'!D$10:D$26,MATCH('Print View'!$A70,'Outcome Indicators - Section C'!C$10:C$26,0)),""),"")</f>
        <v/>
      </c>
      <c r="E70" s="176" t="str">
        <f>IFERROR(IF(INDEX('Outcome Indicators - Section C'!E$10:E$26,MATCH('Print View'!$A70,'Outcome Indicators - Section C'!D$10:D$26,0))&lt;&gt;0,INDEX('Outcome Indicators - Section C'!E$10:E$26,MATCH('Print View'!$A70,'Outcome Indicators - Section C'!D$10:D$26,0)),""),"")</f>
        <v/>
      </c>
      <c r="F70" s="176" t="str">
        <f>IFERROR(IF(INDEX('Outcome Indicators - Section C'!F$10:F$26,MATCH('Print View'!$A70,'Outcome Indicators - Section C'!E$10:E$26,0))&lt;&gt;0,INDEX('Outcome Indicators - Section C'!F$10:F$26,MATCH('Print View'!$A70,'Outcome Indicators - Section C'!E$10:E$26,0)),""),"")</f>
        <v/>
      </c>
      <c r="G70" s="176" t="str">
        <f>IFERROR(IF(INDEX('Outcome Indicators - Section C'!G$10:G$26,MATCH('Print View'!$A70,'Outcome Indicators - Section C'!F$10:F$26,0))&lt;&gt;0,INDEX('Outcome Indicators - Section C'!G$10:G$26,MATCH('Print View'!$A70,'Outcome Indicators - Section C'!F$10:F$26,0)),""),"")</f>
        <v/>
      </c>
      <c r="H70" s="176" t="str">
        <f>IFERROR(IF(INDEX('Outcome Indicators - Section C'!H$10:H$26,MATCH('Print View'!$A70,'Outcome Indicators - Section C'!G$10:G$26,0))&lt;&gt;0,INDEX('Outcome Indicators - Section C'!H$10:H$26,MATCH('Print View'!$A70,'Outcome Indicators - Section C'!G$10:G$26,0)),""),"")</f>
        <v/>
      </c>
      <c r="I70" s="176" t="str">
        <f>IFERROR(IF(INDEX('Outcome Indicators - Section C'!O$10:O$26,MATCH('Print View'!$A70,'Outcome Indicators - Section C'!H$10:H$26,0))&lt;&gt;0,INDEX('Outcome Indicators - Section C'!O$10:O$26,MATCH('Print View'!$A70,'Outcome Indicators - Section C'!H$10:H$26,0)),""),"")</f>
        <v/>
      </c>
      <c r="J70" s="142"/>
      <c r="K70" s="140"/>
      <c r="L70" s="140"/>
      <c r="M70" s="140"/>
      <c r="N70" s="141"/>
      <c r="O70" s="143"/>
      <c r="P70" s="140"/>
      <c r="Q70" s="140"/>
      <c r="R70" s="140"/>
      <c r="S70" s="168"/>
      <c r="T70" s="143"/>
      <c r="U70" s="140"/>
      <c r="V70" s="140"/>
      <c r="W70" s="140"/>
      <c r="X70" s="141"/>
      <c r="Y70" s="170"/>
      <c r="Z70" s="140"/>
      <c r="AA70" s="140"/>
      <c r="AB70" s="140"/>
      <c r="AC70" s="141"/>
      <c r="AD70" s="142"/>
      <c r="AE70" s="140"/>
      <c r="AF70" s="140"/>
      <c r="AG70" s="140"/>
      <c r="AH70" s="149"/>
      <c r="AI70" s="190"/>
      <c r="AJ70" s="180" t="str">
        <f>IFERROR(IF(INDEX('Outcome Indicators - Section C'!P$10:P$26,MATCH('Print View'!$A70,'Outcome Indicators - Section C'!H$10:H$26,0))&lt;&gt;0,INDEX('Outcome Indicators - Section C'!P$10:P$26,MATCH('Print View'!$A70,'Outcome Indicators - Section C'!H$10:H$26,0)),""),"")</f>
        <v/>
      </c>
    </row>
    <row r="71" spans="1:36" ht="23.25" x14ac:dyDescent="0.25">
      <c r="A71" s="218">
        <v>14</v>
      </c>
      <c r="B71" s="255" t="str">
        <f>IFERROR(IF(INDEX('Outcome Indicators - Section C'!B$10:B$26,MATCH('Print View'!$A71,'Outcome Indicators - Section C'!$A$10:$A$26,0))&lt;&gt;0,INDEX('Outcome Indicators - Section C'!B$10:B$26,MATCH('Print View'!$A71,'Outcome Indicators - Section C'!$A$10:$A$26,0)),""),"")</f>
        <v/>
      </c>
      <c r="C71" s="255" t="str">
        <f>IFERROR(IF(INDEX('Outcome Indicators - Section C'!C$10:C$26,MATCH('Print View'!$A71,'Outcome Indicators - Section C'!B$10:B$26,0))&lt;&gt;0,INDEX('Outcome Indicators - Section C'!C$10:C$26,MATCH('Print View'!$A71,'Outcome Indicators - Section C'!B$10:B$26,0)),""),"")</f>
        <v/>
      </c>
      <c r="D71" s="255" t="str">
        <f>IFERROR(IF(INDEX('Outcome Indicators - Section C'!D$10:D$26,MATCH('Print View'!$A71,'Outcome Indicators - Section C'!C$10:C$26,0))&lt;&gt;0,INDEX('Outcome Indicators - Section C'!D$10:D$26,MATCH('Print View'!$A71,'Outcome Indicators - Section C'!C$10:C$26,0)),""),"")</f>
        <v/>
      </c>
      <c r="E71" s="255" t="str">
        <f>IFERROR(IF(INDEX('Outcome Indicators - Section C'!E$10:E$26,MATCH('Print View'!$A71,'Outcome Indicators - Section C'!D$10:D$26,0))&lt;&gt;0,INDEX('Outcome Indicators - Section C'!E$10:E$26,MATCH('Print View'!$A71,'Outcome Indicators - Section C'!D$10:D$26,0)),""),"")</f>
        <v/>
      </c>
      <c r="F71" s="255" t="str">
        <f>IFERROR(IF(INDEX('Outcome Indicators - Section C'!F$10:F$26,MATCH('Print View'!$A71,'Outcome Indicators - Section C'!E$10:E$26,0))&lt;&gt;0,INDEX('Outcome Indicators - Section C'!F$10:F$26,MATCH('Print View'!$A71,'Outcome Indicators - Section C'!E$10:E$26,0)),""),"")</f>
        <v/>
      </c>
      <c r="G71" s="255" t="str">
        <f>IFERROR(IF(INDEX('Outcome Indicators - Section C'!G$10:G$26,MATCH('Print View'!$A71,'Outcome Indicators - Section C'!F$10:F$26,0))&lt;&gt;0,INDEX('Outcome Indicators - Section C'!G$10:G$26,MATCH('Print View'!$A71,'Outcome Indicators - Section C'!F$10:F$26,0)),""),"")</f>
        <v/>
      </c>
      <c r="H71" s="255" t="str">
        <f>IFERROR(IF(INDEX('Outcome Indicators - Section C'!H$10:H$26,MATCH('Print View'!$A71,'Outcome Indicators - Section C'!G$10:G$26,0))&lt;&gt;0,INDEX('Outcome Indicators - Section C'!H$10:H$26,MATCH('Print View'!$A71,'Outcome Indicators - Section C'!G$10:G$26,0)),""),"")</f>
        <v/>
      </c>
      <c r="I71" s="255" t="str">
        <f>IFERROR(IF(INDEX('Outcome Indicators - Section C'!O$10:O$26,MATCH('Print View'!$A71,'Outcome Indicators - Section C'!H$10:H$26,0))&lt;&gt;0,INDEX('Outcome Indicators - Section C'!O$10:O$26,MATCH('Print View'!$A71,'Outcome Indicators - Section C'!H$10:H$26,0)),""),"")</f>
        <v/>
      </c>
      <c r="J71" s="256"/>
      <c r="K71" s="257"/>
      <c r="L71" s="257"/>
      <c r="M71" s="257"/>
      <c r="N71" s="258"/>
      <c r="O71" s="259"/>
      <c r="P71" s="257"/>
      <c r="Q71" s="257"/>
      <c r="R71" s="257"/>
      <c r="S71" s="260"/>
      <c r="T71" s="259"/>
      <c r="U71" s="257"/>
      <c r="V71" s="257"/>
      <c r="W71" s="257"/>
      <c r="X71" s="258"/>
      <c r="Y71" s="222"/>
      <c r="Z71" s="257"/>
      <c r="AA71" s="257"/>
      <c r="AB71" s="257"/>
      <c r="AC71" s="258"/>
      <c r="AD71" s="256"/>
      <c r="AE71" s="257"/>
      <c r="AF71" s="257"/>
      <c r="AG71" s="257"/>
      <c r="AH71" s="261"/>
      <c r="AI71" s="190"/>
      <c r="AJ71" s="262" t="str">
        <f>IFERROR(IF(INDEX('Outcome Indicators - Section C'!P$10:P$26,MATCH('Print View'!$A71,'Outcome Indicators - Section C'!H$10:H$26,0))&lt;&gt;0,INDEX('Outcome Indicators - Section C'!P$10:P$26,MATCH('Print View'!$A71,'Outcome Indicators - Section C'!H$10:H$26,0)),""),"")</f>
        <v/>
      </c>
    </row>
    <row r="72" spans="1:36" ht="24" thickBot="1" x14ac:dyDescent="0.3">
      <c r="A72" s="218">
        <v>15</v>
      </c>
      <c r="B72" s="176" t="str">
        <f>IFERROR(IF(INDEX('Outcome Indicators - Section C'!B$10:B$26,MATCH('Print View'!$A72,'Outcome Indicators - Section C'!$A$10:$A$26,0))&lt;&gt;0,INDEX('Outcome Indicators - Section C'!B$10:B$26,MATCH('Print View'!$A72,'Outcome Indicators - Section C'!$A$10:$A$26,0)),""),"")</f>
        <v/>
      </c>
      <c r="C72" s="176" t="str">
        <f>IFERROR(IF(INDEX('Outcome Indicators - Section C'!C$10:C$26,MATCH('Print View'!$A72,'Outcome Indicators - Section C'!B$10:B$26,0))&lt;&gt;0,INDEX('Outcome Indicators - Section C'!C$10:C$26,MATCH('Print View'!$A72,'Outcome Indicators - Section C'!B$10:B$26,0)),""),"")</f>
        <v/>
      </c>
      <c r="D72" s="176" t="str">
        <f>IFERROR(IF(INDEX('Outcome Indicators - Section C'!D$10:D$26,MATCH('Print View'!$A72,'Outcome Indicators - Section C'!C$10:C$26,0))&lt;&gt;0,INDEX('Outcome Indicators - Section C'!D$10:D$26,MATCH('Print View'!$A72,'Outcome Indicators - Section C'!C$10:C$26,0)),""),"")</f>
        <v/>
      </c>
      <c r="E72" s="176" t="str">
        <f>IFERROR(IF(INDEX('Outcome Indicators - Section C'!E$10:E$26,MATCH('Print View'!$A72,'Outcome Indicators - Section C'!D$10:D$26,0))&lt;&gt;0,INDEX('Outcome Indicators - Section C'!E$10:E$26,MATCH('Print View'!$A72,'Outcome Indicators - Section C'!D$10:D$26,0)),""),"")</f>
        <v/>
      </c>
      <c r="F72" s="176" t="str">
        <f>IFERROR(IF(INDEX('Outcome Indicators - Section C'!F$10:F$26,MATCH('Print View'!$A72,'Outcome Indicators - Section C'!E$10:E$26,0))&lt;&gt;0,INDEX('Outcome Indicators - Section C'!F$10:F$26,MATCH('Print View'!$A72,'Outcome Indicators - Section C'!E$10:E$26,0)),""),"")</f>
        <v/>
      </c>
      <c r="G72" s="176" t="str">
        <f>IFERROR(IF(INDEX('Outcome Indicators - Section C'!G$10:G$26,MATCH('Print View'!$A72,'Outcome Indicators - Section C'!F$10:F$26,0))&lt;&gt;0,INDEX('Outcome Indicators - Section C'!G$10:G$26,MATCH('Print View'!$A72,'Outcome Indicators - Section C'!F$10:F$26,0)),""),"")</f>
        <v/>
      </c>
      <c r="H72" s="176" t="str">
        <f>IFERROR(IF(INDEX('Outcome Indicators - Section C'!H$10:H$26,MATCH('Print View'!$A72,'Outcome Indicators - Section C'!G$10:G$26,0))&lt;&gt;0,INDEX('Outcome Indicators - Section C'!H$10:H$26,MATCH('Print View'!$A72,'Outcome Indicators - Section C'!G$10:G$26,0)),""),"")</f>
        <v/>
      </c>
      <c r="I72" s="176" t="str">
        <f>IFERROR(IF(INDEX('Outcome Indicators - Section C'!O$10:O$26,MATCH('Print View'!$A72,'Outcome Indicators - Section C'!H$10:H$26,0))&lt;&gt;0,INDEX('Outcome Indicators - Section C'!O$10:O$26,MATCH('Print View'!$A72,'Outcome Indicators - Section C'!H$10:H$26,0)),""),"")</f>
        <v/>
      </c>
      <c r="J72" s="146"/>
      <c r="K72" s="144"/>
      <c r="L72" s="144"/>
      <c r="M72" s="144"/>
      <c r="N72" s="145"/>
      <c r="O72" s="147"/>
      <c r="P72" s="144"/>
      <c r="Q72" s="144"/>
      <c r="R72" s="144"/>
      <c r="S72" s="169"/>
      <c r="T72" s="147"/>
      <c r="U72" s="144"/>
      <c r="V72" s="144"/>
      <c r="W72" s="144"/>
      <c r="X72" s="145"/>
      <c r="Y72" s="171"/>
      <c r="Z72" s="144"/>
      <c r="AA72" s="144"/>
      <c r="AB72" s="144"/>
      <c r="AC72" s="145"/>
      <c r="AD72" s="146"/>
      <c r="AE72" s="144"/>
      <c r="AF72" s="144"/>
      <c r="AG72" s="144"/>
      <c r="AH72" s="150"/>
      <c r="AI72" s="191"/>
      <c r="AJ72" s="180" t="str">
        <f>IFERROR(IF(INDEX('Outcome Indicators - Section C'!P$10:P$26,MATCH('Print View'!$A72,'Outcome Indicators - Section C'!H$10:H$26,0))&lt;&gt;0,INDEX('Outcome Indicators - Section C'!P$10:P$26,MATCH('Print View'!$A72,'Outcome Indicators - Section C'!H$10:H$26,0)),""),"")</f>
        <v/>
      </c>
    </row>
    <row r="73" spans="1:36" x14ac:dyDescent="0.25">
      <c r="A73" s="138"/>
      <c r="B73" s="138"/>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138"/>
      <c r="AB73" s="138"/>
      <c r="AC73" s="138"/>
      <c r="AD73" s="138"/>
      <c r="AE73" s="138"/>
      <c r="AF73" s="138"/>
      <c r="AG73" s="138"/>
      <c r="AH73" s="138"/>
      <c r="AI73" s="138"/>
    </row>
    <row r="74" spans="1:36" ht="16.5" thickBot="1" x14ac:dyDescent="0.3">
      <c r="A74" s="138"/>
      <c r="B74" s="138"/>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138"/>
      <c r="AB74" s="138"/>
      <c r="AC74" s="138"/>
      <c r="AD74" s="138"/>
      <c r="AE74" s="138"/>
      <c r="AF74" s="138"/>
      <c r="AG74" s="138"/>
      <c r="AH74" s="138"/>
      <c r="AI74" s="138"/>
    </row>
    <row r="75" spans="1:36" ht="47.25" thickBot="1" x14ac:dyDescent="0.3">
      <c r="A75" s="637" t="str">
        <f>'Coverage Indicators - Section D'!A8:W8</f>
        <v>Indicateur de couverture/produit</v>
      </c>
      <c r="B75" s="638"/>
      <c r="C75" s="638"/>
      <c r="D75" s="638"/>
      <c r="E75" s="638"/>
      <c r="F75" s="638"/>
      <c r="G75" s="638"/>
      <c r="H75" s="638"/>
      <c r="I75" s="639"/>
      <c r="J75" s="138"/>
      <c r="K75" s="138"/>
      <c r="L75" s="138"/>
      <c r="M75" s="138"/>
      <c r="N75" s="148"/>
      <c r="O75" s="138"/>
      <c r="P75" s="138"/>
      <c r="Q75" s="138"/>
      <c r="R75" s="138"/>
      <c r="S75" s="138"/>
      <c r="T75" s="138"/>
      <c r="U75" s="138"/>
      <c r="V75" s="138"/>
      <c r="W75" s="138"/>
      <c r="X75" s="138"/>
      <c r="Y75" s="138"/>
      <c r="Z75" s="138"/>
      <c r="AA75" s="138"/>
      <c r="AB75" s="138"/>
      <c r="AC75" s="138"/>
      <c r="AD75" s="138"/>
      <c r="AE75" s="138"/>
      <c r="AF75" s="138"/>
      <c r="AG75" s="138"/>
      <c r="AH75" s="138"/>
      <c r="AI75" s="138"/>
    </row>
    <row r="76" spans="1:36" ht="16.5" thickBot="1" x14ac:dyDescent="0.3">
      <c r="A76" s="138"/>
      <c r="B76" s="138"/>
      <c r="C76" s="138"/>
      <c r="D76" s="138"/>
      <c r="E76" s="138"/>
      <c r="F76" s="138"/>
      <c r="G76" s="138"/>
      <c r="H76" s="138"/>
      <c r="I76" s="138"/>
      <c r="J76" s="138"/>
      <c r="K76" s="138"/>
      <c r="L76" s="138"/>
      <c r="M76" s="138"/>
      <c r="N76" s="148"/>
      <c r="O76" s="138"/>
      <c r="P76" s="138">
        <v>2</v>
      </c>
      <c r="Q76" s="138" t="str">
        <f>IFERROR(IF(INDEX('Overview - Section A'!I$36:I$37,MATCH('Print View'!$P76,'Overview - Section A'!$B$36:$B$37,0))&lt;&gt;0,(INDEX('Overview - Section A'!I$36:I$37,MATCH('Print View'!$P76,'Overview - Section A'!$B$36:$B$37,0))),""),"")</f>
        <v/>
      </c>
      <c r="R76" s="138"/>
      <c r="S76" s="138"/>
      <c r="T76" s="138">
        <v>3</v>
      </c>
      <c r="U76" s="138" t="str">
        <f>IFERROR(IF(INDEX('Overview - Section A'!I$36:I$37,MATCH('Print View'!$T76,'Overview - Section A'!$B$36:$B$37,0))&lt;&gt;0,(INDEX('Overview - Section A'!I$36:I$37,MATCH('Print View'!$T76,'Overview - Section A'!$B$36:$B$37,0))),""),"")</f>
        <v/>
      </c>
      <c r="V76" s="138"/>
      <c r="W76" s="138"/>
      <c r="X76" s="138">
        <v>4</v>
      </c>
      <c r="Y76" s="138" t="str">
        <f>IFERROR(IF(INDEX('Overview - Section A'!I$36:I$37,MATCH('Print View'!$X76,'Overview - Section A'!$B$36:$B$37,0))&lt;&gt;0,(INDEX('Overview - Section A'!I$36:I$37,MATCH('Print View'!$X76,'Overview - Section A'!$B$36:$B$37,0))),""),"")</f>
        <v/>
      </c>
      <c r="Z76" s="138"/>
      <c r="AA76" s="138"/>
      <c r="AB76" s="138">
        <v>5</v>
      </c>
      <c r="AC76" s="138" t="str">
        <f>IFERROR(IF(INDEX('Overview - Section A'!I$36:I$37,MATCH('Print View'!$AB76,'Overview - Section A'!$B$36:$B$37,0))&lt;&gt;0,(INDEX('Overview - Section A'!I$36:I$37,MATCH('Print View'!$AB76,'Overview - Section A'!$B$36:$B$37,0))),""),"")</f>
        <v/>
      </c>
      <c r="AD76" s="138"/>
      <c r="AE76" s="138"/>
      <c r="AF76" s="138">
        <v>6</v>
      </c>
      <c r="AG76" s="138" t="str">
        <f>IFERROR(IF(INDEX('Overview - Section A'!I$36:I$37,MATCH('Print View'!$AF76,'Overview - Section A'!$B$36:$B$37,0))&lt;&gt;0,(INDEX('Overview - Section A'!I$36:I$37,MATCH('Print View'!$AF76,'Overview - Section A'!$B$36:$B$37,0))),""),"")</f>
        <v/>
      </c>
      <c r="AH76" s="138"/>
      <c r="AI76" s="138"/>
    </row>
    <row r="77" spans="1:36" ht="26.25" customHeight="1" x14ac:dyDescent="0.4">
      <c r="A77" s="646" t="s">
        <v>128</v>
      </c>
      <c r="B77" s="648" t="str">
        <f>'Coverage Indicators - Section D'!B9</f>
        <v>Module</v>
      </c>
      <c r="C77" s="648" t="str">
        <f>'Coverage Indicators - Section D'!C9</f>
        <v>Indicateur de couverture/produit standard</v>
      </c>
      <c r="D77" s="648" t="str">
        <f>'Coverage Indicators - Section D'!D9</f>
        <v>Indicateur de couverture/produit personnalisé</v>
      </c>
      <c r="E77" s="648" t="str">
        <f>'Coverage Indicators - Section D'!E9</f>
        <v>Référence N#</v>
      </c>
      <c r="F77" s="648" t="str">
        <f>'Coverage Indicators - Section D'!F9</f>
        <v>Référence D#</v>
      </c>
      <c r="G77" s="648" t="str">
        <f>'Coverage Indicators - Section D'!G9</f>
        <v>Référence %</v>
      </c>
      <c r="H77" s="648" t="str">
        <f>'Coverage Indicators - Section D'!H9</f>
        <v>Référence année</v>
      </c>
      <c r="I77" s="648" t="str">
        <f>'Coverage Indicators - Section D'!P9</f>
        <v>Référence Source</v>
      </c>
      <c r="J77" s="648" t="str">
        <f>'Coverage Indicators - Section D'!Q9</f>
        <v>Ventilation obligatoire</v>
      </c>
      <c r="K77" s="648" t="str">
        <f>'Coverage Indicators - Section D'!R9</f>
        <v>Est un sous-ensemble d'un autre indicateur (le cas échéant)</v>
      </c>
      <c r="L77" s="648" t="e">
        <f>'Coverage Indicators - Section D'!#REF!</f>
        <v>#REF!</v>
      </c>
      <c r="M77" s="648" t="e">
        <f>'Coverage Indicators - Section D'!#REF!</f>
        <v>#REF!</v>
      </c>
      <c r="N77" s="648" t="e">
        <f>'Coverage Indicators - Section D'!#REF!</f>
        <v>#REF!</v>
      </c>
      <c r="O77" s="685" t="e">
        <f>'Coverage Indicators - Section D'!#REF!</f>
        <v>#REF!</v>
      </c>
      <c r="P77" s="687" t="str">
        <f>IFERROR(IF(INDEX(P$5:P$12,MATCH($P$76,$O5:$O12,0))&lt;&gt;0,INDEX(P$5:P$12,MATCH($P$76,$O5:$O12,0)),""),"")</f>
        <v/>
      </c>
      <c r="Q77" s="688"/>
      <c r="R77" s="687" t="str">
        <f>IFERROR(IF(INDEX(R$5:R$12,MATCH($P$76,$O5:$O12,0))&lt;&gt;0,INDEX(R$5:R$12,MATCH($P$76,$O5:$O12,0)),""),"")</f>
        <v/>
      </c>
      <c r="S77" s="689"/>
      <c r="T77" s="660" t="str">
        <f>IFERROR(IF(INDEX(P$5:P$12,MATCH($T$76,$O5:$O12,0))&lt;&gt;0,INDEX(P$5:P$12,MATCH($T$76,$O5:$O12,0)),""),"")</f>
        <v/>
      </c>
      <c r="U77" s="661"/>
      <c r="V77" s="660" t="str">
        <f>IFERROR(IF(INDEX(R$5:R$12,MATCH($T$76,$O5:$O12,0))&lt;&gt;0,INDEX(R$5:R$12,MATCH($T$76,$O5:$O12,0)),""),"")</f>
        <v/>
      </c>
      <c r="W77" s="661"/>
      <c r="X77" s="660" t="str">
        <f>IFERROR(IF(INDEX(P$5:P$12,MATCH($X$76,$O5:$O12,0))&lt;&gt;0,INDEX(P$5:P$12,MATCH($X$76,$O5:$O12,0)),""),"")</f>
        <v/>
      </c>
      <c r="Y77" s="661"/>
      <c r="Z77" s="660" t="str">
        <f>IFERROR(IF(INDEX(R$5:R$12,MATCH($Z$76,$O5:$O12,0))&lt;&gt;0,INDEX(R$5:R$12,MATCH($Z$76,$O5:$O12,0)),""),"")</f>
        <v/>
      </c>
      <c r="AA77" s="665"/>
      <c r="AB77" s="666" t="str">
        <f>IFERROR(IF(INDEX(P$5:P$12,MATCH($AB$76,$O5:$O12,0))&lt;&gt;0,INDEX(P$5:P$12,MATCH($AB$76,$O5:$O12,0)),""),"")</f>
        <v/>
      </c>
      <c r="AC77" s="661"/>
      <c r="AD77" s="660" t="str">
        <f>IFERROR(IF(INDEX(R$5:R$12,MATCH($AB$76,$O5:$O12,0))&lt;&gt;0,INDEX(R$5:R$12,MATCH($AB$76,$O5:$O12,0)),""),"")</f>
        <v/>
      </c>
      <c r="AE77" s="665"/>
      <c r="AF77" s="662" t="str">
        <f>IFERROR(IF(INDEX(P$5:P$12,MATCH($AF$76,$O5:$O12,0))&lt;&gt;0,INDEX(P$5:P$12,MATCH($AF$76,$O5:$O12,0)),""),"")</f>
        <v/>
      </c>
      <c r="AG77" s="663"/>
      <c r="AH77" s="663" t="str">
        <f>IFERROR(IF(INDEX(R$5:R$12,MATCH($AF$76,$O5:$O12,0))&lt;&gt;0,INDEX(R$5:R$12,MATCH($AF$76,$O5:$O12,0)),""),"")</f>
        <v/>
      </c>
      <c r="AI77" s="664"/>
      <c r="AJ77" s="658" t="str">
        <f>'Coverage Indicators - Section D'!W9</f>
        <v>Commentaires</v>
      </c>
    </row>
    <row r="78" spans="1:36" ht="288.75" customHeight="1" thickBot="1" x14ac:dyDescent="0.3">
      <c r="A78" s="647"/>
      <c r="B78" s="649"/>
      <c r="C78" s="649"/>
      <c r="D78" s="649"/>
      <c r="E78" s="649"/>
      <c r="F78" s="649"/>
      <c r="G78" s="649"/>
      <c r="H78" s="649"/>
      <c r="I78" s="649"/>
      <c r="J78" s="649"/>
      <c r="K78" s="649"/>
      <c r="L78" s="649"/>
      <c r="M78" s="649"/>
      <c r="N78" s="649"/>
      <c r="O78" s="686"/>
      <c r="P78" s="215" t="str">
        <f>'Coverage Indicators - Section D'!E44</f>
        <v>Cible N#</v>
      </c>
      <c r="Q78" s="213" t="str">
        <f>'Coverage Indicators - Section D'!F44</f>
        <v>Cible D#</v>
      </c>
      <c r="R78" s="213" t="str">
        <f>'Coverage Indicators - Section D'!G44</f>
        <v>Cible %</v>
      </c>
      <c r="S78" s="214" t="str">
        <f>'Coverage Indicators - Section D'!H44</f>
        <v>Mark if target is TBD?</v>
      </c>
      <c r="T78" s="194" t="str">
        <f>'Coverage Indicators - Section D'!E44</f>
        <v>Cible N#</v>
      </c>
      <c r="U78" s="213" t="str">
        <f>'Coverage Indicators - Section D'!F44</f>
        <v>Cible D#</v>
      </c>
      <c r="V78" s="213" t="str">
        <f>'Coverage Indicators - Section D'!G44</f>
        <v>Cible %</v>
      </c>
      <c r="W78" s="214" t="str">
        <f>'Coverage Indicators - Section D'!H44</f>
        <v>Mark if target is TBD?</v>
      </c>
      <c r="X78" s="194" t="str">
        <f>'Coverage Indicators - Section D'!E44</f>
        <v>Cible N#</v>
      </c>
      <c r="Y78" s="213" t="str">
        <f>'Coverage Indicators - Section D'!F44</f>
        <v>Cible D#</v>
      </c>
      <c r="Z78" s="213" t="str">
        <f>'Coverage Indicators - Section D'!G44</f>
        <v>Cible %</v>
      </c>
      <c r="AA78" s="214" t="str">
        <f>'Coverage Indicators - Section D'!H44</f>
        <v>Mark if target is TBD?</v>
      </c>
      <c r="AB78" s="194" t="str">
        <f>'Coverage Indicators - Section D'!E44</f>
        <v>Cible N#</v>
      </c>
      <c r="AC78" s="213" t="str">
        <f>'Coverage Indicators - Section D'!F44</f>
        <v>Cible D#</v>
      </c>
      <c r="AD78" s="213" t="str">
        <f>'Coverage Indicators - Section D'!G44</f>
        <v>Cible %</v>
      </c>
      <c r="AE78" s="214" t="str">
        <f>'Coverage Indicators - Section D'!H44</f>
        <v>Mark if target is TBD?</v>
      </c>
      <c r="AF78" s="194" t="str">
        <f>'Coverage Indicators - Section D'!E44</f>
        <v>Cible N#</v>
      </c>
      <c r="AG78" s="213" t="str">
        <f>'Coverage Indicators - Section D'!F44</f>
        <v>Cible D#</v>
      </c>
      <c r="AH78" s="213" t="str">
        <f>'Coverage Indicators - Section D'!G44</f>
        <v>Cible %</v>
      </c>
      <c r="AI78" s="214" t="str">
        <f>'Coverage Indicators - Section D'!H44</f>
        <v>Mark if target is TBD?</v>
      </c>
      <c r="AJ78" s="659"/>
    </row>
    <row r="79" spans="1:36" s="203" customFormat="1" ht="141.75" x14ac:dyDescent="0.25">
      <c r="A79" s="218">
        <v>1</v>
      </c>
      <c r="B79" s="193" t="str">
        <f>IFERROR(IF(INDEX('Coverage Indicators - Section D'!B$10:B$41,MATCH('Print View'!$A79,'Coverage Indicators - Section D'!$A$10:$A$41,0))&lt;&gt;0,INDEX('Coverage Indicators - Section D'!B$10:B$41,MATCH('Print View'!$A79,'Coverage Indicators - Section D'!$A$10:$A$41,0)),""),"")</f>
        <v>Prise en charge et prévention de la tuberculose</v>
      </c>
      <c r="C79" s="193" t="str">
        <f>IFERROR(IF(INDEX('Coverage Indicators - Section D'!C$10:C$41,MATCH('Print View'!$A79,'Coverage Indicators - Section D'!$A$10:$A$41,0))&lt;&gt;0,INDEX('Coverage Indicators - Section D'!C$10:C$41,MATCH('Print View'!$A79,'Coverage Indicators - Section D'!$A$10:$A$41,0)),""),"")</f>
        <v>TCP-1(M): Nombre de cas déclarés de tuberculose, toutes formes confondues, bactériologiquement confirmés et cliniquement diagnostiqués, nouveaux cas et récidives</v>
      </c>
      <c r="D79" s="193" t="str">
        <f>IFERROR(IF(INDEX('Coverage Indicators - Section D'!D$10:D$41,MATCH('Print View'!$A79,'Coverage Indicators - Section D'!$A$10:$A$41,0))&lt;&gt;0,INDEX('Coverage Indicators - Section D'!D$10:D$41,MATCH('Print View'!$A79,'Coverage Indicators - Section D'!$A$10:$A$41,0)),""),"")</f>
        <v/>
      </c>
      <c r="E79" s="193">
        <f>IFERROR(IF(INDEX('Coverage Indicators - Section D'!E$10:E$41,MATCH('Print View'!$A79,'Coverage Indicators - Section D'!$A$10:$A$41,0))&lt;&gt;0,INDEX('Coverage Indicators - Section D'!E$10:E$41,MATCH('Print View'!$A79,'Coverage Indicators - Section D'!$A$10:$A$41,0)),""),"")</f>
        <v>2523</v>
      </c>
      <c r="F79" s="193" t="str">
        <f>IFERROR(IF(INDEX('Coverage Indicators - Section D'!F$10:F$41,MATCH('Print View'!$A79,'Coverage Indicators - Section D'!$A$10:$A$41,0))&lt;&gt;0,INDEX('Coverage Indicators - Section D'!F$10:F$41,MATCH('Print View'!$A79,'Coverage Indicators - Section D'!$A$10:$A$41,0)),""),"")</f>
        <v/>
      </c>
      <c r="G79" s="193" t="str">
        <f>IFERROR(IF(INDEX('Coverage Indicators - Section D'!G$10:G$41,MATCH('Print View'!$A79,'Coverage Indicators - Section D'!$A$10:$A$41,0))&lt;&gt;0,INDEX('Coverage Indicators - Section D'!G$10:G$41,MATCH('Print View'!$A79,'Coverage Indicators - Section D'!$A$10:$A$41,0)),""),"")</f>
        <v/>
      </c>
      <c r="H79" s="193" t="str">
        <f>IFERROR(IF(INDEX('Coverage Indicators - Section D'!H$10:H$41,MATCH('Print View'!$A79,'Coverage Indicators - Section D'!$A$10:$A$41,0))&lt;&gt;0,INDEX('Coverage Indicators - Section D'!H$10:H$41,MATCH('Print View'!$A79,'Coverage Indicators - Section D'!$A$10:$A$41,0)),""),"")</f>
        <v>2016</v>
      </c>
      <c r="I79" s="193" t="str">
        <f>IFERROR(IF(INDEX('Coverage Indicators - Section D'!P$10:P$41,MATCH('Print View'!$A79,'Coverage Indicators - Section D'!$A$10:$A$41,0))&lt;&gt;0,INDEX('Coverage Indicators - Section D'!P$10:P$41,MATCH('Print View'!$A79,'Coverage Indicators - Section D'!$A$10:$A$41,0)),""),"")</f>
        <v>Rapport programmatique PNLT</v>
      </c>
      <c r="J79" s="193" t="str">
        <f>IFERROR(IF(INDEX('Coverage Indicators - Section D'!Q$10:Q$41,MATCH('Print View'!$A79,'Coverage Indicators - Section D'!$A$10:$A$41,0))&lt;&gt;0,INDEX('Coverage Indicators - Section D'!Q$10:Q$41,MATCH('Print View'!$A79,'Coverage Indicators - Section D'!$A$10:$A$41,0)),""),"")</f>
        <v>Résultat du test VIH,Sexe,Age,Définition des cas</v>
      </c>
      <c r="K79" s="193" t="str">
        <f>IFERROR(IF(INDEX('Coverage Indicators - Section D'!R$10:R$41,MATCH('Print View'!$A79,'Coverage Indicators - Section D'!$A$10:$A$41,0))&lt;&gt;0,INDEX('Coverage Indicators - Section D'!R$10:R$41,MATCH('Print View'!$A79,'Coverage Indicators - Section D'!$A$10:$A$41,0)),""),"")</f>
        <v/>
      </c>
      <c r="L79" s="193" t="str">
        <f>IFERROR(IF(INDEX('Coverage Indicators - Section D'!S$10:S$41,MATCH('Print View'!$A79,'Coverage Indicators - Section D'!$A$10:$A$41,0))&lt;&gt;0,INDEX('Coverage Indicators - Section D'!S$10:S$41,MATCH('Print View'!$A79,'Coverage Indicators - Section D'!$A$10:$A$41,0)),""),"")</f>
        <v/>
      </c>
      <c r="M79" s="193" t="str">
        <f>IFERROR(IF(INDEX('Coverage Indicators - Section D'!#REF!,MATCH('Print View'!$A79,'Coverage Indicators - Section D'!$A$10:$A$41,0))&lt;&gt;0,INDEX('Coverage Indicators - Section D'!#REF!,MATCH('Print View'!$A79,'Coverage Indicators - Section D'!$A$10:$A$41,0)),""),"")</f>
        <v/>
      </c>
      <c r="N79" s="193" t="str">
        <f>IFERROR(IF(INDEX('Coverage Indicators - Section D'!U$10:U$41,MATCH('Print View'!$A79,'Coverage Indicators - Section D'!$A$10:$A$41,0))&lt;&gt;0,INDEX('Coverage Indicators - Section D'!U$10:U$41,MATCH('Print View'!$A79,'Coverage Indicators - Section D'!$A$10:$A$41,0)),""),"")</f>
        <v>National</v>
      </c>
      <c r="O79" s="193" t="str">
        <f>IFERROR(IF(INDEX('Coverage Indicators - Section D'!V$10:V$41,MATCH('Print View'!$A79,'Coverage Indicators - Section D'!$A$10:$A$41,0))&lt;&gt;0,INDEX('Coverage Indicators - Section D'!V$10:V$41,MATCH('Print View'!$A79,'Coverage Indicators - Section D'!$A$10:$A$41,0)),""),"")</f>
        <v>Y- Cumulative annually</v>
      </c>
      <c r="P79" s="212">
        <f t="array" ref="P79">IFERROR(IF(INDEX('Coverage Indicators - Section D'!E$45:E$196,MATCH('Print View'!$A79&amp;'Print View'!$Q$76,'Coverage Indicators - Section D'!$B$45:$B$196&amp;'Coverage Indicators - Section D'!$I$45:$I$196,0))&lt;&gt;0,INDEX('Coverage Indicators - Section D'!E$45:E$196,MATCH('Print View'!$A79&amp;'Print View'!$Q$76,'Coverage Indicators - Section D'!$B$45:$B$196&amp;'Coverage Indicators - Section D'!$I$45:$I$196,0)),""),"")</f>
        <v>1134</v>
      </c>
      <c r="Q79" s="199" t="str">
        <f t="array" ref="Q79">IFERROR(IF(INDEX('Coverage Indicators - Section D'!F$45:F$196,MATCH('Print View'!$A79&amp;'Print View'!$Q$76,'Coverage Indicators - Section D'!$B$45:$B$196&amp;'Coverage Indicators - Section D'!$I$45:$I$196,0))&lt;&gt;0,INDEX('Coverage Indicators - Section D'!F$45:F$196,MATCH('Print View'!$A79&amp;'Print View'!$Q$76,'Coverage Indicators - Section D'!$B$45:$B$196&amp;'Coverage Indicators - Section D'!$I$45:$I$196,0)),""),"")</f>
        <v/>
      </c>
      <c r="R79" s="199" t="str">
        <f t="array" ref="R79">IFERROR(IF(INDEX('Coverage Indicators - Section D'!G$45:G$196,MATCH('Print View'!$A79&amp;'Print View'!$Q$76,'Coverage Indicators - Section D'!$B$45:$B$196&amp;'Coverage Indicators - Section D'!$I$45:$I$196,0))&lt;&gt;0,INDEX('Coverage Indicators - Section D'!G$45:G$196,MATCH('Print View'!$A79&amp;'Print View'!$Q$76,'Coverage Indicators - Section D'!$B$45:$B$196&amp;'Coverage Indicators - Section D'!$I$45:$I$196,0)),""),"")</f>
        <v/>
      </c>
      <c r="S79" s="201" t="str">
        <f t="array" ref="S79">IFERROR(IF(INDEX('Coverage Indicators - Section D'!H$45:H$196,MATCH('Print View'!$A79&amp;'Print View'!$Q$76,'Coverage Indicators - Section D'!$B$45:$B$196&amp;'Coverage Indicators - Section D'!$I$45:$I$196,0))&lt;&gt;0,INDEX('Coverage Indicators - Section D'!H$45:H$196,MATCH('Print View'!$A79&amp;'Print View'!$Q$76,'Coverage Indicators - Section D'!$B$45:$B$196&amp;'Coverage Indicators - Section D'!$I$45:$I$196,0)),""),"")</f>
        <v/>
      </c>
      <c r="T79" s="198">
        <f t="array" ref="T79">IFERROR(IF(INDEX('Coverage Indicators - Section D'!E$45:E$196,MATCH('Print View'!$A79&amp;'Print View'!$U$76,'Coverage Indicators - Section D'!$B$45:$B$196&amp;'Coverage Indicators - Section D'!$I$45:$I$196,0))&lt;&gt;0,INDEX('Coverage Indicators - Section D'!E$45:E$196,MATCH('Print View'!$A79&amp;'Print View'!$U$76,'Coverage Indicators - Section D'!$B$45:$B$196&amp;'Coverage Indicators - Section D'!$I$45:$I$196,0)),""),"")</f>
        <v>1134</v>
      </c>
      <c r="U79" s="199" t="str">
        <f t="array" ref="U79">IFERROR(IF(INDEX('Coverage Indicators - Section D'!F$45:F$196,MATCH('Print View'!$A79&amp;'Print View'!$U$76,'Coverage Indicators - Section D'!$B$45:$B$196&amp;'Coverage Indicators - Section D'!$I$45:$I$196,0))&lt;&gt;0,INDEX('Coverage Indicators - Section D'!F$45:F$196,MATCH('Print View'!$A79&amp;'Print View'!$U$76,'Coverage Indicators - Section D'!$B$45:$B$196&amp;'Coverage Indicators - Section D'!$I$45:$I$196,0)),""),"")</f>
        <v/>
      </c>
      <c r="V79" s="199" t="str">
        <f t="array" ref="V79">IFERROR(IF(INDEX('Coverage Indicators - Section D'!G$45:G$196,MATCH('Print View'!$A79&amp;'Print View'!$U$76,'Coverage Indicators - Section D'!$B$45:$B$196&amp;'Coverage Indicators - Section D'!$I$45:$I$196,0))&lt;&gt;0,INDEX('Coverage Indicators - Section D'!G$45:G$196,MATCH('Print View'!$A79&amp;'Print View'!$U$76,'Coverage Indicators - Section D'!$B$45:$B$196&amp;'Coverage Indicators - Section D'!$I$45:$I$196,0)),""),"")</f>
        <v/>
      </c>
      <c r="W79" s="201" t="str">
        <f t="array" ref="W79">IFERROR(IF(INDEX('Coverage Indicators - Section D'!H$45:H$196,MATCH('Print View'!$A79&amp;'Print View'!$U$76,'Coverage Indicators - Section D'!$B$45:$B$196&amp;'Coverage Indicators - Section D'!$I$45:$I$196,0))&lt;&gt;0,INDEX('Coverage Indicators - Section D'!H$45:H$196,MATCH('Print View'!$A79&amp;'Print View'!$U$76,'Coverage Indicators - Section D'!$B$45:$B$196&amp;'Coverage Indicators - Section D'!$I$45:$I$196,0)),""),"")</f>
        <v/>
      </c>
      <c r="X79" s="198"/>
      <c r="Y79" s="199"/>
      <c r="Z79" s="199"/>
      <c r="AA79" s="201"/>
      <c r="AB79" s="198"/>
      <c r="AC79" s="199"/>
      <c r="AD79" s="199"/>
      <c r="AE79" s="201"/>
      <c r="AF79" s="198"/>
      <c r="AG79" s="199"/>
      <c r="AH79" s="200"/>
      <c r="AI79" s="201"/>
      <c r="AJ79" s="202" t="str">
        <f>IFERROR(IF(INDEX('Coverage Indicators - Section D'!W$10:W$41,MATCH('Print View'!$A79,'Coverage Indicators - Section D'!$A$10:$A$41,0))&lt;&gt;0,INDEX('Coverage Indicators - Section D'!W$10:W$41,MATCH('Print View'!$A79,'Coverage Indicators - Section D'!$A$10:$A$41,0)),""),"")</f>
        <v>La base line est issue du Rapport Annuel PNLT 2016.  La réduction de la cible a été faite sur la base de l'estimation de l'OMS de 2015 et 2016 soit 3400 à 3200 cas, soit 5.9% de moins.  En appliquant ce taux aux estimations de l'OMS, la demande couvrira 80% des cas attendus en 2018, 85% en 2019 et 90% en 2020.
La cible de la première période est basse par rapport aux deux autres périodes car la cible de la première période est fixée uniquement pour un semestre (S2 2018) alors que les deux autres cibles sont annuelles (2019 et 2020)
Numerator: Number of all forms of TB cases (bacteriologically confirmed plus clinically diagnosed) notified to the national health authority during the reporting period.</v>
      </c>
    </row>
    <row r="80" spans="1:36" s="203" customFormat="1" ht="255.75" x14ac:dyDescent="0.25">
      <c r="A80" s="219">
        <v>2</v>
      </c>
      <c r="B80" s="275" t="str">
        <f>IFERROR(IF(INDEX('Coverage Indicators - Section D'!B$10:B$41,MATCH('Print View'!$A80,'Coverage Indicators - Section D'!$A$10:$A$41,0))&lt;&gt;0,INDEX('Coverage Indicators - Section D'!B$10:B$41,MATCH('Print View'!$A80,'Coverage Indicators - Section D'!$A$10:$A$41,0)),""),"")</f>
        <v>Prise en charge et prévention de la tuberculose</v>
      </c>
      <c r="C80" s="275" t="str">
        <f>IFERROR(IF(INDEX('Coverage Indicators - Section D'!C$10:C$41,MATCH('Print View'!$A80,'Coverage Indicators - Section D'!$A$10:$A$41,0))&lt;&gt;0,INDEX('Coverage Indicators - Section D'!C$10:C$41,MATCH('Print View'!$A80,'Coverage Indicators - Section D'!$A$10:$A$41,0)),""),"")</f>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v>
      </c>
      <c r="D80" s="275" t="str">
        <f>IFERROR(IF(INDEX('Coverage Indicators - Section D'!D$10:D$41,MATCH('Print View'!$A80,'Coverage Indicators - Section D'!$A$10:$A$41,0))&lt;&gt;0,INDEX('Coverage Indicators - Section D'!D$10:D$41,MATCH('Print View'!$A80,'Coverage Indicators - Section D'!$A$10:$A$41,0)),""),"")</f>
        <v/>
      </c>
      <c r="E80" s="275" t="str">
        <f>IFERROR(IF(INDEX('Coverage Indicators - Section D'!E$10:E$41,MATCH('Print View'!$A80,'Coverage Indicators - Section D'!$A$10:$A$41,0))&lt;&gt;0,INDEX('Coverage Indicators - Section D'!E$10:E$41,MATCH('Print View'!$A80,'Coverage Indicators - Section D'!$A$10:$A$41,0)),""),"")</f>
        <v/>
      </c>
      <c r="F80" s="275" t="str">
        <f>IFERROR(IF(INDEX('Coverage Indicators - Section D'!F$10:F$41,MATCH('Print View'!$A80,'Coverage Indicators - Section D'!$A$10:$A$41,0))&lt;&gt;0,INDEX('Coverage Indicators - Section D'!F$10:F$41,MATCH('Print View'!$A80,'Coverage Indicators - Section D'!$A$10:$A$41,0)),""),"")</f>
        <v/>
      </c>
      <c r="G80" s="275" t="str">
        <f>IFERROR(IF(INDEX('Coverage Indicators - Section D'!G$10:G$41,MATCH('Print View'!$A80,'Coverage Indicators - Section D'!$A$10:$A$41,0))&lt;&gt;0,INDEX('Coverage Indicators - Section D'!G$10:G$41,MATCH('Print View'!$A80,'Coverage Indicators - Section D'!$A$10:$A$41,0)),""),"")</f>
        <v/>
      </c>
      <c r="H80" s="275" t="str">
        <f>IFERROR(IF(INDEX('Coverage Indicators - Section D'!H$10:H$41,MATCH('Print View'!$A80,'Coverage Indicators - Section D'!$A$10:$A$41,0))&lt;&gt;0,INDEX('Coverage Indicators - Section D'!H$10:H$41,MATCH('Print View'!$A80,'Coverage Indicators - Section D'!$A$10:$A$41,0)),""),"")</f>
        <v/>
      </c>
      <c r="I80" s="275" t="str">
        <f>IFERROR(IF(INDEX('Coverage Indicators - Section D'!P$10:P$41,MATCH('Print View'!$A80,'Coverage Indicators - Section D'!$A$10:$A$41,0))&lt;&gt;0,INDEX('Coverage Indicators - Section D'!P$10:P$41,MATCH('Print View'!$A80,'Coverage Indicators - Section D'!$A$10:$A$41,0)),""),"")</f>
        <v/>
      </c>
      <c r="J80" s="275" t="str">
        <f>IFERROR(IF(INDEX('Coverage Indicators - Section D'!Q$10:Q$41,MATCH('Print View'!$A80,'Coverage Indicators - Section D'!$A$10:$A$41,0))&lt;&gt;0,INDEX('Coverage Indicators - Section D'!Q$10:Q$41,MATCH('Print View'!$A80,'Coverage Indicators - Section D'!$A$10:$A$41,0)),""),"")</f>
        <v>Sexe,Résultat du test VIH,Age</v>
      </c>
      <c r="K80" s="275" t="str">
        <f>IFERROR(IF(INDEX('Coverage Indicators - Section D'!R$10:R$41,MATCH('Print View'!$A80,'Coverage Indicators - Section D'!$A$10:$A$41,0))&lt;&gt;0,INDEX('Coverage Indicators - Section D'!R$10:R$41,MATCH('Print View'!$A80,'Coverage Indicators - Section D'!$A$10:$A$41,0)),""),"")</f>
        <v/>
      </c>
      <c r="L80" s="275" t="str">
        <f>IFERROR(IF(INDEX('Coverage Indicators - Section D'!S$10:S$41,MATCH('Print View'!$A80,'Coverage Indicators - Section D'!$A$10:$A$41,0))&lt;&gt;0,INDEX('Coverage Indicators - Section D'!S$10:S$41,MATCH('Print View'!$A80,'Coverage Indicators - Section D'!$A$10:$A$41,0)),""),"")</f>
        <v/>
      </c>
      <c r="M80" s="275" t="str">
        <f>IFERROR(IF(INDEX('Coverage Indicators - Section D'!#REF!,MATCH('Print View'!$A80,'Coverage Indicators - Section D'!$A$10:$A$41,0))&lt;&gt;0,INDEX('Coverage Indicators - Section D'!#REF!,MATCH('Print View'!$A80,'Coverage Indicators - Section D'!$A$10:$A$41,0)),""),"")</f>
        <v/>
      </c>
      <c r="N80" s="275" t="str">
        <f>IFERROR(IF(INDEX('Coverage Indicators - Section D'!U$10:U$41,MATCH('Print View'!$A80,'Coverage Indicators - Section D'!$A$10:$A$41,0))&lt;&gt;0,INDEX('Coverage Indicators - Section D'!U$10:U$41,MATCH('Print View'!$A80,'Coverage Indicators - Section D'!$A$10:$A$41,0)),""),"")</f>
        <v>National</v>
      </c>
      <c r="O80" s="275" t="str">
        <f>IFERROR(IF(INDEX('Coverage Indicators - Section D'!V$10:V$41,MATCH('Print View'!$A80,'Coverage Indicators - Section D'!$A$10:$A$41,0))&lt;&gt;0,INDEX('Coverage Indicators - Section D'!V$10:V$41,MATCH('Print View'!$A80,'Coverage Indicators - Section D'!$A$10:$A$41,0)),""),"")</f>
        <v>Y- Cumulative annually</v>
      </c>
      <c r="P80" s="276" t="str">
        <f t="array" ref="P80">IFERROR(IF(INDEX('Coverage Indicators - Section D'!E$45:E$196,MATCH('Print View'!$A80&amp;'Print View'!$Q$76,'Coverage Indicators - Section D'!$B$45:$B$196&amp;'Coverage Indicators - Section D'!$I$45:$I$196,0))&lt;&gt;0,INDEX('Coverage Indicators - Section D'!E$45:E$196,MATCH('Print View'!$A80&amp;'Print View'!$Q$76,'Coverage Indicators - Section D'!$B$45:$B$196&amp;'Coverage Indicators - Section D'!$I$45:$I$196,0)),""),"")</f>
        <v/>
      </c>
      <c r="Q80" s="277" t="str">
        <f t="array" ref="Q80">IFERROR(IF(INDEX('Coverage Indicators - Section D'!F$45:F$196,MATCH('Print View'!$A80&amp;'Print View'!$Q$76,'Coverage Indicators - Section D'!$B$45:$B$196&amp;'Coverage Indicators - Section D'!$I$45:$I$196,0))&lt;&gt;0,INDEX('Coverage Indicators - Section D'!F$45:F$196,MATCH('Print View'!$A80&amp;'Print View'!$Q$76,'Coverage Indicators - Section D'!$B$45:$B$196&amp;'Coverage Indicators - Section D'!$I$45:$I$196,0)),""),"")</f>
        <v/>
      </c>
      <c r="R80" s="277" t="str">
        <f t="array" ref="R80">IFERROR(IF(INDEX('Coverage Indicators - Section D'!G$45:G$196,MATCH('Print View'!$A80&amp;'Print View'!$Q$76,'Coverage Indicators - Section D'!$B$45:$B$196&amp;'Coverage Indicators - Section D'!$I$45:$I$196,0))&lt;&gt;0,INDEX('Coverage Indicators - Section D'!G$45:G$196,MATCH('Print View'!$A80&amp;'Print View'!$Q$76,'Coverage Indicators - Section D'!$B$45:$B$196&amp;'Coverage Indicators - Section D'!$I$45:$I$196,0)),""),"")</f>
        <v/>
      </c>
      <c r="S80" s="278" t="str">
        <f t="array" ref="S80">IFERROR(IF(INDEX('Coverage Indicators - Section D'!H$45:H$196,MATCH('Print View'!$A80&amp;'Print View'!$Q$76,'Coverage Indicators - Section D'!$B$45:$B$196&amp;'Coverage Indicators - Section D'!$I$45:$I$196,0))&lt;&gt;0,INDEX('Coverage Indicators - Section D'!H$45:H$196,MATCH('Print View'!$A80&amp;'Print View'!$Q$76,'Coverage Indicators - Section D'!$B$45:$B$196&amp;'Coverage Indicators - Section D'!$I$45:$I$196,0)),""),"")</f>
        <v>TBD</v>
      </c>
      <c r="T80" s="279" t="str">
        <f t="array" ref="T80">IFERROR(IF(INDEX('Coverage Indicators - Section D'!E$45:E$196,MATCH('Print View'!$A80&amp;'Print View'!$U$76,'Coverage Indicators - Section D'!$B$45:$B$196&amp;'Coverage Indicators - Section D'!$I$45:$I$196,0))&lt;&gt;0,INDEX('Coverage Indicators - Section D'!E$45:E$196,MATCH('Print View'!$A80&amp;'Print View'!$U$76,'Coverage Indicators - Section D'!$B$45:$B$196&amp;'Coverage Indicators - Section D'!$I$45:$I$196,0)),""),"")</f>
        <v/>
      </c>
      <c r="U80" s="277" t="str">
        <f t="array" ref="U80">IFERROR(IF(INDEX('Coverage Indicators - Section D'!F$45:F$196,MATCH('Print View'!$A80&amp;'Print View'!$U$76,'Coverage Indicators - Section D'!$B$45:$B$196&amp;'Coverage Indicators - Section D'!$I$45:$I$196,0))&lt;&gt;0,INDEX('Coverage Indicators - Section D'!F$45:F$196,MATCH('Print View'!$A80&amp;'Print View'!$U$76,'Coverage Indicators - Section D'!$B$45:$B$196&amp;'Coverage Indicators - Section D'!$I$45:$I$196,0)),""),"")</f>
        <v/>
      </c>
      <c r="V80" s="277" t="str">
        <f t="array" ref="V80">IFERROR(IF(INDEX('Coverage Indicators - Section D'!G$45:G$196,MATCH('Print View'!$A80&amp;'Print View'!$U$76,'Coverage Indicators - Section D'!$B$45:$B$196&amp;'Coverage Indicators - Section D'!$I$45:$I$196,0))&lt;&gt;0,INDEX('Coverage Indicators - Section D'!G$45:G$196,MATCH('Print View'!$A80&amp;'Print View'!$U$76,'Coverage Indicators - Section D'!$B$45:$B$196&amp;'Coverage Indicators - Section D'!$I$45:$I$196,0)),""),"")</f>
        <v/>
      </c>
      <c r="W80" s="278" t="str">
        <f t="array" ref="W80">IFERROR(IF(INDEX('Coverage Indicators - Section D'!H$45:H$196,MATCH('Print View'!$A80&amp;'Print View'!$U$76,'Coverage Indicators - Section D'!$B$45:$B$196&amp;'Coverage Indicators - Section D'!$I$45:$I$196,0))&lt;&gt;0,INDEX('Coverage Indicators - Section D'!H$45:H$196,MATCH('Print View'!$A80&amp;'Print View'!$U$76,'Coverage Indicators - Section D'!$B$45:$B$196&amp;'Coverage Indicators - Section D'!$I$45:$I$196,0)),""),"")</f>
        <v>TBD</v>
      </c>
      <c r="X80" s="280"/>
      <c r="Y80" s="281"/>
      <c r="Z80" s="281"/>
      <c r="AA80" s="282"/>
      <c r="AB80" s="280"/>
      <c r="AC80" s="281"/>
      <c r="AD80" s="281"/>
      <c r="AE80" s="282"/>
      <c r="AF80" s="280"/>
      <c r="AG80" s="281"/>
      <c r="AH80" s="283"/>
      <c r="AI80" s="282"/>
      <c r="AJ80" s="284" t="str">
        <f>IFERROR(IF(INDEX('Coverage Indicators - Section D'!W$10:W$41,MATCH('Print View'!$A80,'Coverage Indicators - Section D'!$A$10:$A$41,0))&lt;&gt;0,INDEX('Coverage Indicators - Section D'!W$10:W$41,MATCH('Print View'!$A80,'Coverage Indicators - Section D'!$A$10:$A$41,0)),""),"")</f>
        <v>Le taux de succès n'était rapporté que pour les patients bactériologiquement confirmés.  Le PNLT compte s'aligner à la définition de l'indicateur et les données seront collectées pour tous les nouveaux cas.  De ce fait, la baseline de l'indicateur sera définie à partir des résultats de la cohorte de 2016 et les cibles des prochaines années seront fixées à partir de la baseline. 
Numerator: Number of all forms of TB cases (i.e. bacteriologically confirmed plus clinically diagnosed) in a specified period who subsequently were successfully treated (sum of WHO outcome categories "cured” plus "treatment completed”)
Denominator: Total number of all forms of TB cases (bacteriologically confirmed plus clinically dignosed) registered for treatment in the same period.</v>
      </c>
    </row>
    <row r="81" spans="1:36" s="203" customFormat="1" ht="204.75" x14ac:dyDescent="0.25">
      <c r="A81" s="219">
        <v>3</v>
      </c>
      <c r="B81" s="193" t="str">
        <f>IFERROR(IF(INDEX('Coverage Indicators - Section D'!B$10:B$41,MATCH('Print View'!$A81,'Coverage Indicators - Section D'!$A$10:$A$41,0))&lt;&gt;0,INDEX('Coverage Indicators - Section D'!B$10:B$41,MATCH('Print View'!$A81,'Coverage Indicators - Section D'!$A$10:$A$41,0)),""),"")</f>
        <v>Tuberculose multirésistante</v>
      </c>
      <c r="C81" s="193" t="str">
        <f>IFERROR(IF(INDEX('Coverage Indicators - Section D'!C$10:C$41,MATCH('Print View'!$A81,'Coverage Indicators - Section D'!$A$10:$A$41,0))&lt;&gt;0,INDEX('Coverage Indicators - Section D'!C$10:C$41,MATCH('Print View'!$A81,'Coverage Indicators - Section D'!$A$10:$A$41,0)),""),"")</f>
        <v>MDR TB-2(M): Nombre de cas de tuberculose, résistante à la rifampicine et/ou tuberculose multirésistante confirmés</v>
      </c>
      <c r="D81" s="193" t="str">
        <f>IFERROR(IF(INDEX('Coverage Indicators - Section D'!D$10:D$41,MATCH('Print View'!$A81,'Coverage Indicators - Section D'!$A$10:$A$41,0))&lt;&gt;0,INDEX('Coverage Indicators - Section D'!D$10:D$41,MATCH('Print View'!$A81,'Coverage Indicators - Section D'!$A$10:$A$41,0)),""),"")</f>
        <v/>
      </c>
      <c r="E81" s="193">
        <f>IFERROR(IF(INDEX('Coverage Indicators - Section D'!E$10:E$41,MATCH('Print View'!$A81,'Coverage Indicators - Section D'!$A$10:$A$41,0))&lt;&gt;0,INDEX('Coverage Indicators - Section D'!E$10:E$41,MATCH('Print View'!$A81,'Coverage Indicators - Section D'!$A$10:$A$41,0)),""),"")</f>
        <v>71</v>
      </c>
      <c r="F81" s="193" t="str">
        <f>IFERROR(IF(INDEX('Coverage Indicators - Section D'!F$10:F$41,MATCH('Print View'!$A81,'Coverage Indicators - Section D'!$A$10:$A$41,0))&lt;&gt;0,INDEX('Coverage Indicators - Section D'!F$10:F$41,MATCH('Print View'!$A81,'Coverage Indicators - Section D'!$A$10:$A$41,0)),""),"")</f>
        <v/>
      </c>
      <c r="G81" s="193" t="str">
        <f>IFERROR(IF(INDEX('Coverage Indicators - Section D'!G$10:G$41,MATCH('Print View'!$A81,'Coverage Indicators - Section D'!$A$10:$A$41,0))&lt;&gt;0,INDEX('Coverage Indicators - Section D'!G$10:G$41,MATCH('Print View'!$A81,'Coverage Indicators - Section D'!$A$10:$A$41,0)),""),"")</f>
        <v/>
      </c>
      <c r="H81" s="193" t="str">
        <f>IFERROR(IF(INDEX('Coverage Indicators - Section D'!H$10:H$41,MATCH('Print View'!$A81,'Coverage Indicators - Section D'!$A$10:$A$41,0))&lt;&gt;0,INDEX('Coverage Indicators - Section D'!H$10:H$41,MATCH('Print View'!$A81,'Coverage Indicators - Section D'!$A$10:$A$41,0)),""),"")</f>
        <v>2016</v>
      </c>
      <c r="I81" s="193" t="str">
        <f>IFERROR(IF(INDEX('Coverage Indicators - Section D'!P$10:P$41,MATCH('Print View'!$A81,'Coverage Indicators - Section D'!$A$10:$A$41,0))&lt;&gt;0,INDEX('Coverage Indicators - Section D'!P$10:P$41,MATCH('Print View'!$A81,'Coverage Indicators - Section D'!$A$10:$A$41,0)),""),"")</f>
        <v>Rapport programmatique PNLT</v>
      </c>
      <c r="J81" s="193" t="str">
        <f>IFERROR(IF(INDEX('Coverage Indicators - Section D'!Q$10:Q$41,MATCH('Print View'!$A81,'Coverage Indicators - Section D'!$A$10:$A$41,0))&lt;&gt;0,INDEX('Coverage Indicators - Section D'!Q$10:Q$41,MATCH('Print View'!$A81,'Coverage Indicators - Section D'!$A$10:$A$41,0)),""),"")</f>
        <v>Age,Sexe</v>
      </c>
      <c r="K81" s="193" t="str">
        <f>IFERROR(IF(INDEX('Coverage Indicators - Section D'!R$10:R$41,MATCH('Print View'!$A81,'Coverage Indicators - Section D'!$A$10:$A$41,0))&lt;&gt;0,INDEX('Coverage Indicators - Section D'!R$10:R$41,MATCH('Print View'!$A81,'Coverage Indicators - Section D'!$A$10:$A$41,0)),""),"")</f>
        <v/>
      </c>
      <c r="L81" s="193" t="str">
        <f>IFERROR(IF(INDEX('Coverage Indicators - Section D'!S$10:S$41,MATCH('Print View'!$A81,'Coverage Indicators - Section D'!$A$10:$A$41,0))&lt;&gt;0,INDEX('Coverage Indicators - Section D'!S$10:S$41,MATCH('Print View'!$A81,'Coverage Indicators - Section D'!$A$10:$A$41,0)),""),"")</f>
        <v/>
      </c>
      <c r="M81" s="193" t="str">
        <f>IFERROR(IF(INDEX('Coverage Indicators - Section D'!#REF!,MATCH('Print View'!$A81,'Coverage Indicators - Section D'!$A$10:$A$41,0))&lt;&gt;0,INDEX('Coverage Indicators - Section D'!#REF!,MATCH('Print View'!$A81,'Coverage Indicators - Section D'!$A$10:$A$41,0)),""),"")</f>
        <v/>
      </c>
      <c r="N81" s="193" t="str">
        <f>IFERROR(IF(INDEX('Coverage Indicators - Section D'!U$10:U$41,MATCH('Print View'!$A81,'Coverage Indicators - Section D'!$A$10:$A$41,0))&lt;&gt;0,INDEX('Coverage Indicators - Section D'!U$10:U$41,MATCH('Print View'!$A81,'Coverage Indicators - Section D'!$A$10:$A$41,0)),""),"")</f>
        <v>National</v>
      </c>
      <c r="O81" s="193" t="str">
        <f>IFERROR(IF(INDEX('Coverage Indicators - Section D'!V$10:V$41,MATCH('Print View'!$A81,'Coverage Indicators - Section D'!$A$10:$A$41,0))&lt;&gt;0,INDEX('Coverage Indicators - Section D'!V$10:V$41,MATCH('Print View'!$A81,'Coverage Indicators - Section D'!$A$10:$A$41,0)),""),"")</f>
        <v>Y- Cumulative annually</v>
      </c>
      <c r="P81" s="212">
        <f t="array" ref="P81">IFERROR(IF(INDEX('Coverage Indicators - Section D'!E$45:E$196,MATCH('Print View'!$A81&amp;'Print View'!$Q$76,'Coverage Indicators - Section D'!$B$45:$B$196&amp;'Coverage Indicators - Section D'!$I$45:$I$196,0))&lt;&gt;0,INDEX('Coverage Indicators - Section D'!E$45:E$196,MATCH('Print View'!$A81&amp;'Print View'!$Q$76,'Coverage Indicators - Section D'!$B$45:$B$196&amp;'Coverage Indicators - Section D'!$I$45:$I$196,0)),""),"")</f>
        <v>36</v>
      </c>
      <c r="Q81" s="199" t="str">
        <f t="array" ref="Q81">IFERROR(IF(INDEX('Coverage Indicators - Section D'!F$45:F$196,MATCH('Print View'!$A81&amp;'Print View'!$Q$76,'Coverage Indicators - Section D'!$B$45:$B$196&amp;'Coverage Indicators - Section D'!$I$45:$I$196,0))&lt;&gt;0,INDEX('Coverage Indicators - Section D'!F$45:F$196,MATCH('Print View'!$A81&amp;'Print View'!$Q$76,'Coverage Indicators - Section D'!$B$45:$B$196&amp;'Coverage Indicators - Section D'!$I$45:$I$196,0)),""),"")</f>
        <v/>
      </c>
      <c r="R81" s="199" t="str">
        <f t="array" ref="R81">IFERROR(IF(INDEX('Coverage Indicators - Section D'!G$45:G$196,MATCH('Print View'!$A81&amp;'Print View'!$Q$76,'Coverage Indicators - Section D'!$B$45:$B$196&amp;'Coverage Indicators - Section D'!$I$45:$I$196,0))&lt;&gt;0,INDEX('Coverage Indicators - Section D'!G$45:G$196,MATCH('Print View'!$A81&amp;'Print View'!$Q$76,'Coverage Indicators - Section D'!$B$45:$B$196&amp;'Coverage Indicators - Section D'!$I$45:$I$196,0)),""),"")</f>
        <v/>
      </c>
      <c r="S81" s="201" t="str">
        <f t="array" ref="S81">IFERROR(IF(INDEX('Coverage Indicators - Section D'!H$45:H$196,MATCH('Print View'!$A81&amp;'Print View'!$Q$76,'Coverage Indicators - Section D'!$B$45:$B$196&amp;'Coverage Indicators - Section D'!$I$45:$I$196,0))&lt;&gt;0,INDEX('Coverage Indicators - Section D'!H$45:H$196,MATCH('Print View'!$A81&amp;'Print View'!$Q$76,'Coverage Indicators - Section D'!$B$45:$B$196&amp;'Coverage Indicators - Section D'!$I$45:$I$196,0)),""),"")</f>
        <v/>
      </c>
      <c r="T81" s="198">
        <f t="array" ref="T81">IFERROR(IF(INDEX('Coverage Indicators - Section D'!E$45:E$196,MATCH('Print View'!$A81&amp;'Print View'!$U$76,'Coverage Indicators - Section D'!$B$45:$B$196&amp;'Coverage Indicators - Section D'!$I$45:$I$196,0))&lt;&gt;0,INDEX('Coverage Indicators - Section D'!E$45:E$196,MATCH('Print View'!$A81&amp;'Print View'!$U$76,'Coverage Indicators - Section D'!$B$45:$B$196&amp;'Coverage Indicators - Section D'!$I$45:$I$196,0)),""),"")</f>
        <v>36</v>
      </c>
      <c r="U81" s="199" t="str">
        <f t="array" ref="U81">IFERROR(IF(INDEX('Coverage Indicators - Section D'!F$45:F$196,MATCH('Print View'!$A81&amp;'Print View'!$U$76,'Coverage Indicators - Section D'!$B$45:$B$196&amp;'Coverage Indicators - Section D'!$I$45:$I$196,0))&lt;&gt;0,INDEX('Coverage Indicators - Section D'!F$45:F$196,MATCH('Print View'!$A81&amp;'Print View'!$U$76,'Coverage Indicators - Section D'!$B$45:$B$196&amp;'Coverage Indicators - Section D'!$I$45:$I$196,0)),""),"")</f>
        <v/>
      </c>
      <c r="V81" s="199" t="str">
        <f t="array" ref="V81">IFERROR(IF(INDEX('Coverage Indicators - Section D'!G$45:G$196,MATCH('Print View'!$A81&amp;'Print View'!$U$76,'Coverage Indicators - Section D'!$B$45:$B$196&amp;'Coverage Indicators - Section D'!$I$45:$I$196,0))&lt;&gt;0,INDEX('Coverage Indicators - Section D'!G$45:G$196,MATCH('Print View'!$A81&amp;'Print View'!$U$76,'Coverage Indicators - Section D'!$B$45:$B$196&amp;'Coverage Indicators - Section D'!$I$45:$I$196,0)),""),"")</f>
        <v/>
      </c>
      <c r="W81" s="201" t="str">
        <f t="array" ref="W81">IFERROR(IF(INDEX('Coverage Indicators - Section D'!H$45:H$196,MATCH('Print View'!$A81&amp;'Print View'!$U$76,'Coverage Indicators - Section D'!$B$45:$B$196&amp;'Coverage Indicators - Section D'!$I$45:$I$196,0))&lt;&gt;0,INDEX('Coverage Indicators - Section D'!H$45:H$196,MATCH('Print View'!$A81&amp;'Print View'!$U$76,'Coverage Indicators - Section D'!$B$45:$B$196&amp;'Coverage Indicators - Section D'!$I$45:$I$196,0)),""),"")</f>
        <v/>
      </c>
      <c r="X81" s="197"/>
      <c r="Y81" s="195"/>
      <c r="Z81" s="195"/>
      <c r="AA81" s="196"/>
      <c r="AB81" s="197"/>
      <c r="AC81" s="195"/>
      <c r="AD81" s="195"/>
      <c r="AE81" s="196"/>
      <c r="AF81" s="197"/>
      <c r="AG81" s="195"/>
      <c r="AH81" s="204"/>
      <c r="AI81" s="196"/>
      <c r="AJ81" s="202" t="str">
        <f>IFERROR(IF(INDEX('Coverage Indicators - Section D'!W$10:W$41,MATCH('Print View'!$A81,'Coverage Indicators - Section D'!$A$10:$A$41,0))&lt;&gt;0,INDEX('Coverage Indicators - Section D'!W$10:W$41,MATCH('Print View'!$A81,'Coverage Indicators - Section D'!$A$10:$A$41,0)),""),"")</f>
        <v>En 2016, 80 cas TBMR ont été diagnostiqués par le GeneXpert dont 9 sont revenus faiblement résistant à la rifampicine (very low). L'antiobiogramme a montré une sensibilité aux antituberculeux de 1ere ligne pour 8 patients qui ont été reclassés TB sensible et 1 a été reclassé TB/XDR.  Ainsi, 71 cas classés TBMR ont été mis sous traitement. 
Les cibles sont issues de l'analyse des résultats de diagnostic de TBMR par le GeneXpert des 3 dernières années qui montrent une réduction de 6,25% de cas de TBMR soit en moyenne une baisse de 2%. Ces cibles sont plus proches de la réalité que les estimations OMS basées sur l'enquête de résistance aux antituberculeux de 2015. 
La cible de la première période est basse par rapport aux deux autres périodes car la cible de la première période est fixée uniquement pour un semestre (S2 2018) alors que les deux autres cibles sont annuelles (2019 et 2020)
Numerator: Number of bacteriologically confirmed RR-TB and/or MDR-TB cases notified.</v>
      </c>
    </row>
    <row r="82" spans="1:36" s="203" customFormat="1" ht="139.5" x14ac:dyDescent="0.25">
      <c r="A82" s="219">
        <v>4</v>
      </c>
      <c r="B82" s="275" t="str">
        <f>IFERROR(IF(INDEX('Coverage Indicators - Section D'!B$10:B$41,MATCH('Print View'!$A82,'Coverage Indicators - Section D'!$A$10:$A$41,0))&lt;&gt;0,INDEX('Coverage Indicators - Section D'!B$10:B$41,MATCH('Print View'!$A82,'Coverage Indicators - Section D'!$A$10:$A$41,0)),""),"")</f>
        <v>Tuberculose multirésistante</v>
      </c>
      <c r="C82" s="275" t="str">
        <f>IFERROR(IF(INDEX('Coverage Indicators - Section D'!C$10:C$41,MATCH('Print View'!$A82,'Coverage Indicators - Section D'!$A$10:$A$41,0))&lt;&gt;0,INDEX('Coverage Indicators - Section D'!C$10:C$41,MATCH('Print View'!$A82,'Coverage Indicators - Section D'!$A$10:$A$41,0)),""),"")</f>
        <v>MDR TB-3(M): Nombre de cas de tuberculose résistante à la rifampicine et/ou tuberculose multirésistante qui ont commencé un traitement de deuxième intention</v>
      </c>
      <c r="D82" s="275" t="str">
        <f>IFERROR(IF(INDEX('Coverage Indicators - Section D'!D$10:D$41,MATCH('Print View'!$A82,'Coverage Indicators - Section D'!$A$10:$A$41,0))&lt;&gt;0,INDEX('Coverage Indicators - Section D'!D$10:D$41,MATCH('Print View'!$A82,'Coverage Indicators - Section D'!$A$10:$A$41,0)),""),"")</f>
        <v/>
      </c>
      <c r="E82" s="275">
        <f>IFERROR(IF(INDEX('Coverage Indicators - Section D'!E$10:E$41,MATCH('Print View'!$A82,'Coverage Indicators - Section D'!$A$10:$A$41,0))&lt;&gt;0,INDEX('Coverage Indicators - Section D'!E$10:E$41,MATCH('Print View'!$A82,'Coverage Indicators - Section D'!$A$10:$A$41,0)),""),"")</f>
        <v>71</v>
      </c>
      <c r="F82" s="275" t="str">
        <f>IFERROR(IF(INDEX('Coverage Indicators - Section D'!F$10:F$41,MATCH('Print View'!$A82,'Coverage Indicators - Section D'!$A$10:$A$41,0))&lt;&gt;0,INDEX('Coverage Indicators - Section D'!F$10:F$41,MATCH('Print View'!$A82,'Coverage Indicators - Section D'!$A$10:$A$41,0)),""),"")</f>
        <v/>
      </c>
      <c r="G82" s="275" t="str">
        <f>IFERROR(IF(INDEX('Coverage Indicators - Section D'!G$10:G$41,MATCH('Print View'!$A82,'Coverage Indicators - Section D'!$A$10:$A$41,0))&lt;&gt;0,INDEX('Coverage Indicators - Section D'!G$10:G$41,MATCH('Print View'!$A82,'Coverage Indicators - Section D'!$A$10:$A$41,0)),""),"")</f>
        <v/>
      </c>
      <c r="H82" s="275" t="str">
        <f>IFERROR(IF(INDEX('Coverage Indicators - Section D'!H$10:H$41,MATCH('Print View'!$A82,'Coverage Indicators - Section D'!$A$10:$A$41,0))&lt;&gt;0,INDEX('Coverage Indicators - Section D'!H$10:H$41,MATCH('Print View'!$A82,'Coverage Indicators - Section D'!$A$10:$A$41,0)),""),"")</f>
        <v>2016</v>
      </c>
      <c r="I82" s="275" t="str">
        <f>IFERROR(IF(INDEX('Coverage Indicators - Section D'!P$10:P$41,MATCH('Print View'!$A82,'Coverage Indicators - Section D'!$A$10:$A$41,0))&lt;&gt;0,INDEX('Coverage Indicators - Section D'!P$10:P$41,MATCH('Print View'!$A82,'Coverage Indicators - Section D'!$A$10:$A$41,0)),""),"")</f>
        <v>Rapport programmatique PNLT</v>
      </c>
      <c r="J82" s="275" t="str">
        <f>IFERROR(IF(INDEX('Coverage Indicators - Section D'!Q$10:Q$41,MATCH('Print View'!$A82,'Coverage Indicators - Section D'!$A$10:$A$41,0))&lt;&gt;0,INDEX('Coverage Indicators - Section D'!Q$10:Q$41,MATCH('Print View'!$A82,'Coverage Indicators - Section D'!$A$10:$A$41,0)),""),"")</f>
        <v>Schéma thérapeutique,Age,Sexe</v>
      </c>
      <c r="K82" s="275" t="str">
        <f>IFERROR(IF(INDEX('Coverage Indicators - Section D'!R$10:R$41,MATCH('Print View'!$A82,'Coverage Indicators - Section D'!$A$10:$A$41,0))&lt;&gt;0,INDEX('Coverage Indicators - Section D'!R$10:R$41,MATCH('Print View'!$A82,'Coverage Indicators - Section D'!$A$10:$A$41,0)),""),"")</f>
        <v/>
      </c>
      <c r="L82" s="275" t="str">
        <f>IFERROR(IF(INDEX('Coverage Indicators - Section D'!S$10:S$41,MATCH('Print View'!$A82,'Coverage Indicators - Section D'!$A$10:$A$41,0))&lt;&gt;0,INDEX('Coverage Indicators - Section D'!S$10:S$41,MATCH('Print View'!$A82,'Coverage Indicators - Section D'!$A$10:$A$41,0)),""),"")</f>
        <v/>
      </c>
      <c r="M82" s="275" t="str">
        <f>IFERROR(IF(INDEX('Coverage Indicators - Section D'!#REF!,MATCH('Print View'!$A82,'Coverage Indicators - Section D'!$A$10:$A$41,0))&lt;&gt;0,INDEX('Coverage Indicators - Section D'!#REF!,MATCH('Print View'!$A82,'Coverage Indicators - Section D'!$A$10:$A$41,0)),""),"")</f>
        <v/>
      </c>
      <c r="N82" s="275" t="str">
        <f>IFERROR(IF(INDEX('Coverage Indicators - Section D'!U$10:U$41,MATCH('Print View'!$A82,'Coverage Indicators - Section D'!$A$10:$A$41,0))&lt;&gt;0,INDEX('Coverage Indicators - Section D'!U$10:U$41,MATCH('Print View'!$A82,'Coverage Indicators - Section D'!$A$10:$A$41,0)),""),"")</f>
        <v>National</v>
      </c>
      <c r="O82" s="275" t="str">
        <f>IFERROR(IF(INDEX('Coverage Indicators - Section D'!V$10:V$41,MATCH('Print View'!$A82,'Coverage Indicators - Section D'!$A$10:$A$41,0))&lt;&gt;0,INDEX('Coverage Indicators - Section D'!V$10:V$41,MATCH('Print View'!$A82,'Coverage Indicators - Section D'!$A$10:$A$41,0)),""),"")</f>
        <v>Y- Cumulative annually</v>
      </c>
      <c r="P82" s="276">
        <f t="array" ref="P82">IFERROR(IF(INDEX('Coverage Indicators - Section D'!E$45:E$196,MATCH('Print View'!$A82&amp;'Print View'!$Q$76,'Coverage Indicators - Section D'!$B$45:$B$196&amp;'Coverage Indicators - Section D'!$I$45:$I$196,0))&lt;&gt;0,INDEX('Coverage Indicators - Section D'!E$45:E$196,MATCH('Print View'!$A82&amp;'Print View'!$Q$76,'Coverage Indicators - Section D'!$B$45:$B$196&amp;'Coverage Indicators - Section D'!$I$45:$I$196,0)),""),"")</f>
        <v>36</v>
      </c>
      <c r="Q82" s="277" t="str">
        <f t="array" ref="Q82">IFERROR(IF(INDEX('Coverage Indicators - Section D'!F$45:F$196,MATCH('Print View'!$A82&amp;'Print View'!$Q$76,'Coverage Indicators - Section D'!$B$45:$B$196&amp;'Coverage Indicators - Section D'!$I$45:$I$196,0))&lt;&gt;0,INDEX('Coverage Indicators - Section D'!F$45:F$196,MATCH('Print View'!$A82&amp;'Print View'!$Q$76,'Coverage Indicators - Section D'!$B$45:$B$196&amp;'Coverage Indicators - Section D'!$I$45:$I$196,0)),""),"")</f>
        <v/>
      </c>
      <c r="R82" s="277" t="str">
        <f t="array" ref="R82">IFERROR(IF(INDEX('Coverage Indicators - Section D'!G$45:G$196,MATCH('Print View'!$A82&amp;'Print View'!$Q$76,'Coverage Indicators - Section D'!$B$45:$B$196&amp;'Coverage Indicators - Section D'!$I$45:$I$196,0))&lt;&gt;0,INDEX('Coverage Indicators - Section D'!G$45:G$196,MATCH('Print View'!$A82&amp;'Print View'!$Q$76,'Coverage Indicators - Section D'!$B$45:$B$196&amp;'Coverage Indicators - Section D'!$I$45:$I$196,0)),""),"")</f>
        <v/>
      </c>
      <c r="S82" s="278" t="str">
        <f t="array" ref="S82">IFERROR(IF(INDEX('Coverage Indicators - Section D'!H$45:H$196,MATCH('Print View'!$A82&amp;'Print View'!$Q$76,'Coverage Indicators - Section D'!$B$45:$B$196&amp;'Coverage Indicators - Section D'!$I$45:$I$196,0))&lt;&gt;0,INDEX('Coverage Indicators - Section D'!H$45:H$196,MATCH('Print View'!$A82&amp;'Print View'!$Q$76,'Coverage Indicators - Section D'!$B$45:$B$196&amp;'Coverage Indicators - Section D'!$I$45:$I$196,0)),""),"")</f>
        <v/>
      </c>
      <c r="T82" s="279">
        <f t="array" ref="T82">IFERROR(IF(INDEX('Coverage Indicators - Section D'!E$45:E$196,MATCH('Print View'!$A82&amp;'Print View'!$U$76,'Coverage Indicators - Section D'!$B$45:$B$196&amp;'Coverage Indicators - Section D'!$I$45:$I$196,0))&lt;&gt;0,INDEX('Coverage Indicators - Section D'!E$45:E$196,MATCH('Print View'!$A82&amp;'Print View'!$U$76,'Coverage Indicators - Section D'!$B$45:$B$196&amp;'Coverage Indicators - Section D'!$I$45:$I$196,0)),""),"")</f>
        <v>36</v>
      </c>
      <c r="U82" s="277" t="str">
        <f t="array" ref="U82">IFERROR(IF(INDEX('Coverage Indicators - Section D'!F$45:F$196,MATCH('Print View'!$A82&amp;'Print View'!$U$76,'Coverage Indicators - Section D'!$B$45:$B$196&amp;'Coverage Indicators - Section D'!$I$45:$I$196,0))&lt;&gt;0,INDEX('Coverage Indicators - Section D'!F$45:F$196,MATCH('Print View'!$A82&amp;'Print View'!$U$76,'Coverage Indicators - Section D'!$B$45:$B$196&amp;'Coverage Indicators - Section D'!$I$45:$I$196,0)),""),"")</f>
        <v/>
      </c>
      <c r="V82" s="277" t="str">
        <f t="array" ref="V82">IFERROR(IF(INDEX('Coverage Indicators - Section D'!G$45:G$196,MATCH('Print View'!$A82&amp;'Print View'!$U$76,'Coverage Indicators - Section D'!$B$45:$B$196&amp;'Coverage Indicators - Section D'!$I$45:$I$196,0))&lt;&gt;0,INDEX('Coverage Indicators - Section D'!G$45:G$196,MATCH('Print View'!$A82&amp;'Print View'!$U$76,'Coverage Indicators - Section D'!$B$45:$B$196&amp;'Coverage Indicators - Section D'!$I$45:$I$196,0)),""),"")</f>
        <v/>
      </c>
      <c r="W82" s="278" t="str">
        <f t="array" ref="W82">IFERROR(IF(INDEX('Coverage Indicators - Section D'!H$45:H$196,MATCH('Print View'!$A82&amp;'Print View'!$U$76,'Coverage Indicators - Section D'!$B$45:$B$196&amp;'Coverage Indicators - Section D'!$I$45:$I$196,0))&lt;&gt;0,INDEX('Coverage Indicators - Section D'!H$45:H$196,MATCH('Print View'!$A82&amp;'Print View'!$U$76,'Coverage Indicators - Section D'!$B$45:$B$196&amp;'Coverage Indicators - Section D'!$I$45:$I$196,0)),""),"")</f>
        <v/>
      </c>
      <c r="X82" s="280"/>
      <c r="Y82" s="281"/>
      <c r="Z82" s="281"/>
      <c r="AA82" s="282"/>
      <c r="AB82" s="280"/>
      <c r="AC82" s="281"/>
      <c r="AD82" s="281"/>
      <c r="AE82" s="282"/>
      <c r="AF82" s="280"/>
      <c r="AG82" s="281"/>
      <c r="AH82" s="283"/>
      <c r="AI82" s="282"/>
      <c r="AJ82" s="284" t="str">
        <f>IFERROR(IF(INDEX('Coverage Indicators - Section D'!W$10:W$41,MATCH('Print View'!$A82,'Coverage Indicators - Section D'!$A$10:$A$41,0))&lt;&gt;0,INDEX('Coverage Indicators - Section D'!W$10:W$41,MATCH('Print View'!$A82,'Coverage Indicators - Section D'!$A$10:$A$41,0)),""),"")</f>
        <v>La baseline est issue  du rapport programmatique du PNLT
Tous les patients diagnostiqués TBMR seront pris en charge selon les Directives Nationales.
La cible de la première période est basse par rapport aux deux autres périodes car la cible de la première période est fixée uniquement pour un semestre (S2 2018) alors que les deux autres cibles sont annuelles (2019 et 2020)
Numerator: Number of RR-TB and/or MDR-TB cases (presumptive or confirmed) registered and started on a prescribed MDR-TB treatment regimen during the period of assessment</v>
      </c>
    </row>
    <row r="83" spans="1:36" s="203" customFormat="1" ht="252" x14ac:dyDescent="0.25">
      <c r="A83" s="218">
        <v>5</v>
      </c>
      <c r="B83" s="193" t="str">
        <f>IFERROR(IF(INDEX('Coverage Indicators - Section D'!B$10:B$41,MATCH('Print View'!$A83,'Coverage Indicators - Section D'!$A$10:$A$41,0))&lt;&gt;0,INDEX('Coverage Indicators - Section D'!B$10:B$41,MATCH('Print View'!$A83,'Coverage Indicators - Section D'!$A$10:$A$41,0)),""),"")</f>
        <v>Tuberculose/VIH</v>
      </c>
      <c r="C83" s="193" t="str">
        <f>IFERROR(IF(INDEX('Coverage Indicators - Section D'!C$10:C$41,MATCH('Print View'!$A83,'Coverage Indicators - Section D'!$A$10:$A$41,0))&lt;&gt;0,INDEX('Coverage Indicators - Section D'!C$10:C$41,MATCH('Print View'!$A83,'Coverage Indicators - Section D'!$A$10:$A$41,0)),""),"")</f>
        <v>TB/HIV-6(M): Pourcentage de nouveaux patients  tuberculeux et de rechutes, séropositifs au VIH, sous traitement antirétroviral au cours du traitement de la tuberculose</v>
      </c>
      <c r="D83" s="193" t="str">
        <f>IFERROR(IF(INDEX('Coverage Indicators - Section D'!D$10:D$41,MATCH('Print View'!$A83,'Coverage Indicators - Section D'!$A$10:$A$41,0))&lt;&gt;0,INDEX('Coverage Indicators - Section D'!D$10:D$41,MATCH('Print View'!$A83,'Coverage Indicators - Section D'!$A$10:$A$41,0)),""),"")</f>
        <v/>
      </c>
      <c r="E83" s="193">
        <f>IFERROR(IF(INDEX('Coverage Indicators - Section D'!E$10:E$41,MATCH('Print View'!$A83,'Coverage Indicators - Section D'!$A$10:$A$41,0))&lt;&gt;0,INDEX('Coverage Indicators - Section D'!E$10:E$41,MATCH('Print View'!$A83,'Coverage Indicators - Section D'!$A$10:$A$41,0)),""),"")</f>
        <v>90</v>
      </c>
      <c r="F83" s="193">
        <f>IFERROR(IF(INDEX('Coverage Indicators - Section D'!F$10:F$41,MATCH('Print View'!$A83,'Coverage Indicators - Section D'!$A$10:$A$41,0))&lt;&gt;0,INDEX('Coverage Indicators - Section D'!F$10:F$41,MATCH('Print View'!$A83,'Coverage Indicators - Section D'!$A$10:$A$41,0)),""),"")</f>
        <v>118</v>
      </c>
      <c r="G83" s="193">
        <f>IFERROR(IF(INDEX('Coverage Indicators - Section D'!G$10:G$41,MATCH('Print View'!$A83,'Coverage Indicators - Section D'!$A$10:$A$41,0))&lt;&gt;0,INDEX('Coverage Indicators - Section D'!G$10:G$41,MATCH('Print View'!$A83,'Coverage Indicators - Section D'!$A$10:$A$41,0)),""),"")</f>
        <v>76.271186440677965</v>
      </c>
      <c r="H83" s="193" t="str">
        <f>IFERROR(IF(INDEX('Coverage Indicators - Section D'!H$10:H$41,MATCH('Print View'!$A83,'Coverage Indicators - Section D'!$A$10:$A$41,0))&lt;&gt;0,INDEX('Coverage Indicators - Section D'!H$10:H$41,MATCH('Print View'!$A83,'Coverage Indicators - Section D'!$A$10:$A$41,0)),""),"")</f>
        <v>2016</v>
      </c>
      <c r="I83" s="193" t="str">
        <f>IFERROR(IF(INDEX('Coverage Indicators - Section D'!P$10:P$41,MATCH('Print View'!$A83,'Coverage Indicators - Section D'!$A$10:$A$41,0))&lt;&gt;0,INDEX('Coverage Indicators - Section D'!P$10:P$41,MATCH('Print View'!$A83,'Coverage Indicators - Section D'!$A$10:$A$41,0)),""),"")</f>
        <v>Rapport programmatique PLSS</v>
      </c>
      <c r="J83" s="193" t="str">
        <f>IFERROR(IF(INDEX('Coverage Indicators - Section D'!Q$10:Q$41,MATCH('Print View'!$A83,'Coverage Indicators - Section D'!$A$10:$A$41,0))&lt;&gt;0,INDEX('Coverage Indicators - Section D'!Q$10:Q$41,MATCH('Print View'!$A83,'Coverage Indicators - Section D'!$A$10:$A$41,0)),""),"")</f>
        <v/>
      </c>
      <c r="K83" s="193" t="str">
        <f>IFERROR(IF(INDEX('Coverage Indicators - Section D'!R$10:R$41,MATCH('Print View'!$A83,'Coverage Indicators - Section D'!$A$10:$A$41,0))&lt;&gt;0,INDEX('Coverage Indicators - Section D'!R$10:R$41,MATCH('Print View'!$A83,'Coverage Indicators - Section D'!$A$10:$A$41,0)),""),"")</f>
        <v/>
      </c>
      <c r="L83" s="193" t="str">
        <f>IFERROR(IF(INDEX('Coverage Indicators - Section D'!S$10:S$41,MATCH('Print View'!$A83,'Coverage Indicators - Section D'!$A$10:$A$41,0))&lt;&gt;0,INDEX('Coverage Indicators - Section D'!S$10:S$41,MATCH('Print View'!$A83,'Coverage Indicators - Section D'!$A$10:$A$41,0)),""),"")</f>
        <v/>
      </c>
      <c r="M83" s="193" t="str">
        <f>IFERROR(IF(INDEX('Coverage Indicators - Section D'!#REF!,MATCH('Print View'!$A83,'Coverage Indicators - Section D'!$A$10:$A$41,0))&lt;&gt;0,INDEX('Coverage Indicators - Section D'!#REF!,MATCH('Print View'!$A83,'Coverage Indicators - Section D'!$A$10:$A$41,0)),""),"")</f>
        <v/>
      </c>
      <c r="N83" s="193" t="str">
        <f>IFERROR(IF(INDEX('Coverage Indicators - Section D'!U$10:U$41,MATCH('Print View'!$A83,'Coverage Indicators - Section D'!$A$10:$A$41,0))&lt;&gt;0,INDEX('Coverage Indicators - Section D'!U$10:U$41,MATCH('Print View'!$A83,'Coverage Indicators - Section D'!$A$10:$A$41,0)),""),"")</f>
        <v>National</v>
      </c>
      <c r="O83" s="193" t="str">
        <f>IFERROR(IF(INDEX('Coverage Indicators - Section D'!V$10:V$41,MATCH('Print View'!$A83,'Coverage Indicators - Section D'!$A$10:$A$41,0))&lt;&gt;0,INDEX('Coverage Indicators - Section D'!V$10:V$41,MATCH('Print View'!$A83,'Coverage Indicators - Section D'!$A$10:$A$41,0)),""),"")</f>
        <v>Y- Cumulative annually</v>
      </c>
      <c r="P83" s="212">
        <f t="array" ref="P83">IFERROR(IF(INDEX('Coverage Indicators - Section D'!E$45:E$196,MATCH('Print View'!$A83&amp;'Print View'!$Q$76,'Coverage Indicators - Section D'!$B$45:$B$196&amp;'Coverage Indicators - Section D'!$I$45:$I$196,0))&lt;&gt;0,INDEX('Coverage Indicators - Section D'!E$45:E$196,MATCH('Print View'!$A83&amp;'Print View'!$Q$76,'Coverage Indicators - Section D'!$B$45:$B$196&amp;'Coverage Indicators - Section D'!$I$45:$I$196,0)),""),"")</f>
        <v>46</v>
      </c>
      <c r="Q83" s="199">
        <f t="array" ref="Q83">IFERROR(IF(INDEX('Coverage Indicators - Section D'!F$45:F$196,MATCH('Print View'!$A83&amp;'Print View'!$Q$76,'Coverage Indicators - Section D'!$B$45:$B$196&amp;'Coverage Indicators - Section D'!$I$45:$I$196,0))&lt;&gt;0,INDEX('Coverage Indicators - Section D'!F$45:F$196,MATCH('Print View'!$A83&amp;'Print View'!$Q$76,'Coverage Indicators - Section D'!$B$45:$B$196&amp;'Coverage Indicators - Section D'!$I$45:$I$196,0)),""),"")</f>
        <v>51</v>
      </c>
      <c r="R83" s="199">
        <f t="array" ref="R83">IFERROR(IF(INDEX('Coverage Indicators - Section D'!G$45:G$196,MATCH('Print View'!$A83&amp;'Print View'!$Q$76,'Coverage Indicators - Section D'!$B$45:$B$196&amp;'Coverage Indicators - Section D'!$I$45:$I$196,0))&lt;&gt;0,INDEX('Coverage Indicators - Section D'!G$45:G$196,MATCH('Print View'!$A83&amp;'Print View'!$Q$76,'Coverage Indicators - Section D'!$B$45:$B$196&amp;'Coverage Indicators - Section D'!$I$45:$I$196,0)),""),"")</f>
        <v>90.196078431372555</v>
      </c>
      <c r="S83" s="201" t="str">
        <f t="array" ref="S83">IFERROR(IF(INDEX('Coverage Indicators - Section D'!H$45:H$196,MATCH('Print View'!$A83&amp;'Print View'!$Q$76,'Coverage Indicators - Section D'!$B$45:$B$196&amp;'Coverage Indicators - Section D'!$I$45:$I$196,0))&lt;&gt;0,INDEX('Coverage Indicators - Section D'!H$45:H$196,MATCH('Print View'!$A83&amp;'Print View'!$Q$76,'Coverage Indicators - Section D'!$B$45:$B$196&amp;'Coverage Indicators - Section D'!$I$45:$I$196,0)),""),"")</f>
        <v/>
      </c>
      <c r="T83" s="198">
        <f t="array" ref="T83">IFERROR(IF(INDEX('Coverage Indicators - Section D'!E$45:E$196,MATCH('Print View'!$A83&amp;'Print View'!$U$76,'Coverage Indicators - Section D'!$B$45:$B$196&amp;'Coverage Indicators - Section D'!$I$45:$I$196,0))&lt;&gt;0,INDEX('Coverage Indicators - Section D'!E$45:E$196,MATCH('Print View'!$A83&amp;'Print View'!$U$76,'Coverage Indicators - Section D'!$B$45:$B$196&amp;'Coverage Indicators - Section D'!$I$45:$I$196,0)),""),"")</f>
        <v>46</v>
      </c>
      <c r="U83" s="199">
        <f t="array" ref="U83">IFERROR(IF(INDEX('Coverage Indicators - Section D'!F$45:F$196,MATCH('Print View'!$A83&amp;'Print View'!$U$76,'Coverage Indicators - Section D'!$B$45:$B$196&amp;'Coverage Indicators - Section D'!$I$45:$I$196,0))&lt;&gt;0,INDEX('Coverage Indicators - Section D'!F$45:F$196,MATCH('Print View'!$A83&amp;'Print View'!$U$76,'Coverage Indicators - Section D'!$B$45:$B$196&amp;'Coverage Indicators - Section D'!$I$45:$I$196,0)),""),"")</f>
        <v>51</v>
      </c>
      <c r="V83" s="199">
        <f t="array" ref="V83">IFERROR(IF(INDEX('Coverage Indicators - Section D'!G$45:G$196,MATCH('Print View'!$A83&amp;'Print View'!$U$76,'Coverage Indicators - Section D'!$B$45:$B$196&amp;'Coverage Indicators - Section D'!$I$45:$I$196,0))&lt;&gt;0,INDEX('Coverage Indicators - Section D'!G$45:G$196,MATCH('Print View'!$A83&amp;'Print View'!$U$76,'Coverage Indicators - Section D'!$B$45:$B$196&amp;'Coverage Indicators - Section D'!$I$45:$I$196,0)),""),"")</f>
        <v>90.196078431372555</v>
      </c>
      <c r="W83" s="201" t="str">
        <f t="array" ref="W83">IFERROR(IF(INDEX('Coverage Indicators - Section D'!H$45:H$196,MATCH('Print View'!$A83&amp;'Print View'!$U$76,'Coverage Indicators - Section D'!$B$45:$B$196&amp;'Coverage Indicators - Section D'!$I$45:$I$196,0))&lt;&gt;0,INDEX('Coverage Indicators - Section D'!H$45:H$196,MATCH('Print View'!$A83&amp;'Print View'!$U$76,'Coverage Indicators - Section D'!$B$45:$B$196&amp;'Coverage Indicators - Section D'!$I$45:$I$196,0)),""),"")</f>
        <v/>
      </c>
      <c r="X83" s="197"/>
      <c r="Y83" s="195"/>
      <c r="Z83" s="195"/>
      <c r="AA83" s="196"/>
      <c r="AB83" s="197"/>
      <c r="AC83" s="195"/>
      <c r="AD83" s="195"/>
      <c r="AE83" s="196"/>
      <c r="AF83" s="197"/>
      <c r="AG83" s="195"/>
      <c r="AH83" s="204"/>
      <c r="AI83" s="196"/>
      <c r="AJ83" s="202" t="str">
        <f>IFERROR(IF(INDEX('Coverage Indicators - Section D'!W$10:W$41,MATCH('Print View'!$A83,'Coverage Indicators - Section D'!$A$10:$A$41,0))&lt;&gt;0,INDEX('Coverage Indicators - Section D'!W$10:W$41,MATCH('Print View'!$A83,'Coverage Indicators - Section D'!$A$10:$A$41,0)),""),"")</f>
        <v>La baseline est issue du Rapport programmatique PLSS. Selon l'analyse du rapport de l'OMS il y a une baisse de la coinfection TB/VIH. Cette tendance est confirmée par les données de routine de prévalence de la coinfection TB/VIH qui est passée de 8% en 2015 à 5.2% en 2016. A cet effet, le Programme prévoit une baisse progressive de la prévalence de 5 à 4.5% en 2020. L'analyse de mise sous traitement des coinfectés montre une hausse de couverture qui est passé de 59% en 2015 à 76% en 2016. Les 2 programmes PLSS/PNLT comptent augmenter la couverture de traitement des ARV les 3 prochaines années.
L'augmentation de la couverture reposera sur l'extension du screening de la Tuberculose chez les PVVIH, dépistage systématique VIH chez les cas présumés TB, les cas de retraitement TB; fidelisation des patients coinfectés TB/VIH
La cible de la première période est basse par rapport aux deux autres périodes car la cible de la première période est fixée uniquement pour un semestre (S2 2018) alors que les deux autres cibles sont annuelles (2019 et 2020)
Numerator: Number of HIV-positive new and relapsed TB patients started on TB treatment during the reporting period who are already on ART or who start on ART during TB treatment.
Denominator: Number of HIV-positive new and relapsed TB patients registered during the reporting period.</v>
      </c>
    </row>
    <row r="84" spans="1:36" s="203" customFormat="1" ht="315" x14ac:dyDescent="0.25">
      <c r="A84" s="219">
        <v>6</v>
      </c>
      <c r="B84" s="275" t="str">
        <f>IFERROR(IF(INDEX('Coverage Indicators - Section D'!B$10:B$41,MATCH('Print View'!$A84,'Coverage Indicators - Section D'!$A$10:$A$41,0))&lt;&gt;0,INDEX('Coverage Indicators - Section D'!B$10:B$41,MATCH('Print View'!$A84,'Coverage Indicators - Section D'!$A$10:$A$41,0)),""),"")</f>
        <v>Prévention de la transmission de la mère à l'enfant (PTME)</v>
      </c>
      <c r="C84" s="275" t="str">
        <f>IFERROR(IF(INDEX('Coverage Indicators - Section D'!C$10:C$41,MATCH('Print View'!$A84,'Coverage Indicators - Section D'!$A$10:$A$41,0))&lt;&gt;0,INDEX('Coverage Indicators - Section D'!C$10:C$41,MATCH('Print View'!$A84,'Coverage Indicators - Section D'!$A$10:$A$41,0)),""),"")</f>
        <v>PMTCT-2.1: Pourcentage de femmes enceintes séropositives au VIH ayant reçu des antirétroviraux durant leur grossesse</v>
      </c>
      <c r="D84" s="275" t="str">
        <f>IFERROR(IF(INDEX('Coverage Indicators - Section D'!D$10:D$41,MATCH('Print View'!$A84,'Coverage Indicators - Section D'!$A$10:$A$41,0))&lt;&gt;0,INDEX('Coverage Indicators - Section D'!D$10:D$41,MATCH('Print View'!$A84,'Coverage Indicators - Section D'!$A$10:$A$41,0)),""),"")</f>
        <v/>
      </c>
      <c r="E84" s="275">
        <f>IFERROR(IF(INDEX('Coverage Indicators - Section D'!E$10:E$41,MATCH('Print View'!$A84,'Coverage Indicators - Section D'!$A$10:$A$41,0))&lt;&gt;0,INDEX('Coverage Indicators - Section D'!E$10:E$41,MATCH('Print View'!$A84,'Coverage Indicators - Section D'!$A$10:$A$41,0)),""),"")</f>
        <v>85</v>
      </c>
      <c r="F84" s="275">
        <f>IFERROR(IF(INDEX('Coverage Indicators - Section D'!F$10:F$41,MATCH('Print View'!$A84,'Coverage Indicators - Section D'!$A$10:$A$41,0))&lt;&gt;0,INDEX('Coverage Indicators - Section D'!F$10:F$41,MATCH('Print View'!$A84,'Coverage Indicators - Section D'!$A$10:$A$41,0)),""),"")</f>
        <v>174</v>
      </c>
      <c r="G84" s="275">
        <f>IFERROR(IF(INDEX('Coverage Indicators - Section D'!G$10:G$41,MATCH('Print View'!$A84,'Coverage Indicators - Section D'!$A$10:$A$41,0))&lt;&gt;0,INDEX('Coverage Indicators - Section D'!G$10:G$41,MATCH('Print View'!$A84,'Coverage Indicators - Section D'!$A$10:$A$41,0)),""),"")</f>
        <v>48.850574712643677</v>
      </c>
      <c r="H84" s="275" t="str">
        <f>IFERROR(IF(INDEX('Coverage Indicators - Section D'!H$10:H$41,MATCH('Print View'!$A84,'Coverage Indicators - Section D'!$A$10:$A$41,0))&lt;&gt;0,INDEX('Coverage Indicators - Section D'!H$10:H$41,MATCH('Print View'!$A84,'Coverage Indicators - Section D'!$A$10:$A$41,0)),""),"")</f>
        <v>2016</v>
      </c>
      <c r="I84" s="275" t="str">
        <f>IFERROR(IF(INDEX('Coverage Indicators - Section D'!P$10:P$41,MATCH('Print View'!$A84,'Coverage Indicators - Section D'!$A$10:$A$41,0))&lt;&gt;0,INDEX('Coverage Indicators - Section D'!P$10:P$41,MATCH('Print View'!$A84,'Coverage Indicators - Section D'!$A$10:$A$41,0)),""),"")</f>
        <v>Rapport programmatique DSME</v>
      </c>
      <c r="J84" s="275" t="str">
        <f>IFERROR(IF(INDEX('Coverage Indicators - Section D'!Q$10:Q$41,MATCH('Print View'!$A84,'Coverage Indicators - Section D'!$A$10:$A$41,0))&lt;&gt;0,INDEX('Coverage Indicators - Section D'!Q$10:Q$41,MATCH('Print View'!$A84,'Coverage Indicators - Section D'!$A$10:$A$41,0)),""),"")</f>
        <v/>
      </c>
      <c r="K84" s="275" t="str">
        <f>IFERROR(IF(INDEX('Coverage Indicators - Section D'!R$10:R$41,MATCH('Print View'!$A84,'Coverage Indicators - Section D'!$A$10:$A$41,0))&lt;&gt;0,INDEX('Coverage Indicators - Section D'!R$10:R$41,MATCH('Print View'!$A84,'Coverage Indicators - Section D'!$A$10:$A$41,0)),""),"")</f>
        <v/>
      </c>
      <c r="L84" s="275" t="str">
        <f>IFERROR(IF(INDEX('Coverage Indicators - Section D'!S$10:S$41,MATCH('Print View'!$A84,'Coverage Indicators - Section D'!$A$10:$A$41,0))&lt;&gt;0,INDEX('Coverage Indicators - Section D'!S$10:S$41,MATCH('Print View'!$A84,'Coverage Indicators - Section D'!$A$10:$A$41,0)),""),"")</f>
        <v/>
      </c>
      <c r="M84" s="275" t="str">
        <f>IFERROR(IF(INDEX('Coverage Indicators - Section D'!#REF!,MATCH('Print View'!$A84,'Coverage Indicators - Section D'!$A$10:$A$41,0))&lt;&gt;0,INDEX('Coverage Indicators - Section D'!#REF!,MATCH('Print View'!$A84,'Coverage Indicators - Section D'!$A$10:$A$41,0)),""),"")</f>
        <v/>
      </c>
      <c r="N84" s="275" t="str">
        <f>IFERROR(IF(INDEX('Coverage Indicators - Section D'!U$10:U$41,MATCH('Print View'!$A84,'Coverage Indicators - Section D'!$A$10:$A$41,0))&lt;&gt;0,INDEX('Coverage Indicators - Section D'!U$10:U$41,MATCH('Print View'!$A84,'Coverage Indicators - Section D'!$A$10:$A$41,0)),""),"")</f>
        <v>National</v>
      </c>
      <c r="O84" s="275" t="str">
        <f>IFERROR(IF(INDEX('Coverage Indicators - Section D'!V$10:V$41,MATCH('Print View'!$A84,'Coverage Indicators - Section D'!$A$10:$A$41,0))&lt;&gt;0,INDEX('Coverage Indicators - Section D'!V$10:V$41,MATCH('Print View'!$A84,'Coverage Indicators - Section D'!$A$10:$A$41,0)),""),"")</f>
        <v>Y- Cumulative annually</v>
      </c>
      <c r="P84" s="276">
        <f t="array" ref="P84">IFERROR(IF(INDEX('Coverage Indicators - Section D'!E$45:E$196,MATCH('Print View'!$A84&amp;'Print View'!$Q$76,'Coverage Indicators - Section D'!$B$45:$B$196&amp;'Coverage Indicators - Section D'!$I$45:$I$196,0))&lt;&gt;0,INDEX('Coverage Indicators - Section D'!E$45:E$196,MATCH('Print View'!$A84&amp;'Print View'!$Q$76,'Coverage Indicators - Section D'!$B$45:$B$196&amp;'Coverage Indicators - Section D'!$I$45:$I$196,0)),""),"")</f>
        <v>63</v>
      </c>
      <c r="Q84" s="277">
        <f t="array" ref="Q84">IFERROR(IF(INDEX('Coverage Indicators - Section D'!F$45:F$196,MATCH('Print View'!$A84&amp;'Print View'!$Q$76,'Coverage Indicators - Section D'!$B$45:$B$196&amp;'Coverage Indicators - Section D'!$I$45:$I$196,0))&lt;&gt;0,INDEX('Coverage Indicators - Section D'!F$45:F$196,MATCH('Print View'!$A84&amp;'Print View'!$Q$76,'Coverage Indicators - Section D'!$B$45:$B$196&amp;'Coverage Indicators - Section D'!$I$45:$I$196,0)),""),"")</f>
        <v>126</v>
      </c>
      <c r="R84" s="277">
        <f t="array" ref="R84">IFERROR(IF(INDEX('Coverage Indicators - Section D'!G$45:G$196,MATCH('Print View'!$A84&amp;'Print View'!$Q$76,'Coverage Indicators - Section D'!$B$45:$B$196&amp;'Coverage Indicators - Section D'!$I$45:$I$196,0))&lt;&gt;0,INDEX('Coverage Indicators - Section D'!G$45:G$196,MATCH('Print View'!$A84&amp;'Print View'!$Q$76,'Coverage Indicators - Section D'!$B$45:$B$196&amp;'Coverage Indicators - Section D'!$I$45:$I$196,0)),""),"")</f>
        <v>50</v>
      </c>
      <c r="S84" s="278" t="str">
        <f t="array" ref="S84">IFERROR(IF(INDEX('Coverage Indicators - Section D'!H$45:H$196,MATCH('Print View'!$A84&amp;'Print View'!$Q$76,'Coverage Indicators - Section D'!$B$45:$B$196&amp;'Coverage Indicators - Section D'!$I$45:$I$196,0))&lt;&gt;0,INDEX('Coverage Indicators - Section D'!H$45:H$196,MATCH('Print View'!$A84&amp;'Print View'!$Q$76,'Coverage Indicators - Section D'!$B$45:$B$196&amp;'Coverage Indicators - Section D'!$I$45:$I$196,0)),""),"")</f>
        <v/>
      </c>
      <c r="T84" s="279">
        <f t="array" ref="T84">IFERROR(IF(INDEX('Coverage Indicators - Section D'!E$45:E$196,MATCH('Print View'!$A84&amp;'Print View'!$U$76,'Coverage Indicators - Section D'!$B$45:$B$196&amp;'Coverage Indicators - Section D'!$I$45:$I$196,0))&lt;&gt;0,INDEX('Coverage Indicators - Section D'!E$45:E$196,MATCH('Print View'!$A84&amp;'Print View'!$U$76,'Coverage Indicators - Section D'!$B$45:$B$196&amp;'Coverage Indicators - Section D'!$I$45:$I$196,0)),""),"")</f>
        <v>63</v>
      </c>
      <c r="U84" s="277">
        <f t="array" ref="U84">IFERROR(IF(INDEX('Coverage Indicators - Section D'!F$45:F$196,MATCH('Print View'!$A84&amp;'Print View'!$U$76,'Coverage Indicators - Section D'!$B$45:$B$196&amp;'Coverage Indicators - Section D'!$I$45:$I$196,0))&lt;&gt;0,INDEX('Coverage Indicators - Section D'!F$45:F$196,MATCH('Print View'!$A84&amp;'Print View'!$U$76,'Coverage Indicators - Section D'!$B$45:$B$196&amp;'Coverage Indicators - Section D'!$I$45:$I$196,0)),""),"")</f>
        <v>126</v>
      </c>
      <c r="V84" s="277">
        <f t="array" ref="V84">IFERROR(IF(INDEX('Coverage Indicators - Section D'!G$45:G$196,MATCH('Print View'!$A84&amp;'Print View'!$U$76,'Coverage Indicators - Section D'!$B$45:$B$196&amp;'Coverage Indicators - Section D'!$I$45:$I$196,0))&lt;&gt;0,INDEX('Coverage Indicators - Section D'!G$45:G$196,MATCH('Print View'!$A84&amp;'Print View'!$U$76,'Coverage Indicators - Section D'!$B$45:$B$196&amp;'Coverage Indicators - Section D'!$I$45:$I$196,0)),""),"")</f>
        <v>50</v>
      </c>
      <c r="W84" s="278" t="str">
        <f t="array" ref="W84">IFERROR(IF(INDEX('Coverage Indicators - Section D'!H$45:H$196,MATCH('Print View'!$A84&amp;'Print View'!$U$76,'Coverage Indicators - Section D'!$B$45:$B$196&amp;'Coverage Indicators - Section D'!$I$45:$I$196,0))&lt;&gt;0,INDEX('Coverage Indicators - Section D'!H$45:H$196,MATCH('Print View'!$A84&amp;'Print View'!$U$76,'Coverage Indicators - Section D'!$B$45:$B$196&amp;'Coverage Indicators - Section D'!$I$45:$I$196,0)),""),"")</f>
        <v/>
      </c>
      <c r="X84" s="280"/>
      <c r="Y84" s="281"/>
      <c r="Z84" s="281"/>
      <c r="AA84" s="282"/>
      <c r="AB84" s="280"/>
      <c r="AC84" s="281"/>
      <c r="AD84" s="281"/>
      <c r="AE84" s="282"/>
      <c r="AF84" s="280"/>
      <c r="AG84" s="281"/>
      <c r="AH84" s="283"/>
      <c r="AI84" s="282"/>
      <c r="AJ84" s="284" t="str">
        <f>IFERROR(IF(INDEX('Coverage Indicators - Section D'!W$10:W$41,MATCH('Print View'!$A84,'Coverage Indicators - Section D'!$A$10:$A$41,0))&lt;&gt;0,INDEX('Coverage Indicators - Section D'!W$10:W$41,MATCH('Print View'!$A84,'Coverage Indicators - Section D'!$A$10:$A$41,0)),""),"")</f>
        <v xml:space="preserve">Malgré d’importants efforts consentis par Djibouti ces deux dernières années (formation des prestataires, disponibilité des intrants, supervision), plusieurs défis persistent encore pour réduire la transmission du VIH de 13.17% à 0.64% en 2020 en matière de promotion de la CPN, d’implication des partenaires et du système communautaire et de qualité des services pour réduire les obstacles (arrivée tardive pour le contrôle prénatal, auto stigma, lourdeur du circuit de prise en charge, non-respect de la confidentialité et le transfert contraignant des dossiers entres différents prestataires)
La mise en œuvre accélérée de la stratégie RTTR «Rechercher, Tester, Traiter et Retenir» permettra l’amélioration de tous les indicateurs de la PTME y compris la charge virale indétectable.
A noter que le dépistage des femmes enceintes (1er test) sera financé par l'UNICEF mais le test de confirmation et de typologie de VIH, ainsi que les ARV et suivi biologique sont assurés par le Fonds Mondial.
La cible de la première période est basse par rapport aux deux autres périodes car la cible de la première période est fixée uniquement pour un semestre (S2 2018) alors que les deux autres cibles sont annuelles (2019 et 2020)
Numerator: Number of HIV positive pregnant women who delivered during the reporting period and received ART during the MTCT risk period
Denominator: Estimated number of HIV positive pregnant women who delivered during the reporting period.
</v>
      </c>
    </row>
    <row r="85" spans="1:36" s="203" customFormat="1" ht="267.75" x14ac:dyDescent="0.25">
      <c r="A85" s="219">
        <v>7</v>
      </c>
      <c r="B85" s="193" t="str">
        <f>IFERROR(IF(INDEX('Coverage Indicators - Section D'!B$10:B$41,MATCH('Print View'!$A85,'Coverage Indicators - Section D'!$A$10:$A$41,0))&lt;&gt;0,INDEX('Coverage Indicators - Section D'!B$10:B$41,MATCH('Print View'!$A85,'Coverage Indicators - Section D'!$A$10:$A$41,0)),""),"")</f>
        <v>Traitement, prise en charge et soutien</v>
      </c>
      <c r="C85" s="193" t="str">
        <f>IFERROR(IF(INDEX('Coverage Indicators - Section D'!C$10:C$41,MATCH('Print View'!$A85,'Coverage Indicators - Section D'!$A$10:$A$41,0))&lt;&gt;0,INDEX('Coverage Indicators - Section D'!C$10:C$41,MATCH('Print View'!$A85,'Coverage Indicators - Section D'!$A$10:$A$41,0)),""),"")</f>
        <v>TCS-1(M): Pourcentage de personnes vivant avec le VIH bénéficiant actuellement d'un traitement antirétroviral</v>
      </c>
      <c r="D85" s="193" t="str">
        <f>IFERROR(IF(INDEX('Coverage Indicators - Section D'!D$10:D$41,MATCH('Print View'!$A85,'Coverage Indicators - Section D'!$A$10:$A$41,0))&lt;&gt;0,INDEX('Coverage Indicators - Section D'!D$10:D$41,MATCH('Print View'!$A85,'Coverage Indicators - Section D'!$A$10:$A$41,0)),""),"")</f>
        <v/>
      </c>
      <c r="E85" s="193">
        <f>IFERROR(IF(INDEX('Coverage Indicators - Section D'!E$10:E$41,MATCH('Print View'!$A85,'Coverage Indicators - Section D'!$A$10:$A$41,0))&lt;&gt;0,INDEX('Coverage Indicators - Section D'!E$10:E$41,MATCH('Print View'!$A85,'Coverage Indicators - Section D'!$A$10:$A$41,0)),""),"")</f>
        <v>2229</v>
      </c>
      <c r="F85" s="193">
        <f>IFERROR(IF(INDEX('Coverage Indicators - Section D'!F$10:F$41,MATCH('Print View'!$A85,'Coverage Indicators - Section D'!$A$10:$A$41,0))&lt;&gt;0,INDEX('Coverage Indicators - Section D'!F$10:F$41,MATCH('Print View'!$A85,'Coverage Indicators - Section D'!$A$10:$A$41,0)),""),"")</f>
        <v>6971</v>
      </c>
      <c r="G85" s="193">
        <f>IFERROR(IF(INDEX('Coverage Indicators - Section D'!G$10:G$41,MATCH('Print View'!$A85,'Coverage Indicators - Section D'!$A$10:$A$41,0))&lt;&gt;0,INDEX('Coverage Indicators - Section D'!G$10:G$41,MATCH('Print View'!$A85,'Coverage Indicators - Section D'!$A$10:$A$41,0)),""),"")</f>
        <v>31.975326352029835</v>
      </c>
      <c r="H85" s="193" t="str">
        <f>IFERROR(IF(INDEX('Coverage Indicators - Section D'!H$10:H$41,MATCH('Print View'!$A85,'Coverage Indicators - Section D'!$A$10:$A$41,0))&lt;&gt;0,INDEX('Coverage Indicators - Section D'!H$10:H$41,MATCH('Print View'!$A85,'Coverage Indicators - Section D'!$A$10:$A$41,0)),""),"")</f>
        <v>2016</v>
      </c>
      <c r="I85" s="193" t="str">
        <f>IFERROR(IF(INDEX('Coverage Indicators - Section D'!P$10:P$41,MATCH('Print View'!$A85,'Coverage Indicators - Section D'!$A$10:$A$41,0))&lt;&gt;0,INDEX('Coverage Indicators - Section D'!P$10:P$41,MATCH('Print View'!$A85,'Coverage Indicators - Section D'!$A$10:$A$41,0)),""),"")</f>
        <v>Rapport programmatique PLSS</v>
      </c>
      <c r="J85" s="193" t="str">
        <f>IFERROR(IF(INDEX('Coverage Indicators - Section D'!Q$10:Q$41,MATCH('Print View'!$A85,'Coverage Indicators - Section D'!$A$10:$A$41,0))&lt;&gt;0,INDEX('Coverage Indicators - Section D'!Q$10:Q$41,MATCH('Print View'!$A85,'Coverage Indicators - Section D'!$A$10:$A$41,0)),""),"")</f>
        <v>Age | Sexe,Age,Groupe à risque cible,Sexe</v>
      </c>
      <c r="K85" s="193" t="str">
        <f>IFERROR(IF(INDEX('Coverage Indicators - Section D'!R$10:R$41,MATCH('Print View'!$A85,'Coverage Indicators - Section D'!$A$10:$A$41,0))&lt;&gt;0,INDEX('Coverage Indicators - Section D'!R$10:R$41,MATCH('Print View'!$A85,'Coverage Indicators - Section D'!$A$10:$A$41,0)),""),"")</f>
        <v/>
      </c>
      <c r="L85" s="193" t="str">
        <f>IFERROR(IF(INDEX('Coverage Indicators - Section D'!S$10:S$41,MATCH('Print View'!$A85,'Coverage Indicators - Section D'!$A$10:$A$41,0))&lt;&gt;0,INDEX('Coverage Indicators - Section D'!S$10:S$41,MATCH('Print View'!$A85,'Coverage Indicators - Section D'!$A$10:$A$41,0)),""),"")</f>
        <v/>
      </c>
      <c r="M85" s="193" t="str">
        <f>IFERROR(IF(INDEX('Coverage Indicators - Section D'!#REF!,MATCH('Print View'!$A85,'Coverage Indicators - Section D'!$A$10:$A$41,0))&lt;&gt;0,INDEX('Coverage Indicators - Section D'!#REF!,MATCH('Print View'!$A85,'Coverage Indicators - Section D'!$A$10:$A$41,0)),""),"")</f>
        <v/>
      </c>
      <c r="N85" s="193" t="str">
        <f>IFERROR(IF(INDEX('Coverage Indicators - Section D'!U$10:U$41,MATCH('Print View'!$A85,'Coverage Indicators - Section D'!$A$10:$A$41,0))&lt;&gt;0,INDEX('Coverage Indicators - Section D'!U$10:U$41,MATCH('Print View'!$A85,'Coverage Indicators - Section D'!$A$10:$A$41,0)),""),"")</f>
        <v>National</v>
      </c>
      <c r="O85" s="193" t="str">
        <f>IFERROR(IF(INDEX('Coverage Indicators - Section D'!V$10:V$41,MATCH('Print View'!$A85,'Coverage Indicators - Section D'!$A$10:$A$41,0))&lt;&gt;0,INDEX('Coverage Indicators - Section D'!V$10:V$41,MATCH('Print View'!$A85,'Coverage Indicators - Section D'!$A$10:$A$41,0)),""),"")</f>
        <v>N-Non -cumulative (other)</v>
      </c>
      <c r="P85" s="212">
        <f t="array" ref="P85">IFERROR(IF(INDEX('Coverage Indicators - Section D'!E$45:E$196,MATCH('Print View'!$A85&amp;'Print View'!$Q$76,'Coverage Indicators - Section D'!$B$45:$B$196&amp;'Coverage Indicators - Section D'!$I$45:$I$196,0))&lt;&gt;0,INDEX('Coverage Indicators - Section D'!E$45:E$196,MATCH('Print View'!$A85&amp;'Print View'!$Q$76,'Coverage Indicators - Section D'!$B$45:$B$196&amp;'Coverage Indicators - Section D'!$I$45:$I$196,0)),""),"")</f>
        <v>2950</v>
      </c>
      <c r="Q85" s="199">
        <f t="array" ref="Q85">IFERROR(IF(INDEX('Coverage Indicators - Section D'!F$45:F$196,MATCH('Print View'!$A85&amp;'Print View'!$Q$76,'Coverage Indicators - Section D'!$B$45:$B$196&amp;'Coverage Indicators - Section D'!$I$45:$I$196,0))&lt;&gt;0,INDEX('Coverage Indicators - Section D'!F$45:F$196,MATCH('Print View'!$A85&amp;'Print View'!$Q$76,'Coverage Indicators - Section D'!$B$45:$B$196&amp;'Coverage Indicators - Section D'!$I$45:$I$196,0)),""),"")</f>
        <v>8229</v>
      </c>
      <c r="R85" s="199">
        <f t="array" ref="R85">IFERROR(IF(INDEX('Coverage Indicators - Section D'!G$45:G$196,MATCH('Print View'!$A85&amp;'Print View'!$Q$76,'Coverage Indicators - Section D'!$B$45:$B$196&amp;'Coverage Indicators - Section D'!$I$45:$I$196,0))&lt;&gt;0,INDEX('Coverage Indicators - Section D'!G$45:G$196,MATCH('Print View'!$A85&amp;'Print View'!$Q$76,'Coverage Indicators - Section D'!$B$45:$B$196&amp;'Coverage Indicators - Section D'!$I$45:$I$196,0)),""),"")</f>
        <v>35.848827318021634</v>
      </c>
      <c r="S85" s="201" t="str">
        <f t="array" ref="S85">IFERROR(IF(INDEX('Coverage Indicators - Section D'!H$45:H$196,MATCH('Print View'!$A85&amp;'Print View'!$Q$76,'Coverage Indicators - Section D'!$B$45:$B$196&amp;'Coverage Indicators - Section D'!$I$45:$I$196,0))&lt;&gt;0,INDEX('Coverage Indicators - Section D'!H$45:H$196,MATCH('Print View'!$A85&amp;'Print View'!$Q$76,'Coverage Indicators - Section D'!$B$45:$B$196&amp;'Coverage Indicators - Section D'!$I$45:$I$196,0)),""),"")</f>
        <v/>
      </c>
      <c r="T85" s="198">
        <f t="array" ref="T85">IFERROR(IF(INDEX('Coverage Indicators - Section D'!E$45:E$196,MATCH('Print View'!$A85&amp;'Print View'!$U$76,'Coverage Indicators - Section D'!$B$45:$B$196&amp;'Coverage Indicators - Section D'!$I$45:$I$196,0))&lt;&gt;0,INDEX('Coverage Indicators - Section D'!E$45:E$196,MATCH('Print View'!$A85&amp;'Print View'!$U$76,'Coverage Indicators - Section D'!$B$45:$B$196&amp;'Coverage Indicators - Section D'!$I$45:$I$196,0)),""),"")</f>
        <v>2950</v>
      </c>
      <c r="U85" s="199">
        <f t="array" ref="U85">IFERROR(IF(INDEX('Coverage Indicators - Section D'!F$45:F$196,MATCH('Print View'!$A85&amp;'Print View'!$U$76,'Coverage Indicators - Section D'!$B$45:$B$196&amp;'Coverage Indicators - Section D'!$I$45:$I$196,0))&lt;&gt;0,INDEX('Coverage Indicators - Section D'!F$45:F$196,MATCH('Print View'!$A85&amp;'Print View'!$U$76,'Coverage Indicators - Section D'!$B$45:$B$196&amp;'Coverage Indicators - Section D'!$I$45:$I$196,0)),""),"")</f>
        <v>8229</v>
      </c>
      <c r="V85" s="199">
        <f t="array" ref="V85">IFERROR(IF(INDEX('Coverage Indicators - Section D'!G$45:G$196,MATCH('Print View'!$A85&amp;'Print View'!$U$76,'Coverage Indicators - Section D'!$B$45:$B$196&amp;'Coverage Indicators - Section D'!$I$45:$I$196,0))&lt;&gt;0,INDEX('Coverage Indicators - Section D'!G$45:G$196,MATCH('Print View'!$A85&amp;'Print View'!$U$76,'Coverage Indicators - Section D'!$B$45:$B$196&amp;'Coverage Indicators - Section D'!$I$45:$I$196,0)),""),"")</f>
        <v>35.848827318021634</v>
      </c>
      <c r="W85" s="201" t="str">
        <f t="array" ref="W85">IFERROR(IF(INDEX('Coverage Indicators - Section D'!H$45:H$196,MATCH('Print View'!$A85&amp;'Print View'!$U$76,'Coverage Indicators - Section D'!$B$45:$B$196&amp;'Coverage Indicators - Section D'!$I$45:$I$196,0))&lt;&gt;0,INDEX('Coverage Indicators - Section D'!H$45:H$196,MATCH('Print View'!$A85&amp;'Print View'!$U$76,'Coverage Indicators - Section D'!$B$45:$B$196&amp;'Coverage Indicators - Section D'!$I$45:$I$196,0)),""),"")</f>
        <v/>
      </c>
      <c r="X85" s="197"/>
      <c r="Y85" s="195"/>
      <c r="Z85" s="195"/>
      <c r="AA85" s="196"/>
      <c r="AB85" s="197"/>
      <c r="AC85" s="195"/>
      <c r="AD85" s="195"/>
      <c r="AE85" s="196"/>
      <c r="AF85" s="197"/>
      <c r="AG85" s="195"/>
      <c r="AH85" s="204"/>
      <c r="AI85" s="196"/>
      <c r="AJ85" s="202" t="str">
        <f>IFERROR(IF(INDEX('Coverage Indicators - Section D'!W$10:W$41,MATCH('Print View'!$A85,'Coverage Indicators - Section D'!$A$10:$A$41,0))&lt;&gt;0,INDEX('Coverage Indicators - Section D'!W$10:W$41,MATCH('Print View'!$A85,'Coverage Indicators - Section D'!$A$10:$A$41,0)),""),"")</f>
        <v xml:space="preserve">En 2016, sur 6,971 PVVIH attendus, 2,229 sont sous TARV (32%). Le nombre estimé des PVVIH dépistés qui connaissent leur statut était de 4,740.  
Bien que le PSN/VIH 2018-2022 soit aligné avec les objectifs mondiaux notamment les 90-90-90 pour 2020, compte tenu des capacités locales, d'ici 2020, environ 50% des PVVIH seront sous TARV, soit une hausse de 52,9%.
Pour le programme, le défi principal est de retrouver les patients Pré-TARV et les perdus de vue et puis, de continuer à identifier des nouvelles PVVIH selon la priorisation, pour les intégrer toutes dans la file active de TARV, dans l’optique du traitement comme outil de prévention. Plusieurs activités seront mises en œuvre dans le cadre de la stratégie tester-traiter et la stratégie de rétention au niveau des structures de santé des secteurs parapublic et privé et au niveau communautaire .
Le traitement antiretroviral y compris pour la PMTCT est financé uniquement par le Fonds Mondial.
Numerator: Number of people currently receiving antiretroviral therapy at the end of the reporting period.
Denominator: Estimated number of people living with HIV.
</v>
      </c>
    </row>
    <row r="86" spans="1:36" s="203" customFormat="1" ht="283.5" x14ac:dyDescent="0.25">
      <c r="A86" s="219">
        <v>8</v>
      </c>
      <c r="B86" s="275" t="str">
        <f>IFERROR(IF(INDEX('Coverage Indicators - Section D'!B$10:B$41,MATCH('Print View'!$A86,'Coverage Indicators - Section D'!$A$10:$A$41,0))&lt;&gt;0,INDEX('Coverage Indicators - Section D'!B$10:B$41,MATCH('Print View'!$A86,'Coverage Indicators - Section D'!$A$10:$A$41,0)),""),"")</f>
        <v>Traitement, prise en charge et soutien</v>
      </c>
      <c r="C86" s="275" t="str">
        <f>IFERROR(IF(INDEX('Coverage Indicators - Section D'!C$10:C$41,MATCH('Print View'!$A86,'Coverage Indicators - Section D'!$A$10:$A$41,0))&lt;&gt;0,INDEX('Coverage Indicators - Section D'!C$10:C$41,MATCH('Print View'!$A86,'Coverage Indicators - Section D'!$A$10:$A$41,0)),""),"")</f>
        <v>TCS-3.1: Pourcentage de personnes vivant avec le VIH qui ont commencé la thérapie antirétrovirale, qui ont une charge virale indétectable à 12 mois (&lt; 1000 copies/ml)</v>
      </c>
      <c r="D86" s="275" t="str">
        <f>IFERROR(IF(INDEX('Coverage Indicators - Section D'!D$10:D$41,MATCH('Print View'!$A86,'Coverage Indicators - Section D'!$A$10:$A$41,0))&lt;&gt;0,INDEX('Coverage Indicators - Section D'!D$10:D$41,MATCH('Print View'!$A86,'Coverage Indicators - Section D'!$A$10:$A$41,0)),""),"")</f>
        <v/>
      </c>
      <c r="E86" s="275">
        <f>IFERROR(IF(INDEX('Coverage Indicators - Section D'!E$10:E$41,MATCH('Print View'!$A86,'Coverage Indicators - Section D'!$A$10:$A$41,0))&lt;&gt;0,INDEX('Coverage Indicators - Section D'!E$10:E$41,MATCH('Print View'!$A86,'Coverage Indicators - Section D'!$A$10:$A$41,0)),""),"")</f>
        <v>58</v>
      </c>
      <c r="F86" s="275">
        <f>IFERROR(IF(INDEX('Coverage Indicators - Section D'!F$10:F$41,MATCH('Print View'!$A86,'Coverage Indicators - Section D'!$A$10:$A$41,0))&lt;&gt;0,INDEX('Coverage Indicators - Section D'!F$10:F$41,MATCH('Print View'!$A86,'Coverage Indicators - Section D'!$A$10:$A$41,0)),""),"")</f>
        <v>73</v>
      </c>
      <c r="G86" s="275">
        <f>IFERROR(IF(INDEX('Coverage Indicators - Section D'!G$10:G$41,MATCH('Print View'!$A86,'Coverage Indicators - Section D'!$A$10:$A$41,0))&lt;&gt;0,INDEX('Coverage Indicators - Section D'!G$10:G$41,MATCH('Print View'!$A86,'Coverage Indicators - Section D'!$A$10:$A$41,0)),""),"")</f>
        <v>79.452054794520549</v>
      </c>
      <c r="H86" s="275" t="str">
        <f>IFERROR(IF(INDEX('Coverage Indicators - Section D'!H$10:H$41,MATCH('Print View'!$A86,'Coverage Indicators - Section D'!$A$10:$A$41,0))&lt;&gt;0,INDEX('Coverage Indicators - Section D'!H$10:H$41,MATCH('Print View'!$A86,'Coverage Indicators - Section D'!$A$10:$A$41,0)),""),"")</f>
        <v>2016</v>
      </c>
      <c r="I86" s="275" t="str">
        <f>IFERROR(IF(INDEX('Coverage Indicators - Section D'!P$10:P$41,MATCH('Print View'!$A86,'Coverage Indicators - Section D'!$A$10:$A$41,0))&lt;&gt;0,INDEX('Coverage Indicators - Section D'!P$10:P$41,MATCH('Print View'!$A86,'Coverage Indicators - Section D'!$A$10:$A$41,0)),""),"")</f>
        <v>Rapport programmatique PLSS</v>
      </c>
      <c r="J86" s="275" t="str">
        <f>IFERROR(IF(INDEX('Coverage Indicators - Section D'!Q$10:Q$41,MATCH('Print View'!$A86,'Coverage Indicators - Section D'!$A$10:$A$41,0))&lt;&gt;0,INDEX('Coverage Indicators - Section D'!Q$10:Q$41,MATCH('Print View'!$A86,'Coverage Indicators - Section D'!$A$10:$A$41,0)),""),"")</f>
        <v>Age | Sexe</v>
      </c>
      <c r="K86" s="275" t="str">
        <f>IFERROR(IF(INDEX('Coverage Indicators - Section D'!R$10:R$41,MATCH('Print View'!$A86,'Coverage Indicators - Section D'!$A$10:$A$41,0))&lt;&gt;0,INDEX('Coverage Indicators - Section D'!R$10:R$41,MATCH('Print View'!$A86,'Coverage Indicators - Section D'!$A$10:$A$41,0)),""),"")</f>
        <v/>
      </c>
      <c r="L86" s="275" t="str">
        <f>IFERROR(IF(INDEX('Coverage Indicators - Section D'!S$10:S$41,MATCH('Print View'!$A86,'Coverage Indicators - Section D'!$A$10:$A$41,0))&lt;&gt;0,INDEX('Coverage Indicators - Section D'!S$10:S$41,MATCH('Print View'!$A86,'Coverage Indicators - Section D'!$A$10:$A$41,0)),""),"")</f>
        <v/>
      </c>
      <c r="M86" s="275" t="str">
        <f>IFERROR(IF(INDEX('Coverage Indicators - Section D'!#REF!,MATCH('Print View'!$A86,'Coverage Indicators - Section D'!$A$10:$A$41,0))&lt;&gt;0,INDEX('Coverage Indicators - Section D'!#REF!,MATCH('Print View'!$A86,'Coverage Indicators - Section D'!$A$10:$A$41,0)),""),"")</f>
        <v/>
      </c>
      <c r="N86" s="275" t="str">
        <f>IFERROR(IF(INDEX('Coverage Indicators - Section D'!U$10:U$41,MATCH('Print View'!$A86,'Coverage Indicators - Section D'!$A$10:$A$41,0))&lt;&gt;0,INDEX('Coverage Indicators - Section D'!U$10:U$41,MATCH('Print View'!$A86,'Coverage Indicators - Section D'!$A$10:$A$41,0)),""),"")</f>
        <v>National</v>
      </c>
      <c r="O86" s="275" t="str">
        <f>IFERROR(IF(INDEX('Coverage Indicators - Section D'!V$10:V$41,MATCH('Print View'!$A86,'Coverage Indicators - Section D'!$A$10:$A$41,0))&lt;&gt;0,INDEX('Coverage Indicators - Section D'!V$10:V$41,MATCH('Print View'!$A86,'Coverage Indicators - Section D'!$A$10:$A$41,0)),""),"")</f>
        <v>Y- Cumulative annually</v>
      </c>
      <c r="P86" s="276">
        <f t="array" ref="P86">IFERROR(IF(INDEX('Coverage Indicators - Section D'!E$45:E$196,MATCH('Print View'!$A86&amp;'Print View'!$Q$76,'Coverage Indicators - Section D'!$B$45:$B$196&amp;'Coverage Indicators - Section D'!$I$45:$I$196,0))&lt;&gt;0,INDEX('Coverage Indicators - Section D'!E$45:E$196,MATCH('Print View'!$A86&amp;'Print View'!$Q$76,'Coverage Indicators - Section D'!$B$45:$B$196&amp;'Coverage Indicators - Section D'!$I$45:$I$196,0)),""),"")</f>
        <v>160</v>
      </c>
      <c r="Q86" s="277">
        <f t="array" ref="Q86">IFERROR(IF(INDEX('Coverage Indicators - Section D'!F$45:F$196,MATCH('Print View'!$A86&amp;'Print View'!$Q$76,'Coverage Indicators - Section D'!$B$45:$B$196&amp;'Coverage Indicators - Section D'!$I$45:$I$196,0))&lt;&gt;0,INDEX('Coverage Indicators - Section D'!F$45:F$196,MATCH('Print View'!$A86&amp;'Print View'!$Q$76,'Coverage Indicators - Section D'!$B$45:$B$196&amp;'Coverage Indicators - Section D'!$I$45:$I$196,0)),""),"")</f>
        <v>200</v>
      </c>
      <c r="R86" s="277">
        <f t="array" ref="R86">IFERROR(IF(INDEX('Coverage Indicators - Section D'!G$45:G$196,MATCH('Print View'!$A86&amp;'Print View'!$Q$76,'Coverage Indicators - Section D'!$B$45:$B$196&amp;'Coverage Indicators - Section D'!$I$45:$I$196,0))&lt;&gt;0,INDEX('Coverage Indicators - Section D'!G$45:G$196,MATCH('Print View'!$A86&amp;'Print View'!$Q$76,'Coverage Indicators - Section D'!$B$45:$B$196&amp;'Coverage Indicators - Section D'!$I$45:$I$196,0)),""),"")</f>
        <v>80</v>
      </c>
      <c r="S86" s="278" t="str">
        <f t="array" ref="S86">IFERROR(IF(INDEX('Coverage Indicators - Section D'!H$45:H$196,MATCH('Print View'!$A86&amp;'Print View'!$Q$76,'Coverage Indicators - Section D'!$B$45:$B$196&amp;'Coverage Indicators - Section D'!$I$45:$I$196,0))&lt;&gt;0,INDEX('Coverage Indicators - Section D'!H$45:H$196,MATCH('Print View'!$A86&amp;'Print View'!$Q$76,'Coverage Indicators - Section D'!$B$45:$B$196&amp;'Coverage Indicators - Section D'!$I$45:$I$196,0)),""),"")</f>
        <v/>
      </c>
      <c r="T86" s="279">
        <f t="array" ref="T86">IFERROR(IF(INDEX('Coverage Indicators - Section D'!E$45:E$196,MATCH('Print View'!$A86&amp;'Print View'!$U$76,'Coverage Indicators - Section D'!$B$45:$B$196&amp;'Coverage Indicators - Section D'!$I$45:$I$196,0))&lt;&gt;0,INDEX('Coverage Indicators - Section D'!E$45:E$196,MATCH('Print View'!$A86&amp;'Print View'!$U$76,'Coverage Indicators - Section D'!$B$45:$B$196&amp;'Coverage Indicators - Section D'!$I$45:$I$196,0)),""),"")</f>
        <v>160</v>
      </c>
      <c r="U86" s="277">
        <f t="array" ref="U86">IFERROR(IF(INDEX('Coverage Indicators - Section D'!F$45:F$196,MATCH('Print View'!$A86&amp;'Print View'!$U$76,'Coverage Indicators - Section D'!$B$45:$B$196&amp;'Coverage Indicators - Section D'!$I$45:$I$196,0))&lt;&gt;0,INDEX('Coverage Indicators - Section D'!F$45:F$196,MATCH('Print View'!$A86&amp;'Print View'!$U$76,'Coverage Indicators - Section D'!$B$45:$B$196&amp;'Coverage Indicators - Section D'!$I$45:$I$196,0)),""),"")</f>
        <v>200</v>
      </c>
      <c r="V86" s="277">
        <f t="array" ref="V86">IFERROR(IF(INDEX('Coverage Indicators - Section D'!G$45:G$196,MATCH('Print View'!$A86&amp;'Print View'!$U$76,'Coverage Indicators - Section D'!$B$45:$B$196&amp;'Coverage Indicators - Section D'!$I$45:$I$196,0))&lt;&gt;0,INDEX('Coverage Indicators - Section D'!G$45:G$196,MATCH('Print View'!$A86&amp;'Print View'!$U$76,'Coverage Indicators - Section D'!$B$45:$B$196&amp;'Coverage Indicators - Section D'!$I$45:$I$196,0)),""),"")</f>
        <v>80</v>
      </c>
      <c r="W86" s="278" t="str">
        <f t="array" ref="W86">IFERROR(IF(INDEX('Coverage Indicators - Section D'!H$45:H$196,MATCH('Print View'!$A86&amp;'Print View'!$U$76,'Coverage Indicators - Section D'!$B$45:$B$196&amp;'Coverage Indicators - Section D'!$I$45:$I$196,0))&lt;&gt;0,INDEX('Coverage Indicators - Section D'!H$45:H$196,MATCH('Print View'!$A86&amp;'Print View'!$U$76,'Coverage Indicators - Section D'!$B$45:$B$196&amp;'Coverage Indicators - Section D'!$I$45:$I$196,0)),""),"")</f>
        <v/>
      </c>
      <c r="X86" s="280"/>
      <c r="Y86" s="281"/>
      <c r="Z86" s="281"/>
      <c r="AA86" s="282"/>
      <c r="AB86" s="280"/>
      <c r="AC86" s="281"/>
      <c r="AD86" s="281"/>
      <c r="AE86" s="282"/>
      <c r="AF86" s="280"/>
      <c r="AG86" s="281"/>
      <c r="AH86" s="283"/>
      <c r="AI86" s="282"/>
      <c r="AJ86" s="284" t="str">
        <f>IFERROR(IF(INDEX('Coverage Indicators - Section D'!W$10:W$41,MATCH('Print View'!$A86,'Coverage Indicators - Section D'!$A$10:$A$41,0))&lt;&gt;0,INDEX('Coverage Indicators - Section D'!W$10:W$41,MATCH('Print View'!$A86,'Coverage Indicators - Section D'!$A$10:$A$41,0)),""),"")</f>
        <v xml:space="preserve">Cet indicateur a été rapporté pour la première fois en 2016 car le système de collecte des données de la CV a été mis en place uniquement en 2016.  La faible couverture du test de charge virale s’explique par le fait que le nouvel équipement a été disponible uniquement en avril 2016.  Parmi 262 patients à 12 mois de TARV (cohorte 2015), 73 ont fait la CV et parmi eux, 58 ont eu la charge virale (CV) indétectable (79.4%). 
En plus de deux autres laboratoires qui ont été équipés en août 2017, certaines interventions seront entreprises pour adresser les faiblesses identifiées: •Assurer le maintien des patients irréguliers et la recherche des perdus de vue.  •Améliorer le suivi du système de collecte, de transfert des échantillons de CD4 de CV de DBS et de rendu des résultats.
Tous les patients enrôlés en ARV bénéficieront d’une évaluation de leur charge virale à 12 mois de traitement. 
La cible de la première période est basse par rapport aux deux autres périodes car la cible de la première période est fixée uniquement pour un semestre (S2 2018) alors que les deux autres cibles sont annuelles (2019 et 2020)
Numerator: Number of PLHIV who initiated ART 12 months (±3 months) before the start of the reporting period and who have a suppressed viral load (&lt;1000 copies/ml) at 12 months after initiating ART.
Denominator: Number of people living with HIV who intiated ART 12 months (±3 months) before the start of the reporting period.
</v>
      </c>
    </row>
    <row r="87" spans="1:36" s="203" customFormat="1" ht="330.75" x14ac:dyDescent="0.25">
      <c r="A87" s="218">
        <v>9</v>
      </c>
      <c r="B87" s="193" t="str">
        <f>IFERROR(IF(INDEX('Coverage Indicators - Section D'!B$10:B$41,MATCH('Print View'!$A87,'Coverage Indicators - Section D'!$A$10:$A$41,0))&lt;&gt;0,INDEX('Coverage Indicators - Section D'!B$10:B$41,MATCH('Print View'!$A87,'Coverage Indicators - Section D'!$A$10:$A$41,0)),""),"")</f>
        <v>Services de dépistage du VIH</v>
      </c>
      <c r="C87" s="193" t="str">
        <f>IFERROR(IF(INDEX('Coverage Indicators - Section D'!C$10:C$41,MATCH('Print View'!$A87,'Coverage Indicators - Section D'!$A$10:$A$41,0))&lt;&gt;0,INDEX('Coverage Indicators - Section D'!C$10:C$41,MATCH('Print View'!$A87,'Coverage Indicators - Section D'!$A$10:$A$41,0)),""),"")</f>
        <v>HTS-1: Nombre de personnes dépistées pour le VIH et ayant reçu leurs résultats durant la période de rapportage</v>
      </c>
      <c r="D87" s="193" t="str">
        <f>IFERROR(IF(INDEX('Coverage Indicators - Section D'!D$10:D$41,MATCH('Print View'!$A87,'Coverage Indicators - Section D'!$A$10:$A$41,0))&lt;&gt;0,INDEX('Coverage Indicators - Section D'!D$10:D$41,MATCH('Print View'!$A87,'Coverage Indicators - Section D'!$A$10:$A$41,0)),""),"")</f>
        <v/>
      </c>
      <c r="E87" s="193">
        <f>IFERROR(IF(INDEX('Coverage Indicators - Section D'!E$10:E$41,MATCH('Print View'!$A87,'Coverage Indicators - Section D'!$A$10:$A$41,0))&lt;&gt;0,INDEX('Coverage Indicators - Section D'!E$10:E$41,MATCH('Print View'!$A87,'Coverage Indicators - Section D'!$A$10:$A$41,0)),""),"")</f>
        <v>24401</v>
      </c>
      <c r="F87" s="193" t="str">
        <f>IFERROR(IF(INDEX('Coverage Indicators - Section D'!F$10:F$41,MATCH('Print View'!$A87,'Coverage Indicators - Section D'!$A$10:$A$41,0))&lt;&gt;0,INDEX('Coverage Indicators - Section D'!F$10:F$41,MATCH('Print View'!$A87,'Coverage Indicators - Section D'!$A$10:$A$41,0)),""),"")</f>
        <v/>
      </c>
      <c r="G87" s="193" t="str">
        <f>IFERROR(IF(INDEX('Coverage Indicators - Section D'!G$10:G$41,MATCH('Print View'!$A87,'Coverage Indicators - Section D'!$A$10:$A$41,0))&lt;&gt;0,INDEX('Coverage Indicators - Section D'!G$10:G$41,MATCH('Print View'!$A87,'Coverage Indicators - Section D'!$A$10:$A$41,0)),""),"")</f>
        <v/>
      </c>
      <c r="H87" s="193" t="str">
        <f>IFERROR(IF(INDEX('Coverage Indicators - Section D'!H$10:H$41,MATCH('Print View'!$A87,'Coverage Indicators - Section D'!$A$10:$A$41,0))&lt;&gt;0,INDEX('Coverage Indicators - Section D'!H$10:H$41,MATCH('Print View'!$A87,'Coverage Indicators - Section D'!$A$10:$A$41,0)),""),"")</f>
        <v>2016</v>
      </c>
      <c r="I87" s="193" t="str">
        <f>IFERROR(IF(INDEX('Coverage Indicators - Section D'!P$10:P$41,MATCH('Print View'!$A87,'Coverage Indicators - Section D'!$A$10:$A$41,0))&lt;&gt;0,INDEX('Coverage Indicators - Section D'!P$10:P$41,MATCH('Print View'!$A87,'Coverage Indicators - Section D'!$A$10:$A$41,0)),""),"")</f>
        <v>Rapport programmatique PLSS</v>
      </c>
      <c r="J87" s="193" t="str">
        <f>IFERROR(IF(INDEX('Coverage Indicators - Section D'!Q$10:Q$41,MATCH('Print View'!$A87,'Coverage Indicators - Section D'!$A$10:$A$41,0))&lt;&gt;0,INDEX('Coverage Indicators - Section D'!Q$10:Q$41,MATCH('Print View'!$A87,'Coverage Indicators - Section D'!$A$10:$A$41,0)),""),"")</f>
        <v>Résultat du test VIH,Sexe</v>
      </c>
      <c r="K87" s="193" t="str">
        <f>IFERROR(IF(INDEX('Coverage Indicators - Section D'!R$10:R$41,MATCH('Print View'!$A87,'Coverage Indicators - Section D'!$A$10:$A$41,0))&lt;&gt;0,INDEX('Coverage Indicators - Section D'!R$10:R$41,MATCH('Print View'!$A87,'Coverage Indicators - Section D'!$A$10:$A$41,0)),""),"")</f>
        <v/>
      </c>
      <c r="L87" s="193" t="str">
        <f>IFERROR(IF(INDEX('Coverage Indicators - Section D'!S$10:S$41,MATCH('Print View'!$A87,'Coverage Indicators - Section D'!$A$10:$A$41,0))&lt;&gt;0,INDEX('Coverage Indicators - Section D'!S$10:S$41,MATCH('Print View'!$A87,'Coverage Indicators - Section D'!$A$10:$A$41,0)),""),"")</f>
        <v/>
      </c>
      <c r="M87" s="193" t="str">
        <f>IFERROR(IF(INDEX('Coverage Indicators - Section D'!#REF!,MATCH('Print View'!$A87,'Coverage Indicators - Section D'!$A$10:$A$41,0))&lt;&gt;0,INDEX('Coverage Indicators - Section D'!#REF!,MATCH('Print View'!$A87,'Coverage Indicators - Section D'!$A$10:$A$41,0)),""),"")</f>
        <v/>
      </c>
      <c r="N87" s="193" t="str">
        <f>IFERROR(IF(INDEX('Coverage Indicators - Section D'!U$10:U$41,MATCH('Print View'!$A87,'Coverage Indicators - Section D'!$A$10:$A$41,0))&lt;&gt;0,INDEX('Coverage Indicators - Section D'!U$10:U$41,MATCH('Print View'!$A87,'Coverage Indicators - Section D'!$A$10:$A$41,0)),""),"")</f>
        <v>National</v>
      </c>
      <c r="O87" s="193" t="str">
        <f>IFERROR(IF(INDEX('Coverage Indicators - Section D'!V$10:V$41,MATCH('Print View'!$A87,'Coverage Indicators - Section D'!$A$10:$A$41,0))&lt;&gt;0,INDEX('Coverage Indicators - Section D'!V$10:V$41,MATCH('Print View'!$A87,'Coverage Indicators - Section D'!$A$10:$A$41,0)),""),"")</f>
        <v>Y- Cumulative annually</v>
      </c>
      <c r="P87" s="212">
        <f t="array" ref="P87">IFERROR(IF(INDEX('Coverage Indicators - Section D'!E$45:E$196,MATCH('Print View'!$A87&amp;'Print View'!$Q$76,'Coverage Indicators - Section D'!$B$45:$B$196&amp;'Coverage Indicators - Section D'!$I$45:$I$196,0))&lt;&gt;0,INDEX('Coverage Indicators - Section D'!E$45:E$196,MATCH('Print View'!$A87&amp;'Print View'!$Q$76,'Coverage Indicators - Section D'!$B$45:$B$196&amp;'Coverage Indicators - Section D'!$I$45:$I$196,0)),""),"")</f>
        <v>13421</v>
      </c>
      <c r="Q87" s="199" t="str">
        <f t="array" ref="Q87">IFERROR(IF(INDEX('Coverage Indicators - Section D'!F$45:F$196,MATCH('Print View'!$A87&amp;'Print View'!$Q$76,'Coverage Indicators - Section D'!$B$45:$B$196&amp;'Coverage Indicators - Section D'!$I$45:$I$196,0))&lt;&gt;0,INDEX('Coverage Indicators - Section D'!F$45:F$196,MATCH('Print View'!$A87&amp;'Print View'!$Q$76,'Coverage Indicators - Section D'!$B$45:$B$196&amp;'Coverage Indicators - Section D'!$I$45:$I$196,0)),""),"")</f>
        <v/>
      </c>
      <c r="R87" s="199" t="str">
        <f t="array" ref="R87">IFERROR(IF(INDEX('Coverage Indicators - Section D'!G$45:G$196,MATCH('Print View'!$A87&amp;'Print View'!$Q$76,'Coverage Indicators - Section D'!$B$45:$B$196&amp;'Coverage Indicators - Section D'!$I$45:$I$196,0))&lt;&gt;0,INDEX('Coverage Indicators - Section D'!G$45:G$196,MATCH('Print View'!$A87&amp;'Print View'!$Q$76,'Coverage Indicators - Section D'!$B$45:$B$196&amp;'Coverage Indicators - Section D'!$I$45:$I$196,0)),""),"")</f>
        <v/>
      </c>
      <c r="S87" s="201" t="str">
        <f t="array" ref="S87">IFERROR(IF(INDEX('Coverage Indicators - Section D'!H$45:H$196,MATCH('Print View'!$A87&amp;'Print View'!$Q$76,'Coverage Indicators - Section D'!$B$45:$B$196&amp;'Coverage Indicators - Section D'!$I$45:$I$196,0))&lt;&gt;0,INDEX('Coverage Indicators - Section D'!H$45:H$196,MATCH('Print View'!$A87&amp;'Print View'!$Q$76,'Coverage Indicators - Section D'!$B$45:$B$196&amp;'Coverage Indicators - Section D'!$I$45:$I$196,0)),""),"")</f>
        <v/>
      </c>
      <c r="T87" s="198">
        <f t="array" ref="T87">IFERROR(IF(INDEX('Coverage Indicators - Section D'!E$45:E$196,MATCH('Print View'!$A87&amp;'Print View'!$U$76,'Coverage Indicators - Section D'!$B$45:$B$196&amp;'Coverage Indicators - Section D'!$I$45:$I$196,0))&lt;&gt;0,INDEX('Coverage Indicators - Section D'!E$45:E$196,MATCH('Print View'!$A87&amp;'Print View'!$U$76,'Coverage Indicators - Section D'!$B$45:$B$196&amp;'Coverage Indicators - Section D'!$I$45:$I$196,0)),""),"")</f>
        <v>13421</v>
      </c>
      <c r="U87" s="199" t="str">
        <f t="array" ref="U87">IFERROR(IF(INDEX('Coverage Indicators - Section D'!F$45:F$196,MATCH('Print View'!$A87&amp;'Print View'!$U$76,'Coverage Indicators - Section D'!$B$45:$B$196&amp;'Coverage Indicators - Section D'!$I$45:$I$196,0))&lt;&gt;0,INDEX('Coverage Indicators - Section D'!F$45:F$196,MATCH('Print View'!$A87&amp;'Print View'!$U$76,'Coverage Indicators - Section D'!$B$45:$B$196&amp;'Coverage Indicators - Section D'!$I$45:$I$196,0)),""),"")</f>
        <v/>
      </c>
      <c r="V87" s="199" t="str">
        <f t="array" ref="V87">IFERROR(IF(INDEX('Coverage Indicators - Section D'!G$45:G$196,MATCH('Print View'!$A87&amp;'Print View'!$U$76,'Coverage Indicators - Section D'!$B$45:$B$196&amp;'Coverage Indicators - Section D'!$I$45:$I$196,0))&lt;&gt;0,INDEX('Coverage Indicators - Section D'!G$45:G$196,MATCH('Print View'!$A87&amp;'Print View'!$U$76,'Coverage Indicators - Section D'!$B$45:$B$196&amp;'Coverage Indicators - Section D'!$I$45:$I$196,0)),""),"")</f>
        <v/>
      </c>
      <c r="W87" s="201" t="str">
        <f t="array" ref="W87">IFERROR(IF(INDEX('Coverage Indicators - Section D'!H$45:H$196,MATCH('Print View'!$A87&amp;'Print View'!$U$76,'Coverage Indicators - Section D'!$B$45:$B$196&amp;'Coverage Indicators - Section D'!$I$45:$I$196,0))&lt;&gt;0,INDEX('Coverage Indicators - Section D'!H$45:H$196,MATCH('Print View'!$A87&amp;'Print View'!$U$76,'Coverage Indicators - Section D'!$B$45:$B$196&amp;'Coverage Indicators - Section D'!$I$45:$I$196,0)),""),"")</f>
        <v/>
      </c>
      <c r="X87" s="197"/>
      <c r="Y87" s="195"/>
      <c r="Z87" s="195"/>
      <c r="AA87" s="196"/>
      <c r="AB87" s="197"/>
      <c r="AC87" s="195"/>
      <c r="AD87" s="195"/>
      <c r="AE87" s="196"/>
      <c r="AF87" s="197"/>
      <c r="AG87" s="195"/>
      <c r="AH87" s="204"/>
      <c r="AI87" s="196"/>
      <c r="AJ87" s="202" t="str">
        <f>IFERROR(IF(INDEX('Coverage Indicators - Section D'!W$10:W$41,MATCH('Print View'!$A87,'Coverage Indicators - Section D'!$A$10:$A$41,0))&lt;&gt;0,INDEX('Coverage Indicators - Section D'!W$10:W$41,MATCH('Print View'!$A87,'Coverage Indicators - Section D'!$A$10:$A$41,0)),""),"")</f>
        <v xml:space="preserve">La base line est issue des données de routine du PLSS. En 2016,  29 363 personnes ont été dépistées et ont reçu leur résultat (12,233 CDV+ 14,879 PTME+ 2,251 TB). Cependant, parmi les 12 233 CDV, 4 962 proviennent du dépistage exceptionnel des Forces Armées au 2ème semestre de 2016 et, pour cette raison la baseline se définit comme suit 29 363-4962= 24 401.
Les femmes enceintes représentent 50,6% (14 879/29 363) des personnes testées ayant reçu leur résultat. Le premier test de dépistage du VIH chez les femmes enceintes est assuré par UNICEF. Toutefois, le test de confirmation des femmes enceintes ainsi que les ARV et le suivi biologique est assuré par le Fonds Mondial. 
Les cibles pour les 3 prochaines années sont de 10% de plus chaque année. L’approche de dépistage recommandée est le dépistage à l’initiative des prestataires de soins (DIPS).  Le guide de dépistage à l’initiative du soignant de 2010 sera actualisé, en fonction du guide de prise en charge et aligné à la Stratégie RTTR « Rechercher, Tester, Traiter et Retenir».  L’approche DIPS sera aussi encouragée dans toutes les structures parapubliques et privées. 
A noter que les activités de prévention et de dépistage pour les populations clés seront financées par USAID et implémentées par FHI 360 à travers le projet "Linkages"
La cible de la première période est basse par rapport aux deux autres périodes car la cible de la première période est fixée uniquement pour un semestre (S2 2018) alors que les deux autres cibles sont annuelles (2019 et 2020)
Numerator: Number of people who were tested for HIV and received their results during the reporting period.
</v>
      </c>
    </row>
    <row r="88" spans="1:36" s="203" customFormat="1" ht="23.25" x14ac:dyDescent="0.25">
      <c r="A88" s="219">
        <v>10</v>
      </c>
      <c r="B88" s="275" t="str">
        <f>IFERROR(IF(INDEX('Coverage Indicators - Section D'!B$10:B$41,MATCH('Print View'!$A88,'Coverage Indicators - Section D'!$A$10:$A$41,0))&lt;&gt;0,INDEX('Coverage Indicators - Section D'!B$10:B$41,MATCH('Print View'!$A88,'Coverage Indicators - Section D'!$A$10:$A$41,0)),""),"")</f>
        <v/>
      </c>
      <c r="C88" s="275" t="str">
        <f>IFERROR(IF(INDEX('Coverage Indicators - Section D'!C$10:C$41,MATCH('Print View'!$A88,'Coverage Indicators - Section D'!$A$10:$A$41,0))&lt;&gt;0,INDEX('Coverage Indicators - Section D'!C$10:C$41,MATCH('Print View'!$A88,'Coverage Indicators - Section D'!$A$10:$A$41,0)),""),"")</f>
        <v/>
      </c>
      <c r="D88" s="275" t="str">
        <f>IFERROR(IF(INDEX('Coverage Indicators - Section D'!D$10:D$41,MATCH('Print View'!$A88,'Coverage Indicators - Section D'!$A$10:$A$41,0))&lt;&gt;0,INDEX('Coverage Indicators - Section D'!D$10:D$41,MATCH('Print View'!$A88,'Coverage Indicators - Section D'!$A$10:$A$41,0)),""),"")</f>
        <v/>
      </c>
      <c r="E88" s="275" t="str">
        <f>IFERROR(IF(INDEX('Coverage Indicators - Section D'!E$10:E$41,MATCH('Print View'!$A88,'Coverage Indicators - Section D'!$A$10:$A$41,0))&lt;&gt;0,INDEX('Coverage Indicators - Section D'!E$10:E$41,MATCH('Print View'!$A88,'Coverage Indicators - Section D'!$A$10:$A$41,0)),""),"")</f>
        <v/>
      </c>
      <c r="F88" s="275" t="str">
        <f>IFERROR(IF(INDEX('Coverage Indicators - Section D'!F$10:F$41,MATCH('Print View'!$A88,'Coverage Indicators - Section D'!$A$10:$A$41,0))&lt;&gt;0,INDEX('Coverage Indicators - Section D'!F$10:F$41,MATCH('Print View'!$A88,'Coverage Indicators - Section D'!$A$10:$A$41,0)),""),"")</f>
        <v/>
      </c>
      <c r="G88" s="275" t="str">
        <f>IFERROR(IF(INDEX('Coverage Indicators - Section D'!G$10:G$41,MATCH('Print View'!$A88,'Coverage Indicators - Section D'!$A$10:$A$41,0))&lt;&gt;0,INDEX('Coverage Indicators - Section D'!G$10:G$41,MATCH('Print View'!$A88,'Coverage Indicators - Section D'!$A$10:$A$41,0)),""),"")</f>
        <v/>
      </c>
      <c r="H88" s="275" t="str">
        <f>IFERROR(IF(INDEX('Coverage Indicators - Section D'!H$10:H$41,MATCH('Print View'!$A88,'Coverage Indicators - Section D'!$A$10:$A$41,0))&lt;&gt;0,INDEX('Coverage Indicators - Section D'!H$10:H$41,MATCH('Print View'!$A88,'Coverage Indicators - Section D'!$A$10:$A$41,0)),""),"")</f>
        <v/>
      </c>
      <c r="I88" s="275" t="str">
        <f>IFERROR(IF(INDEX('Coverage Indicators - Section D'!P$10:P$41,MATCH('Print View'!$A88,'Coverage Indicators - Section D'!$A$10:$A$41,0))&lt;&gt;0,INDEX('Coverage Indicators - Section D'!P$10:P$41,MATCH('Print View'!$A88,'Coverage Indicators - Section D'!$A$10:$A$41,0)),""),"")</f>
        <v/>
      </c>
      <c r="J88" s="275" t="str">
        <f>IFERROR(IF(INDEX('Coverage Indicators - Section D'!Q$10:Q$41,MATCH('Print View'!$A88,'Coverage Indicators - Section D'!$A$10:$A$41,0))&lt;&gt;0,INDEX('Coverage Indicators - Section D'!Q$10:Q$41,MATCH('Print View'!$A88,'Coverage Indicators - Section D'!$A$10:$A$41,0)),""),"")</f>
        <v/>
      </c>
      <c r="K88" s="275" t="str">
        <f>IFERROR(IF(INDEX('Coverage Indicators - Section D'!R$10:R$41,MATCH('Print View'!$A88,'Coverage Indicators - Section D'!$A$10:$A$41,0))&lt;&gt;0,INDEX('Coverage Indicators - Section D'!R$10:R$41,MATCH('Print View'!$A88,'Coverage Indicators - Section D'!$A$10:$A$41,0)),""),"")</f>
        <v/>
      </c>
      <c r="L88" s="275" t="str">
        <f>IFERROR(IF(INDEX('Coverage Indicators - Section D'!S$10:S$41,MATCH('Print View'!$A88,'Coverage Indicators - Section D'!$A$10:$A$41,0))&lt;&gt;0,INDEX('Coverage Indicators - Section D'!S$10:S$41,MATCH('Print View'!$A88,'Coverage Indicators - Section D'!$A$10:$A$41,0)),""),"")</f>
        <v/>
      </c>
      <c r="M88" s="275" t="str">
        <f>IFERROR(IF(INDEX('Coverage Indicators - Section D'!#REF!,MATCH('Print View'!$A88,'Coverage Indicators - Section D'!$A$10:$A$41,0))&lt;&gt;0,INDEX('Coverage Indicators - Section D'!#REF!,MATCH('Print View'!$A88,'Coverage Indicators - Section D'!$A$10:$A$41,0)),""),"")</f>
        <v/>
      </c>
      <c r="N88" s="275" t="str">
        <f>IFERROR(IF(INDEX('Coverage Indicators - Section D'!U$10:U$41,MATCH('Print View'!$A88,'Coverage Indicators - Section D'!$A$10:$A$41,0))&lt;&gt;0,INDEX('Coverage Indicators - Section D'!U$10:U$41,MATCH('Print View'!$A88,'Coverage Indicators - Section D'!$A$10:$A$41,0)),""),"")</f>
        <v/>
      </c>
      <c r="O88" s="275" t="str">
        <f>IFERROR(IF(INDEX('Coverage Indicators - Section D'!V$10:V$41,MATCH('Print View'!$A88,'Coverage Indicators - Section D'!$A$10:$A$41,0))&lt;&gt;0,INDEX('Coverage Indicators - Section D'!V$10:V$41,MATCH('Print View'!$A88,'Coverage Indicators - Section D'!$A$10:$A$41,0)),""),"")</f>
        <v/>
      </c>
      <c r="P88" s="276" t="str">
        <f t="array" ref="P88">IFERROR(IF(INDEX('Coverage Indicators - Section D'!E$45:E$196,MATCH('Print View'!$A88&amp;'Print View'!$Q$76,'Coverage Indicators - Section D'!$B$45:$B$196&amp;'Coverage Indicators - Section D'!$I$45:$I$196,0))&lt;&gt;0,INDEX('Coverage Indicators - Section D'!E$45:E$196,MATCH('Print View'!$A88&amp;'Print View'!$Q$76,'Coverage Indicators - Section D'!$B$45:$B$196&amp;'Coverage Indicators - Section D'!$I$45:$I$196,0)),""),"")</f>
        <v/>
      </c>
      <c r="Q88" s="277" t="str">
        <f t="array" ref="Q88">IFERROR(IF(INDEX('Coverage Indicators - Section D'!F$45:F$196,MATCH('Print View'!$A88&amp;'Print View'!$Q$76,'Coverage Indicators - Section D'!$B$45:$B$196&amp;'Coverage Indicators - Section D'!$I$45:$I$196,0))&lt;&gt;0,INDEX('Coverage Indicators - Section D'!F$45:F$196,MATCH('Print View'!$A88&amp;'Print View'!$Q$76,'Coverage Indicators - Section D'!$B$45:$B$196&amp;'Coverage Indicators - Section D'!$I$45:$I$196,0)),""),"")</f>
        <v/>
      </c>
      <c r="R88" s="277" t="str">
        <f t="array" ref="R88">IFERROR(IF(INDEX('Coverage Indicators - Section D'!G$45:G$196,MATCH('Print View'!$A88&amp;'Print View'!$Q$76,'Coverage Indicators - Section D'!$B$45:$B$196&amp;'Coverage Indicators - Section D'!$I$45:$I$196,0))&lt;&gt;0,INDEX('Coverage Indicators - Section D'!G$45:G$196,MATCH('Print View'!$A88&amp;'Print View'!$Q$76,'Coverage Indicators - Section D'!$B$45:$B$196&amp;'Coverage Indicators - Section D'!$I$45:$I$196,0)),""),"")</f>
        <v/>
      </c>
      <c r="S88" s="278" t="str">
        <f t="array" ref="S88">IFERROR(IF(INDEX('Coverage Indicators - Section D'!H$45:H$196,MATCH('Print View'!$A88&amp;'Print View'!$Q$76,'Coverage Indicators - Section D'!$B$45:$B$196&amp;'Coverage Indicators - Section D'!$I$45:$I$196,0))&lt;&gt;0,INDEX('Coverage Indicators - Section D'!H$45:H$196,MATCH('Print View'!$A88&amp;'Print View'!$Q$76,'Coverage Indicators - Section D'!$B$45:$B$196&amp;'Coverage Indicators - Section D'!$I$45:$I$196,0)),""),"")</f>
        <v/>
      </c>
      <c r="T88" s="279" t="str">
        <f t="array" ref="T88">IFERROR(IF(INDEX('Coverage Indicators - Section D'!E$45:E$196,MATCH('Print View'!$A88&amp;'Print View'!$U$76,'Coverage Indicators - Section D'!$B$45:$B$196&amp;'Coverage Indicators - Section D'!$I$45:$I$196,0))&lt;&gt;0,INDEX('Coverage Indicators - Section D'!E$45:E$196,MATCH('Print View'!$A88&amp;'Print View'!$U$76,'Coverage Indicators - Section D'!$B$45:$B$196&amp;'Coverage Indicators - Section D'!$I$45:$I$196,0)),""),"")</f>
        <v/>
      </c>
      <c r="U88" s="277" t="str">
        <f t="array" ref="U88">IFERROR(IF(INDEX('Coverage Indicators - Section D'!F$45:F$196,MATCH('Print View'!$A88&amp;'Print View'!$U$76,'Coverage Indicators - Section D'!$B$45:$B$196&amp;'Coverage Indicators - Section D'!$I$45:$I$196,0))&lt;&gt;0,INDEX('Coverage Indicators - Section D'!F$45:F$196,MATCH('Print View'!$A88&amp;'Print View'!$U$76,'Coverage Indicators - Section D'!$B$45:$B$196&amp;'Coverage Indicators - Section D'!$I$45:$I$196,0)),""),"")</f>
        <v/>
      </c>
      <c r="V88" s="277" t="str">
        <f t="array" ref="V88">IFERROR(IF(INDEX('Coverage Indicators - Section D'!G$45:G$196,MATCH('Print View'!$A88&amp;'Print View'!$U$76,'Coverage Indicators - Section D'!$B$45:$B$196&amp;'Coverage Indicators - Section D'!$I$45:$I$196,0))&lt;&gt;0,INDEX('Coverage Indicators - Section D'!G$45:G$196,MATCH('Print View'!$A88&amp;'Print View'!$U$76,'Coverage Indicators - Section D'!$B$45:$B$196&amp;'Coverage Indicators - Section D'!$I$45:$I$196,0)),""),"")</f>
        <v/>
      </c>
      <c r="W88" s="278" t="str">
        <f t="array" ref="W88">IFERROR(IF(INDEX('Coverage Indicators - Section D'!H$45:H$196,MATCH('Print View'!$A88&amp;'Print View'!$U$76,'Coverage Indicators - Section D'!$B$45:$B$196&amp;'Coverage Indicators - Section D'!$I$45:$I$196,0))&lt;&gt;0,INDEX('Coverage Indicators - Section D'!H$45:H$196,MATCH('Print View'!$A88&amp;'Print View'!$U$76,'Coverage Indicators - Section D'!$B$45:$B$196&amp;'Coverage Indicators - Section D'!$I$45:$I$196,0)),""),"")</f>
        <v/>
      </c>
      <c r="X88" s="280"/>
      <c r="Y88" s="281"/>
      <c r="Z88" s="281"/>
      <c r="AA88" s="282"/>
      <c r="AB88" s="280"/>
      <c r="AC88" s="281"/>
      <c r="AD88" s="281"/>
      <c r="AE88" s="282"/>
      <c r="AF88" s="280"/>
      <c r="AG88" s="281"/>
      <c r="AH88" s="283"/>
      <c r="AI88" s="282"/>
      <c r="AJ88" s="284" t="str">
        <f>IFERROR(IF(INDEX('Coverage Indicators - Section D'!W$10:W$41,MATCH('Print View'!$A88,'Coverage Indicators - Section D'!$A$10:$A$41,0))&lt;&gt;0,INDEX('Coverage Indicators - Section D'!W$10:W$41,MATCH('Print View'!$A88,'Coverage Indicators - Section D'!$A$10:$A$41,0)),""),"")</f>
        <v/>
      </c>
    </row>
    <row r="89" spans="1:36" s="203" customFormat="1" ht="23.25" x14ac:dyDescent="0.25">
      <c r="A89" s="219">
        <v>11</v>
      </c>
      <c r="B89" s="193" t="str">
        <f>IFERROR(IF(INDEX('Coverage Indicators - Section D'!B$10:B$41,MATCH('Print View'!$A89,'Coverage Indicators - Section D'!$A$10:$A$41,0))&lt;&gt;0,INDEX('Coverage Indicators - Section D'!B$10:B$41,MATCH('Print View'!$A89,'Coverage Indicators - Section D'!$A$10:$A$41,0)),""),"")</f>
        <v/>
      </c>
      <c r="C89" s="193" t="str">
        <f>IFERROR(IF(INDEX('Coverage Indicators - Section D'!C$10:C$41,MATCH('Print View'!$A89,'Coverage Indicators - Section D'!$A$10:$A$41,0))&lt;&gt;0,INDEX('Coverage Indicators - Section D'!C$10:C$41,MATCH('Print View'!$A89,'Coverage Indicators - Section D'!$A$10:$A$41,0)),""),"")</f>
        <v/>
      </c>
      <c r="D89" s="193" t="str">
        <f>IFERROR(IF(INDEX('Coverage Indicators - Section D'!D$10:D$41,MATCH('Print View'!$A89,'Coverage Indicators - Section D'!$A$10:$A$41,0))&lt;&gt;0,INDEX('Coverage Indicators - Section D'!D$10:D$41,MATCH('Print View'!$A89,'Coverage Indicators - Section D'!$A$10:$A$41,0)),""),"")</f>
        <v/>
      </c>
      <c r="E89" s="193" t="str">
        <f>IFERROR(IF(INDEX('Coverage Indicators - Section D'!E$10:E$41,MATCH('Print View'!$A89,'Coverage Indicators - Section D'!$A$10:$A$41,0))&lt;&gt;0,INDEX('Coverage Indicators - Section D'!E$10:E$41,MATCH('Print View'!$A89,'Coverage Indicators - Section D'!$A$10:$A$41,0)),""),"")</f>
        <v/>
      </c>
      <c r="F89" s="193" t="str">
        <f>IFERROR(IF(INDEX('Coverage Indicators - Section D'!F$10:F$41,MATCH('Print View'!$A89,'Coverage Indicators - Section D'!$A$10:$A$41,0))&lt;&gt;0,INDEX('Coverage Indicators - Section D'!F$10:F$41,MATCH('Print View'!$A89,'Coverage Indicators - Section D'!$A$10:$A$41,0)),""),"")</f>
        <v/>
      </c>
      <c r="G89" s="193" t="str">
        <f>IFERROR(IF(INDEX('Coverage Indicators - Section D'!G$10:G$41,MATCH('Print View'!$A89,'Coverage Indicators - Section D'!$A$10:$A$41,0))&lt;&gt;0,INDEX('Coverage Indicators - Section D'!G$10:G$41,MATCH('Print View'!$A89,'Coverage Indicators - Section D'!$A$10:$A$41,0)),""),"")</f>
        <v/>
      </c>
      <c r="H89" s="193" t="str">
        <f>IFERROR(IF(INDEX('Coverage Indicators - Section D'!H$10:H$41,MATCH('Print View'!$A89,'Coverage Indicators - Section D'!$A$10:$A$41,0))&lt;&gt;0,INDEX('Coverage Indicators - Section D'!H$10:H$41,MATCH('Print View'!$A89,'Coverage Indicators - Section D'!$A$10:$A$41,0)),""),"")</f>
        <v/>
      </c>
      <c r="I89" s="193" t="str">
        <f>IFERROR(IF(INDEX('Coverage Indicators - Section D'!P$10:P$41,MATCH('Print View'!$A89,'Coverage Indicators - Section D'!$A$10:$A$41,0))&lt;&gt;0,INDEX('Coverage Indicators - Section D'!P$10:P$41,MATCH('Print View'!$A89,'Coverage Indicators - Section D'!$A$10:$A$41,0)),""),"")</f>
        <v/>
      </c>
      <c r="J89" s="193" t="str">
        <f>IFERROR(IF(INDEX('Coverage Indicators - Section D'!Q$10:Q$41,MATCH('Print View'!$A89,'Coverage Indicators - Section D'!$A$10:$A$41,0))&lt;&gt;0,INDEX('Coverage Indicators - Section D'!Q$10:Q$41,MATCH('Print View'!$A89,'Coverage Indicators - Section D'!$A$10:$A$41,0)),""),"")</f>
        <v/>
      </c>
      <c r="K89" s="193" t="str">
        <f>IFERROR(IF(INDEX('Coverage Indicators - Section D'!R$10:R$41,MATCH('Print View'!$A89,'Coverage Indicators - Section D'!$A$10:$A$41,0))&lt;&gt;0,INDEX('Coverage Indicators - Section D'!R$10:R$41,MATCH('Print View'!$A89,'Coverage Indicators - Section D'!$A$10:$A$41,0)),""),"")</f>
        <v/>
      </c>
      <c r="L89" s="193" t="str">
        <f>IFERROR(IF(INDEX('Coverage Indicators - Section D'!S$10:S$41,MATCH('Print View'!$A89,'Coverage Indicators - Section D'!$A$10:$A$41,0))&lt;&gt;0,INDEX('Coverage Indicators - Section D'!S$10:S$41,MATCH('Print View'!$A89,'Coverage Indicators - Section D'!$A$10:$A$41,0)),""),"")</f>
        <v/>
      </c>
      <c r="M89" s="193" t="str">
        <f>IFERROR(IF(INDEX('Coverage Indicators - Section D'!#REF!,MATCH('Print View'!$A89,'Coverage Indicators - Section D'!$A$10:$A$41,0))&lt;&gt;0,INDEX('Coverage Indicators - Section D'!#REF!,MATCH('Print View'!$A89,'Coverage Indicators - Section D'!$A$10:$A$41,0)),""),"")</f>
        <v/>
      </c>
      <c r="N89" s="193" t="str">
        <f>IFERROR(IF(INDEX('Coverage Indicators - Section D'!U$10:U$41,MATCH('Print View'!$A89,'Coverage Indicators - Section D'!$A$10:$A$41,0))&lt;&gt;0,INDEX('Coverage Indicators - Section D'!U$10:U$41,MATCH('Print View'!$A89,'Coverage Indicators - Section D'!$A$10:$A$41,0)),""),"")</f>
        <v/>
      </c>
      <c r="O89" s="193" t="str">
        <f>IFERROR(IF(INDEX('Coverage Indicators - Section D'!V$10:V$41,MATCH('Print View'!$A89,'Coverage Indicators - Section D'!$A$10:$A$41,0))&lt;&gt;0,INDEX('Coverage Indicators - Section D'!V$10:V$41,MATCH('Print View'!$A89,'Coverage Indicators - Section D'!$A$10:$A$41,0)),""),"")</f>
        <v/>
      </c>
      <c r="P89" s="212" t="str">
        <f t="array" ref="P89">IFERROR(IF(INDEX('Coverage Indicators - Section D'!E$45:E$196,MATCH('Print View'!$A89&amp;'Print View'!$Q$76,'Coverage Indicators - Section D'!$B$45:$B$196&amp;'Coverage Indicators - Section D'!$I$45:$I$196,0))&lt;&gt;0,INDEX('Coverage Indicators - Section D'!E$45:E$196,MATCH('Print View'!$A89&amp;'Print View'!$Q$76,'Coverage Indicators - Section D'!$B$45:$B$196&amp;'Coverage Indicators - Section D'!$I$45:$I$196,0)),""),"")</f>
        <v/>
      </c>
      <c r="Q89" s="199" t="str">
        <f t="array" ref="Q89">IFERROR(IF(INDEX('Coverage Indicators - Section D'!F$45:F$196,MATCH('Print View'!$A89&amp;'Print View'!$Q$76,'Coverage Indicators - Section D'!$B$45:$B$196&amp;'Coverage Indicators - Section D'!$I$45:$I$196,0))&lt;&gt;0,INDEX('Coverage Indicators - Section D'!F$45:F$196,MATCH('Print View'!$A89&amp;'Print View'!$Q$76,'Coverage Indicators - Section D'!$B$45:$B$196&amp;'Coverage Indicators - Section D'!$I$45:$I$196,0)),""),"")</f>
        <v/>
      </c>
      <c r="R89" s="199" t="str">
        <f t="array" ref="R89">IFERROR(IF(INDEX('Coverage Indicators - Section D'!G$45:G$196,MATCH('Print View'!$A89&amp;'Print View'!$Q$76,'Coverage Indicators - Section D'!$B$45:$B$196&amp;'Coverage Indicators - Section D'!$I$45:$I$196,0))&lt;&gt;0,INDEX('Coverage Indicators - Section D'!G$45:G$196,MATCH('Print View'!$A89&amp;'Print View'!$Q$76,'Coverage Indicators - Section D'!$B$45:$B$196&amp;'Coverage Indicators - Section D'!$I$45:$I$196,0)),""),"")</f>
        <v/>
      </c>
      <c r="S89" s="201" t="str">
        <f t="array" ref="S89">IFERROR(IF(INDEX('Coverage Indicators - Section D'!H$45:H$196,MATCH('Print View'!$A89&amp;'Print View'!$Q$76,'Coverage Indicators - Section D'!$B$45:$B$196&amp;'Coverage Indicators - Section D'!$I$45:$I$196,0))&lt;&gt;0,INDEX('Coverage Indicators - Section D'!H$45:H$196,MATCH('Print View'!$A89&amp;'Print View'!$Q$76,'Coverage Indicators - Section D'!$B$45:$B$196&amp;'Coverage Indicators - Section D'!$I$45:$I$196,0)),""),"")</f>
        <v/>
      </c>
      <c r="T89" s="198" t="str">
        <f t="array" ref="T89">IFERROR(IF(INDEX('Coverage Indicators - Section D'!E$45:E$196,MATCH('Print View'!$A89&amp;'Print View'!$U$76,'Coverage Indicators - Section D'!$B$45:$B$196&amp;'Coverage Indicators - Section D'!$I$45:$I$196,0))&lt;&gt;0,INDEX('Coverage Indicators - Section D'!E$45:E$196,MATCH('Print View'!$A89&amp;'Print View'!$U$76,'Coverage Indicators - Section D'!$B$45:$B$196&amp;'Coverage Indicators - Section D'!$I$45:$I$196,0)),""),"")</f>
        <v/>
      </c>
      <c r="U89" s="199" t="str">
        <f t="array" ref="U89">IFERROR(IF(INDEX('Coverage Indicators - Section D'!F$45:F$196,MATCH('Print View'!$A89&amp;'Print View'!$U$76,'Coverage Indicators - Section D'!$B$45:$B$196&amp;'Coverage Indicators - Section D'!$I$45:$I$196,0))&lt;&gt;0,INDEX('Coverage Indicators - Section D'!F$45:F$196,MATCH('Print View'!$A89&amp;'Print View'!$U$76,'Coverage Indicators - Section D'!$B$45:$B$196&amp;'Coverage Indicators - Section D'!$I$45:$I$196,0)),""),"")</f>
        <v/>
      </c>
      <c r="V89" s="199" t="str">
        <f t="array" ref="V89">IFERROR(IF(INDEX('Coverage Indicators - Section D'!G$45:G$196,MATCH('Print View'!$A89&amp;'Print View'!$U$76,'Coverage Indicators - Section D'!$B$45:$B$196&amp;'Coverage Indicators - Section D'!$I$45:$I$196,0))&lt;&gt;0,INDEX('Coverage Indicators - Section D'!G$45:G$196,MATCH('Print View'!$A89&amp;'Print View'!$U$76,'Coverage Indicators - Section D'!$B$45:$B$196&amp;'Coverage Indicators - Section D'!$I$45:$I$196,0)),""),"")</f>
        <v/>
      </c>
      <c r="W89" s="201" t="str">
        <f t="array" ref="W89">IFERROR(IF(INDEX('Coverage Indicators - Section D'!H$45:H$196,MATCH('Print View'!$A89&amp;'Print View'!$U$76,'Coverage Indicators - Section D'!$B$45:$B$196&amp;'Coverage Indicators - Section D'!$I$45:$I$196,0))&lt;&gt;0,INDEX('Coverage Indicators - Section D'!H$45:H$196,MATCH('Print View'!$A89&amp;'Print View'!$U$76,'Coverage Indicators - Section D'!$B$45:$B$196&amp;'Coverage Indicators - Section D'!$I$45:$I$196,0)),""),"")</f>
        <v/>
      </c>
      <c r="X89" s="197"/>
      <c r="Y89" s="195"/>
      <c r="Z89" s="195"/>
      <c r="AA89" s="196"/>
      <c r="AB89" s="197"/>
      <c r="AC89" s="195"/>
      <c r="AD89" s="195"/>
      <c r="AE89" s="196"/>
      <c r="AF89" s="197"/>
      <c r="AG89" s="195"/>
      <c r="AH89" s="204"/>
      <c r="AI89" s="196"/>
      <c r="AJ89" s="202" t="str">
        <f>IFERROR(IF(INDEX('Coverage Indicators - Section D'!W$10:W$41,MATCH('Print View'!$A89,'Coverage Indicators - Section D'!$A$10:$A$41,0))&lt;&gt;0,INDEX('Coverage Indicators - Section D'!W$10:W$41,MATCH('Print View'!$A89,'Coverage Indicators - Section D'!$A$10:$A$41,0)),""),"")</f>
        <v/>
      </c>
    </row>
    <row r="90" spans="1:36" s="203" customFormat="1" ht="23.25" x14ac:dyDescent="0.25">
      <c r="A90" s="219">
        <v>12</v>
      </c>
      <c r="B90" s="275" t="str">
        <f>IFERROR(IF(INDEX('Coverage Indicators - Section D'!B$10:B$41,MATCH('Print View'!$A90,'Coverage Indicators - Section D'!$A$10:$A$41,0))&lt;&gt;0,INDEX('Coverage Indicators - Section D'!B$10:B$41,MATCH('Print View'!$A90,'Coverage Indicators - Section D'!$A$10:$A$41,0)),""),"")</f>
        <v/>
      </c>
      <c r="C90" s="275" t="str">
        <f>IFERROR(IF(INDEX('Coverage Indicators - Section D'!C$10:C$41,MATCH('Print View'!$A90,'Coverage Indicators - Section D'!$A$10:$A$41,0))&lt;&gt;0,INDEX('Coverage Indicators - Section D'!C$10:C$41,MATCH('Print View'!$A90,'Coverage Indicators - Section D'!$A$10:$A$41,0)),""),"")</f>
        <v/>
      </c>
      <c r="D90" s="275" t="str">
        <f>IFERROR(IF(INDEX('Coverage Indicators - Section D'!D$10:D$41,MATCH('Print View'!$A90,'Coverage Indicators - Section D'!$A$10:$A$41,0))&lt;&gt;0,INDEX('Coverage Indicators - Section D'!D$10:D$41,MATCH('Print View'!$A90,'Coverage Indicators - Section D'!$A$10:$A$41,0)),""),"")</f>
        <v/>
      </c>
      <c r="E90" s="275" t="str">
        <f>IFERROR(IF(INDEX('Coverage Indicators - Section D'!E$10:E$41,MATCH('Print View'!$A90,'Coverage Indicators - Section D'!$A$10:$A$41,0))&lt;&gt;0,INDEX('Coverage Indicators - Section D'!E$10:E$41,MATCH('Print View'!$A90,'Coverage Indicators - Section D'!$A$10:$A$41,0)),""),"")</f>
        <v/>
      </c>
      <c r="F90" s="275" t="str">
        <f>IFERROR(IF(INDEX('Coverage Indicators - Section D'!F$10:F$41,MATCH('Print View'!$A90,'Coverage Indicators - Section D'!$A$10:$A$41,0))&lt;&gt;0,INDEX('Coverage Indicators - Section D'!F$10:F$41,MATCH('Print View'!$A90,'Coverage Indicators - Section D'!$A$10:$A$41,0)),""),"")</f>
        <v/>
      </c>
      <c r="G90" s="275" t="str">
        <f>IFERROR(IF(INDEX('Coverage Indicators - Section D'!G$10:G$41,MATCH('Print View'!$A90,'Coverage Indicators - Section D'!$A$10:$A$41,0))&lt;&gt;0,INDEX('Coverage Indicators - Section D'!G$10:G$41,MATCH('Print View'!$A90,'Coverage Indicators - Section D'!$A$10:$A$41,0)),""),"")</f>
        <v/>
      </c>
      <c r="H90" s="275" t="str">
        <f>IFERROR(IF(INDEX('Coverage Indicators - Section D'!H$10:H$41,MATCH('Print View'!$A90,'Coverage Indicators - Section D'!$A$10:$A$41,0))&lt;&gt;0,INDEX('Coverage Indicators - Section D'!H$10:H$41,MATCH('Print View'!$A90,'Coverage Indicators - Section D'!$A$10:$A$41,0)),""),"")</f>
        <v/>
      </c>
      <c r="I90" s="275" t="str">
        <f>IFERROR(IF(INDEX('Coverage Indicators - Section D'!P$10:P$41,MATCH('Print View'!$A90,'Coverage Indicators - Section D'!$A$10:$A$41,0))&lt;&gt;0,INDEX('Coverage Indicators - Section D'!P$10:P$41,MATCH('Print View'!$A90,'Coverage Indicators - Section D'!$A$10:$A$41,0)),""),"")</f>
        <v/>
      </c>
      <c r="J90" s="275" t="str">
        <f>IFERROR(IF(INDEX('Coverage Indicators - Section D'!Q$10:Q$41,MATCH('Print View'!$A90,'Coverage Indicators - Section D'!$A$10:$A$41,0))&lt;&gt;0,INDEX('Coverage Indicators - Section D'!Q$10:Q$41,MATCH('Print View'!$A90,'Coverage Indicators - Section D'!$A$10:$A$41,0)),""),"")</f>
        <v/>
      </c>
      <c r="K90" s="275" t="str">
        <f>IFERROR(IF(INDEX('Coverage Indicators - Section D'!R$10:R$41,MATCH('Print View'!$A90,'Coverage Indicators - Section D'!$A$10:$A$41,0))&lt;&gt;0,INDEX('Coverage Indicators - Section D'!R$10:R$41,MATCH('Print View'!$A90,'Coverage Indicators - Section D'!$A$10:$A$41,0)),""),"")</f>
        <v/>
      </c>
      <c r="L90" s="275" t="str">
        <f>IFERROR(IF(INDEX('Coverage Indicators - Section D'!S$10:S$41,MATCH('Print View'!$A90,'Coverage Indicators - Section D'!$A$10:$A$41,0))&lt;&gt;0,INDEX('Coverage Indicators - Section D'!S$10:S$41,MATCH('Print View'!$A90,'Coverage Indicators - Section D'!$A$10:$A$41,0)),""),"")</f>
        <v/>
      </c>
      <c r="M90" s="275" t="str">
        <f>IFERROR(IF(INDEX('Coverage Indicators - Section D'!#REF!,MATCH('Print View'!$A90,'Coverage Indicators - Section D'!$A$10:$A$41,0))&lt;&gt;0,INDEX('Coverage Indicators - Section D'!#REF!,MATCH('Print View'!$A90,'Coverage Indicators - Section D'!$A$10:$A$41,0)),""),"")</f>
        <v/>
      </c>
      <c r="N90" s="275" t="str">
        <f>IFERROR(IF(INDEX('Coverage Indicators - Section D'!U$10:U$41,MATCH('Print View'!$A90,'Coverage Indicators - Section D'!$A$10:$A$41,0))&lt;&gt;0,INDEX('Coverage Indicators - Section D'!U$10:U$41,MATCH('Print View'!$A90,'Coverage Indicators - Section D'!$A$10:$A$41,0)),""),"")</f>
        <v/>
      </c>
      <c r="O90" s="275" t="str">
        <f>IFERROR(IF(INDEX('Coverage Indicators - Section D'!V$10:V$41,MATCH('Print View'!$A90,'Coverage Indicators - Section D'!$A$10:$A$41,0))&lt;&gt;0,INDEX('Coverage Indicators - Section D'!V$10:V$41,MATCH('Print View'!$A90,'Coverage Indicators - Section D'!$A$10:$A$41,0)),""),"")</f>
        <v/>
      </c>
      <c r="P90" s="276" t="str">
        <f t="array" ref="P90">IFERROR(IF(INDEX('Coverage Indicators - Section D'!E$45:E$196,MATCH('Print View'!$A90&amp;'Print View'!$Q$76,'Coverage Indicators - Section D'!$B$45:$B$196&amp;'Coverage Indicators - Section D'!$I$45:$I$196,0))&lt;&gt;0,INDEX('Coverage Indicators - Section D'!E$45:E$196,MATCH('Print View'!$A90&amp;'Print View'!$Q$76,'Coverage Indicators - Section D'!$B$45:$B$196&amp;'Coverage Indicators - Section D'!$I$45:$I$196,0)),""),"")</f>
        <v/>
      </c>
      <c r="Q90" s="277" t="str">
        <f t="array" ref="Q90">IFERROR(IF(INDEX('Coverage Indicators - Section D'!F$45:F$196,MATCH('Print View'!$A90&amp;'Print View'!$Q$76,'Coverage Indicators - Section D'!$B$45:$B$196&amp;'Coverage Indicators - Section D'!$I$45:$I$196,0))&lt;&gt;0,INDEX('Coverage Indicators - Section D'!F$45:F$196,MATCH('Print View'!$A90&amp;'Print View'!$Q$76,'Coverage Indicators - Section D'!$B$45:$B$196&amp;'Coverage Indicators - Section D'!$I$45:$I$196,0)),""),"")</f>
        <v/>
      </c>
      <c r="R90" s="277" t="str">
        <f t="array" ref="R90">IFERROR(IF(INDEX('Coverage Indicators - Section D'!G$45:G$196,MATCH('Print View'!$A90&amp;'Print View'!$Q$76,'Coverage Indicators - Section D'!$B$45:$B$196&amp;'Coverage Indicators - Section D'!$I$45:$I$196,0))&lt;&gt;0,INDEX('Coverage Indicators - Section D'!G$45:G$196,MATCH('Print View'!$A90&amp;'Print View'!$Q$76,'Coverage Indicators - Section D'!$B$45:$B$196&amp;'Coverage Indicators - Section D'!$I$45:$I$196,0)),""),"")</f>
        <v/>
      </c>
      <c r="S90" s="278" t="str">
        <f t="array" ref="S90">IFERROR(IF(INDEX('Coverage Indicators - Section D'!H$45:H$196,MATCH('Print View'!$A90&amp;'Print View'!$Q$76,'Coverage Indicators - Section D'!$B$45:$B$196&amp;'Coverage Indicators - Section D'!$I$45:$I$196,0))&lt;&gt;0,INDEX('Coverage Indicators - Section D'!H$45:H$196,MATCH('Print View'!$A90&amp;'Print View'!$Q$76,'Coverage Indicators - Section D'!$B$45:$B$196&amp;'Coverage Indicators - Section D'!$I$45:$I$196,0)),""),"")</f>
        <v/>
      </c>
      <c r="T90" s="279" t="str">
        <f t="array" ref="T90">IFERROR(IF(INDEX('Coverage Indicators - Section D'!E$45:E$196,MATCH('Print View'!$A90&amp;'Print View'!$U$76,'Coverage Indicators - Section D'!$B$45:$B$196&amp;'Coverage Indicators - Section D'!$I$45:$I$196,0))&lt;&gt;0,INDEX('Coverage Indicators - Section D'!E$45:E$196,MATCH('Print View'!$A90&amp;'Print View'!$U$76,'Coverage Indicators - Section D'!$B$45:$B$196&amp;'Coverage Indicators - Section D'!$I$45:$I$196,0)),""),"")</f>
        <v/>
      </c>
      <c r="U90" s="277" t="str">
        <f t="array" ref="U90">IFERROR(IF(INDEX('Coverage Indicators - Section D'!F$45:F$196,MATCH('Print View'!$A90&amp;'Print View'!$U$76,'Coverage Indicators - Section D'!$B$45:$B$196&amp;'Coverage Indicators - Section D'!$I$45:$I$196,0))&lt;&gt;0,INDEX('Coverage Indicators - Section D'!F$45:F$196,MATCH('Print View'!$A90&amp;'Print View'!$U$76,'Coverage Indicators - Section D'!$B$45:$B$196&amp;'Coverage Indicators - Section D'!$I$45:$I$196,0)),""),"")</f>
        <v/>
      </c>
      <c r="V90" s="277" t="str">
        <f t="array" ref="V90">IFERROR(IF(INDEX('Coverage Indicators - Section D'!G$45:G$196,MATCH('Print View'!$A90&amp;'Print View'!$U$76,'Coverage Indicators - Section D'!$B$45:$B$196&amp;'Coverage Indicators - Section D'!$I$45:$I$196,0))&lt;&gt;0,INDEX('Coverage Indicators - Section D'!G$45:G$196,MATCH('Print View'!$A90&amp;'Print View'!$U$76,'Coverage Indicators - Section D'!$B$45:$B$196&amp;'Coverage Indicators - Section D'!$I$45:$I$196,0)),""),"")</f>
        <v/>
      </c>
      <c r="W90" s="278" t="str">
        <f t="array" ref="W90">IFERROR(IF(INDEX('Coverage Indicators - Section D'!H$45:H$196,MATCH('Print View'!$A90&amp;'Print View'!$U$76,'Coverage Indicators - Section D'!$B$45:$B$196&amp;'Coverage Indicators - Section D'!$I$45:$I$196,0))&lt;&gt;0,INDEX('Coverage Indicators - Section D'!H$45:H$196,MATCH('Print View'!$A90&amp;'Print View'!$U$76,'Coverage Indicators - Section D'!$B$45:$B$196&amp;'Coverage Indicators - Section D'!$I$45:$I$196,0)),""),"")</f>
        <v/>
      </c>
      <c r="X90" s="280"/>
      <c r="Y90" s="281"/>
      <c r="Z90" s="281"/>
      <c r="AA90" s="282"/>
      <c r="AB90" s="280"/>
      <c r="AC90" s="281"/>
      <c r="AD90" s="281"/>
      <c r="AE90" s="282"/>
      <c r="AF90" s="280"/>
      <c r="AG90" s="281"/>
      <c r="AH90" s="283"/>
      <c r="AI90" s="282"/>
      <c r="AJ90" s="284" t="str">
        <f>IFERROR(IF(INDEX('Coverage Indicators - Section D'!W$10:W$41,MATCH('Print View'!$A90,'Coverage Indicators - Section D'!$A$10:$A$41,0))&lt;&gt;0,INDEX('Coverage Indicators - Section D'!W$10:W$41,MATCH('Print View'!$A90,'Coverage Indicators - Section D'!$A$10:$A$41,0)),""),"")</f>
        <v/>
      </c>
    </row>
    <row r="91" spans="1:36" s="203" customFormat="1" ht="23.25" x14ac:dyDescent="0.25">
      <c r="A91" s="218">
        <v>13</v>
      </c>
      <c r="B91" s="193" t="str">
        <f>IFERROR(IF(INDEX('Coverage Indicators - Section D'!B$10:B$41,MATCH('Print View'!$A91,'Coverage Indicators - Section D'!$A$10:$A$41,0))&lt;&gt;0,INDEX('Coverage Indicators - Section D'!B$10:B$41,MATCH('Print View'!$A91,'Coverage Indicators - Section D'!$A$10:$A$41,0)),""),"")</f>
        <v/>
      </c>
      <c r="C91" s="193" t="str">
        <f>IFERROR(IF(INDEX('Coverage Indicators - Section D'!C$10:C$41,MATCH('Print View'!$A91,'Coverage Indicators - Section D'!$A$10:$A$41,0))&lt;&gt;0,INDEX('Coverage Indicators - Section D'!C$10:C$41,MATCH('Print View'!$A91,'Coverage Indicators - Section D'!$A$10:$A$41,0)),""),"")</f>
        <v/>
      </c>
      <c r="D91" s="193" t="str">
        <f>IFERROR(IF(INDEX('Coverage Indicators - Section D'!D$10:D$41,MATCH('Print View'!$A91,'Coverage Indicators - Section D'!$A$10:$A$41,0))&lt;&gt;0,INDEX('Coverage Indicators - Section D'!D$10:D$41,MATCH('Print View'!$A91,'Coverage Indicators - Section D'!$A$10:$A$41,0)),""),"")</f>
        <v/>
      </c>
      <c r="E91" s="193" t="str">
        <f>IFERROR(IF(INDEX('Coverage Indicators - Section D'!E$10:E$41,MATCH('Print View'!$A91,'Coverage Indicators - Section D'!$A$10:$A$41,0))&lt;&gt;0,INDEX('Coverage Indicators - Section D'!E$10:E$41,MATCH('Print View'!$A91,'Coverage Indicators - Section D'!$A$10:$A$41,0)),""),"")</f>
        <v/>
      </c>
      <c r="F91" s="193" t="str">
        <f>IFERROR(IF(INDEX('Coverage Indicators - Section D'!F$10:F$41,MATCH('Print View'!$A91,'Coverage Indicators - Section D'!$A$10:$A$41,0))&lt;&gt;0,INDEX('Coverage Indicators - Section D'!F$10:F$41,MATCH('Print View'!$A91,'Coverage Indicators - Section D'!$A$10:$A$41,0)),""),"")</f>
        <v/>
      </c>
      <c r="G91" s="193" t="str">
        <f>IFERROR(IF(INDEX('Coverage Indicators - Section D'!G$10:G$41,MATCH('Print View'!$A91,'Coverage Indicators - Section D'!$A$10:$A$41,0))&lt;&gt;0,INDEX('Coverage Indicators - Section D'!G$10:G$41,MATCH('Print View'!$A91,'Coverage Indicators - Section D'!$A$10:$A$41,0)),""),"")</f>
        <v/>
      </c>
      <c r="H91" s="193" t="str">
        <f>IFERROR(IF(INDEX('Coverage Indicators - Section D'!H$10:H$41,MATCH('Print View'!$A91,'Coverage Indicators - Section D'!$A$10:$A$41,0))&lt;&gt;0,INDEX('Coverage Indicators - Section D'!H$10:H$41,MATCH('Print View'!$A91,'Coverage Indicators - Section D'!$A$10:$A$41,0)),""),"")</f>
        <v/>
      </c>
      <c r="I91" s="193" t="str">
        <f>IFERROR(IF(INDEX('Coverage Indicators - Section D'!P$10:P$41,MATCH('Print View'!$A91,'Coverage Indicators - Section D'!$A$10:$A$41,0))&lt;&gt;0,INDEX('Coverage Indicators - Section D'!P$10:P$41,MATCH('Print View'!$A91,'Coverage Indicators - Section D'!$A$10:$A$41,0)),""),"")</f>
        <v/>
      </c>
      <c r="J91" s="193" t="str">
        <f>IFERROR(IF(INDEX('Coverage Indicators - Section D'!Q$10:Q$41,MATCH('Print View'!$A91,'Coverage Indicators - Section D'!$A$10:$A$41,0))&lt;&gt;0,INDEX('Coverage Indicators - Section D'!Q$10:Q$41,MATCH('Print View'!$A91,'Coverage Indicators - Section D'!$A$10:$A$41,0)),""),"")</f>
        <v/>
      </c>
      <c r="K91" s="193" t="str">
        <f>IFERROR(IF(INDEX('Coverage Indicators - Section D'!R$10:R$41,MATCH('Print View'!$A91,'Coverage Indicators - Section D'!$A$10:$A$41,0))&lt;&gt;0,INDEX('Coverage Indicators - Section D'!R$10:R$41,MATCH('Print View'!$A91,'Coverage Indicators - Section D'!$A$10:$A$41,0)),""),"")</f>
        <v/>
      </c>
      <c r="L91" s="193" t="str">
        <f>IFERROR(IF(INDEX('Coverage Indicators - Section D'!S$10:S$41,MATCH('Print View'!$A91,'Coverage Indicators - Section D'!$A$10:$A$41,0))&lt;&gt;0,INDEX('Coverage Indicators - Section D'!S$10:S$41,MATCH('Print View'!$A91,'Coverage Indicators - Section D'!$A$10:$A$41,0)),""),"")</f>
        <v/>
      </c>
      <c r="M91" s="193" t="str">
        <f>IFERROR(IF(INDEX('Coverage Indicators - Section D'!#REF!,MATCH('Print View'!$A91,'Coverage Indicators - Section D'!$A$10:$A$41,0))&lt;&gt;0,INDEX('Coverage Indicators - Section D'!#REF!,MATCH('Print View'!$A91,'Coverage Indicators - Section D'!$A$10:$A$41,0)),""),"")</f>
        <v/>
      </c>
      <c r="N91" s="193" t="str">
        <f>IFERROR(IF(INDEX('Coverage Indicators - Section D'!U$10:U$41,MATCH('Print View'!$A91,'Coverage Indicators - Section D'!$A$10:$A$41,0))&lt;&gt;0,INDEX('Coverage Indicators - Section D'!U$10:U$41,MATCH('Print View'!$A91,'Coverage Indicators - Section D'!$A$10:$A$41,0)),""),"")</f>
        <v/>
      </c>
      <c r="O91" s="193" t="str">
        <f>IFERROR(IF(INDEX('Coverage Indicators - Section D'!V$10:V$41,MATCH('Print View'!$A91,'Coverage Indicators - Section D'!$A$10:$A$41,0))&lt;&gt;0,INDEX('Coverage Indicators - Section D'!V$10:V$41,MATCH('Print View'!$A91,'Coverage Indicators - Section D'!$A$10:$A$41,0)),""),"")</f>
        <v/>
      </c>
      <c r="P91" s="212" t="str">
        <f t="array" ref="P91">IFERROR(IF(INDEX('Coverage Indicators - Section D'!E$45:E$196,MATCH('Print View'!$A91&amp;'Print View'!$Q$76,'Coverage Indicators - Section D'!$B$45:$B$196&amp;'Coverage Indicators - Section D'!$I$45:$I$196,0))&lt;&gt;0,INDEX('Coverage Indicators - Section D'!E$45:E$196,MATCH('Print View'!$A91&amp;'Print View'!$Q$76,'Coverage Indicators - Section D'!$B$45:$B$196&amp;'Coverage Indicators - Section D'!$I$45:$I$196,0)),""),"")</f>
        <v/>
      </c>
      <c r="Q91" s="199" t="str">
        <f t="array" ref="Q91">IFERROR(IF(INDEX('Coverage Indicators - Section D'!F$45:F$196,MATCH('Print View'!$A91&amp;'Print View'!$Q$76,'Coverage Indicators - Section D'!$B$45:$B$196&amp;'Coverage Indicators - Section D'!$I$45:$I$196,0))&lt;&gt;0,INDEX('Coverage Indicators - Section D'!F$45:F$196,MATCH('Print View'!$A91&amp;'Print View'!$Q$76,'Coverage Indicators - Section D'!$B$45:$B$196&amp;'Coverage Indicators - Section D'!$I$45:$I$196,0)),""),"")</f>
        <v/>
      </c>
      <c r="R91" s="199" t="str">
        <f t="array" ref="R91">IFERROR(IF(INDEX('Coverage Indicators - Section D'!G$45:G$196,MATCH('Print View'!$A91&amp;'Print View'!$Q$76,'Coverage Indicators - Section D'!$B$45:$B$196&amp;'Coverage Indicators - Section D'!$I$45:$I$196,0))&lt;&gt;0,INDEX('Coverage Indicators - Section D'!G$45:G$196,MATCH('Print View'!$A91&amp;'Print View'!$Q$76,'Coverage Indicators - Section D'!$B$45:$B$196&amp;'Coverage Indicators - Section D'!$I$45:$I$196,0)),""),"")</f>
        <v/>
      </c>
      <c r="S91" s="201" t="str">
        <f t="array" ref="S91">IFERROR(IF(INDEX('Coverage Indicators - Section D'!H$45:H$196,MATCH('Print View'!$A91&amp;'Print View'!$Q$76,'Coverage Indicators - Section D'!$B$45:$B$196&amp;'Coverage Indicators - Section D'!$I$45:$I$196,0))&lt;&gt;0,INDEX('Coverage Indicators - Section D'!H$45:H$196,MATCH('Print View'!$A91&amp;'Print View'!$Q$76,'Coverage Indicators - Section D'!$B$45:$B$196&amp;'Coverage Indicators - Section D'!$I$45:$I$196,0)),""),"")</f>
        <v/>
      </c>
      <c r="T91" s="198" t="str">
        <f t="array" ref="T91">IFERROR(IF(INDEX('Coverage Indicators - Section D'!E$45:E$196,MATCH('Print View'!$A91&amp;'Print View'!$U$76,'Coverage Indicators - Section D'!$B$45:$B$196&amp;'Coverage Indicators - Section D'!$I$45:$I$196,0))&lt;&gt;0,INDEX('Coverage Indicators - Section D'!E$45:E$196,MATCH('Print View'!$A91&amp;'Print View'!$U$76,'Coverage Indicators - Section D'!$B$45:$B$196&amp;'Coverage Indicators - Section D'!$I$45:$I$196,0)),""),"")</f>
        <v/>
      </c>
      <c r="U91" s="199" t="str">
        <f t="array" ref="U91">IFERROR(IF(INDEX('Coverage Indicators - Section D'!F$45:F$196,MATCH('Print View'!$A91&amp;'Print View'!$U$76,'Coverage Indicators - Section D'!$B$45:$B$196&amp;'Coverage Indicators - Section D'!$I$45:$I$196,0))&lt;&gt;0,INDEX('Coverage Indicators - Section D'!F$45:F$196,MATCH('Print View'!$A91&amp;'Print View'!$U$76,'Coverage Indicators - Section D'!$B$45:$B$196&amp;'Coverage Indicators - Section D'!$I$45:$I$196,0)),""),"")</f>
        <v/>
      </c>
      <c r="V91" s="199" t="str">
        <f t="array" ref="V91">IFERROR(IF(INDEX('Coverage Indicators - Section D'!G$45:G$196,MATCH('Print View'!$A91&amp;'Print View'!$U$76,'Coverage Indicators - Section D'!$B$45:$B$196&amp;'Coverage Indicators - Section D'!$I$45:$I$196,0))&lt;&gt;0,INDEX('Coverage Indicators - Section D'!G$45:G$196,MATCH('Print View'!$A91&amp;'Print View'!$U$76,'Coverage Indicators - Section D'!$B$45:$B$196&amp;'Coverage Indicators - Section D'!$I$45:$I$196,0)),""),"")</f>
        <v/>
      </c>
      <c r="W91" s="201" t="str">
        <f t="array" ref="W91">IFERROR(IF(INDEX('Coverage Indicators - Section D'!H$45:H$196,MATCH('Print View'!$A91&amp;'Print View'!$U$76,'Coverage Indicators - Section D'!$B$45:$B$196&amp;'Coverage Indicators - Section D'!$I$45:$I$196,0))&lt;&gt;0,INDEX('Coverage Indicators - Section D'!H$45:H$196,MATCH('Print View'!$A91&amp;'Print View'!$U$76,'Coverage Indicators - Section D'!$B$45:$B$196&amp;'Coverage Indicators - Section D'!$I$45:$I$196,0)),""),"")</f>
        <v/>
      </c>
      <c r="X91" s="197"/>
      <c r="Y91" s="195"/>
      <c r="Z91" s="195"/>
      <c r="AA91" s="196"/>
      <c r="AB91" s="197"/>
      <c r="AC91" s="195"/>
      <c r="AD91" s="195"/>
      <c r="AE91" s="196"/>
      <c r="AF91" s="197"/>
      <c r="AG91" s="195"/>
      <c r="AH91" s="204"/>
      <c r="AI91" s="196"/>
      <c r="AJ91" s="202" t="str">
        <f>IFERROR(IF(INDEX('Coverage Indicators - Section D'!W$10:W$41,MATCH('Print View'!$A91,'Coverage Indicators - Section D'!$A$10:$A$41,0))&lt;&gt;0,INDEX('Coverage Indicators - Section D'!W$10:W$41,MATCH('Print View'!$A91,'Coverage Indicators - Section D'!$A$10:$A$41,0)),""),"")</f>
        <v/>
      </c>
    </row>
    <row r="92" spans="1:36" s="203" customFormat="1" ht="23.25" x14ac:dyDescent="0.25">
      <c r="A92" s="219">
        <v>14</v>
      </c>
      <c r="B92" s="275" t="str">
        <f>IFERROR(IF(INDEX('Coverage Indicators - Section D'!B$10:B$41,MATCH('Print View'!$A92,'Coverage Indicators - Section D'!$A$10:$A$41,0))&lt;&gt;0,INDEX('Coverage Indicators - Section D'!B$10:B$41,MATCH('Print View'!$A92,'Coverage Indicators - Section D'!$A$10:$A$41,0)),""),"")</f>
        <v/>
      </c>
      <c r="C92" s="275" t="str">
        <f>IFERROR(IF(INDEX('Coverage Indicators - Section D'!C$10:C$41,MATCH('Print View'!$A92,'Coverage Indicators - Section D'!$A$10:$A$41,0))&lt;&gt;0,INDEX('Coverage Indicators - Section D'!C$10:C$41,MATCH('Print View'!$A92,'Coverage Indicators - Section D'!$A$10:$A$41,0)),""),"")</f>
        <v/>
      </c>
      <c r="D92" s="275" t="str">
        <f>IFERROR(IF(INDEX('Coverage Indicators - Section D'!D$10:D$41,MATCH('Print View'!$A92,'Coverage Indicators - Section D'!$A$10:$A$41,0))&lt;&gt;0,INDEX('Coverage Indicators - Section D'!D$10:D$41,MATCH('Print View'!$A92,'Coverage Indicators - Section D'!$A$10:$A$41,0)),""),"")</f>
        <v/>
      </c>
      <c r="E92" s="275" t="str">
        <f>IFERROR(IF(INDEX('Coverage Indicators - Section D'!E$10:E$41,MATCH('Print View'!$A92,'Coverage Indicators - Section D'!$A$10:$A$41,0))&lt;&gt;0,INDEX('Coverage Indicators - Section D'!E$10:E$41,MATCH('Print View'!$A92,'Coverage Indicators - Section D'!$A$10:$A$41,0)),""),"")</f>
        <v/>
      </c>
      <c r="F92" s="275" t="str">
        <f>IFERROR(IF(INDEX('Coverage Indicators - Section D'!F$10:F$41,MATCH('Print View'!$A92,'Coverage Indicators - Section D'!$A$10:$A$41,0))&lt;&gt;0,INDEX('Coverage Indicators - Section D'!F$10:F$41,MATCH('Print View'!$A92,'Coverage Indicators - Section D'!$A$10:$A$41,0)),""),"")</f>
        <v/>
      </c>
      <c r="G92" s="275" t="str">
        <f>IFERROR(IF(INDEX('Coverage Indicators - Section D'!G$10:G$41,MATCH('Print View'!$A92,'Coverage Indicators - Section D'!$A$10:$A$41,0))&lt;&gt;0,INDEX('Coverage Indicators - Section D'!G$10:G$41,MATCH('Print View'!$A92,'Coverage Indicators - Section D'!$A$10:$A$41,0)),""),"")</f>
        <v/>
      </c>
      <c r="H92" s="275" t="str">
        <f>IFERROR(IF(INDEX('Coverage Indicators - Section D'!H$10:H$41,MATCH('Print View'!$A92,'Coverage Indicators - Section D'!$A$10:$A$41,0))&lt;&gt;0,INDEX('Coverage Indicators - Section D'!H$10:H$41,MATCH('Print View'!$A92,'Coverage Indicators - Section D'!$A$10:$A$41,0)),""),"")</f>
        <v/>
      </c>
      <c r="I92" s="275" t="str">
        <f>IFERROR(IF(INDEX('Coverage Indicators - Section D'!P$10:P$41,MATCH('Print View'!$A92,'Coverage Indicators - Section D'!$A$10:$A$41,0))&lt;&gt;0,INDEX('Coverage Indicators - Section D'!P$10:P$41,MATCH('Print View'!$A92,'Coverage Indicators - Section D'!$A$10:$A$41,0)),""),"")</f>
        <v/>
      </c>
      <c r="J92" s="275" t="str">
        <f>IFERROR(IF(INDEX('Coverage Indicators - Section D'!Q$10:Q$41,MATCH('Print View'!$A92,'Coverage Indicators - Section D'!$A$10:$A$41,0))&lt;&gt;0,INDEX('Coverage Indicators - Section D'!Q$10:Q$41,MATCH('Print View'!$A92,'Coverage Indicators - Section D'!$A$10:$A$41,0)),""),"")</f>
        <v/>
      </c>
      <c r="K92" s="275" t="str">
        <f>IFERROR(IF(INDEX('Coverage Indicators - Section D'!R$10:R$41,MATCH('Print View'!$A92,'Coverage Indicators - Section D'!$A$10:$A$41,0))&lt;&gt;0,INDEX('Coverage Indicators - Section D'!R$10:R$41,MATCH('Print View'!$A92,'Coverage Indicators - Section D'!$A$10:$A$41,0)),""),"")</f>
        <v/>
      </c>
      <c r="L92" s="275" t="str">
        <f>IFERROR(IF(INDEX('Coverage Indicators - Section D'!S$10:S$41,MATCH('Print View'!$A92,'Coverage Indicators - Section D'!$A$10:$A$41,0))&lt;&gt;0,INDEX('Coverage Indicators - Section D'!S$10:S$41,MATCH('Print View'!$A92,'Coverage Indicators - Section D'!$A$10:$A$41,0)),""),"")</f>
        <v/>
      </c>
      <c r="M92" s="275" t="str">
        <f>IFERROR(IF(INDEX('Coverage Indicators - Section D'!#REF!,MATCH('Print View'!$A92,'Coverage Indicators - Section D'!$A$10:$A$41,0))&lt;&gt;0,INDEX('Coverage Indicators - Section D'!#REF!,MATCH('Print View'!$A92,'Coverage Indicators - Section D'!$A$10:$A$41,0)),""),"")</f>
        <v/>
      </c>
      <c r="N92" s="275" t="str">
        <f>IFERROR(IF(INDEX('Coverage Indicators - Section D'!U$10:U$41,MATCH('Print View'!$A92,'Coverage Indicators - Section D'!$A$10:$A$41,0))&lt;&gt;0,INDEX('Coverage Indicators - Section D'!U$10:U$41,MATCH('Print View'!$A92,'Coverage Indicators - Section D'!$A$10:$A$41,0)),""),"")</f>
        <v/>
      </c>
      <c r="O92" s="275" t="str">
        <f>IFERROR(IF(INDEX('Coverage Indicators - Section D'!V$10:V$41,MATCH('Print View'!$A92,'Coverage Indicators - Section D'!$A$10:$A$41,0))&lt;&gt;0,INDEX('Coverage Indicators - Section D'!V$10:V$41,MATCH('Print View'!$A92,'Coverage Indicators - Section D'!$A$10:$A$41,0)),""),"")</f>
        <v/>
      </c>
      <c r="P92" s="276" t="str">
        <f t="array" ref="P92">IFERROR(IF(INDEX('Coverage Indicators - Section D'!E$45:E$196,MATCH('Print View'!$A92&amp;'Print View'!$Q$76,'Coverage Indicators - Section D'!$B$45:$B$196&amp;'Coverage Indicators - Section D'!$I$45:$I$196,0))&lt;&gt;0,INDEX('Coverage Indicators - Section D'!E$45:E$196,MATCH('Print View'!$A92&amp;'Print View'!$Q$76,'Coverage Indicators - Section D'!$B$45:$B$196&amp;'Coverage Indicators - Section D'!$I$45:$I$196,0)),""),"")</f>
        <v/>
      </c>
      <c r="Q92" s="277" t="str">
        <f t="array" ref="Q92">IFERROR(IF(INDEX('Coverage Indicators - Section D'!F$45:F$196,MATCH('Print View'!$A92&amp;'Print View'!$Q$76,'Coverage Indicators - Section D'!$B$45:$B$196&amp;'Coverage Indicators - Section D'!$I$45:$I$196,0))&lt;&gt;0,INDEX('Coverage Indicators - Section D'!F$45:F$196,MATCH('Print View'!$A92&amp;'Print View'!$Q$76,'Coverage Indicators - Section D'!$B$45:$B$196&amp;'Coverage Indicators - Section D'!$I$45:$I$196,0)),""),"")</f>
        <v/>
      </c>
      <c r="R92" s="277" t="str">
        <f t="array" ref="R92">IFERROR(IF(INDEX('Coverage Indicators - Section D'!G$45:G$196,MATCH('Print View'!$A92&amp;'Print View'!$Q$76,'Coverage Indicators - Section D'!$B$45:$B$196&amp;'Coverage Indicators - Section D'!$I$45:$I$196,0))&lt;&gt;0,INDEX('Coverage Indicators - Section D'!G$45:G$196,MATCH('Print View'!$A92&amp;'Print View'!$Q$76,'Coverage Indicators - Section D'!$B$45:$B$196&amp;'Coverage Indicators - Section D'!$I$45:$I$196,0)),""),"")</f>
        <v/>
      </c>
      <c r="S92" s="278" t="str">
        <f t="array" ref="S92">IFERROR(IF(INDEX('Coverage Indicators - Section D'!H$45:H$196,MATCH('Print View'!$A92&amp;'Print View'!$Q$76,'Coverage Indicators - Section D'!$B$45:$B$196&amp;'Coverage Indicators - Section D'!$I$45:$I$196,0))&lt;&gt;0,INDEX('Coverage Indicators - Section D'!H$45:H$196,MATCH('Print View'!$A92&amp;'Print View'!$Q$76,'Coverage Indicators - Section D'!$B$45:$B$196&amp;'Coverage Indicators - Section D'!$I$45:$I$196,0)),""),"")</f>
        <v/>
      </c>
      <c r="T92" s="279" t="str">
        <f t="array" ref="T92">IFERROR(IF(INDEX('Coverage Indicators - Section D'!E$45:E$196,MATCH('Print View'!$A92&amp;'Print View'!$U$76,'Coverage Indicators - Section D'!$B$45:$B$196&amp;'Coverage Indicators - Section D'!$I$45:$I$196,0))&lt;&gt;0,INDEX('Coverage Indicators - Section D'!E$45:E$196,MATCH('Print View'!$A92&amp;'Print View'!$U$76,'Coverage Indicators - Section D'!$B$45:$B$196&amp;'Coverage Indicators - Section D'!$I$45:$I$196,0)),""),"")</f>
        <v/>
      </c>
      <c r="U92" s="277" t="str">
        <f t="array" ref="U92">IFERROR(IF(INDEX('Coverage Indicators - Section D'!F$45:F$196,MATCH('Print View'!$A92&amp;'Print View'!$U$76,'Coverage Indicators - Section D'!$B$45:$B$196&amp;'Coverage Indicators - Section D'!$I$45:$I$196,0))&lt;&gt;0,INDEX('Coverage Indicators - Section D'!F$45:F$196,MATCH('Print View'!$A92&amp;'Print View'!$U$76,'Coverage Indicators - Section D'!$B$45:$B$196&amp;'Coverage Indicators - Section D'!$I$45:$I$196,0)),""),"")</f>
        <v/>
      </c>
      <c r="V92" s="277" t="str">
        <f t="array" ref="V92">IFERROR(IF(INDEX('Coverage Indicators - Section D'!G$45:G$196,MATCH('Print View'!$A92&amp;'Print View'!$U$76,'Coverage Indicators - Section D'!$B$45:$B$196&amp;'Coverage Indicators - Section D'!$I$45:$I$196,0))&lt;&gt;0,INDEX('Coverage Indicators - Section D'!G$45:G$196,MATCH('Print View'!$A92&amp;'Print View'!$U$76,'Coverage Indicators - Section D'!$B$45:$B$196&amp;'Coverage Indicators - Section D'!$I$45:$I$196,0)),""),"")</f>
        <v/>
      </c>
      <c r="W92" s="278" t="str">
        <f t="array" ref="W92">IFERROR(IF(INDEX('Coverage Indicators - Section D'!H$45:H$196,MATCH('Print View'!$A92&amp;'Print View'!$U$76,'Coverage Indicators - Section D'!$B$45:$B$196&amp;'Coverage Indicators - Section D'!$I$45:$I$196,0))&lt;&gt;0,INDEX('Coverage Indicators - Section D'!H$45:H$196,MATCH('Print View'!$A92&amp;'Print View'!$U$76,'Coverage Indicators - Section D'!$B$45:$B$196&amp;'Coverage Indicators - Section D'!$I$45:$I$196,0)),""),"")</f>
        <v/>
      </c>
      <c r="X92" s="280"/>
      <c r="Y92" s="281"/>
      <c r="Z92" s="281"/>
      <c r="AA92" s="282"/>
      <c r="AB92" s="280"/>
      <c r="AC92" s="281"/>
      <c r="AD92" s="281"/>
      <c r="AE92" s="282"/>
      <c r="AF92" s="280"/>
      <c r="AG92" s="281"/>
      <c r="AH92" s="283"/>
      <c r="AI92" s="282"/>
      <c r="AJ92" s="284" t="str">
        <f>IFERROR(IF(INDEX('Coverage Indicators - Section D'!W$10:W$41,MATCH('Print View'!$A92,'Coverage Indicators - Section D'!$A$10:$A$41,0))&lt;&gt;0,INDEX('Coverage Indicators - Section D'!W$10:W$41,MATCH('Print View'!$A92,'Coverage Indicators - Section D'!$A$10:$A$41,0)),""),"")</f>
        <v/>
      </c>
    </row>
    <row r="93" spans="1:36" s="203" customFormat="1" ht="23.25" x14ac:dyDescent="0.25">
      <c r="A93" s="219">
        <v>15</v>
      </c>
      <c r="B93" s="193" t="str">
        <f>IFERROR(IF(INDEX('Coverage Indicators - Section D'!B$10:B$41,MATCH('Print View'!$A93,'Coverage Indicators - Section D'!$A$10:$A$41,0))&lt;&gt;0,INDEX('Coverage Indicators - Section D'!B$10:B$41,MATCH('Print View'!$A93,'Coverage Indicators - Section D'!$A$10:$A$41,0)),""),"")</f>
        <v/>
      </c>
      <c r="C93" s="193" t="str">
        <f>IFERROR(IF(INDEX('Coverage Indicators - Section D'!C$10:C$41,MATCH('Print View'!$A93,'Coverage Indicators - Section D'!$A$10:$A$41,0))&lt;&gt;0,INDEX('Coverage Indicators - Section D'!C$10:C$41,MATCH('Print View'!$A93,'Coverage Indicators - Section D'!$A$10:$A$41,0)),""),"")</f>
        <v/>
      </c>
      <c r="D93" s="193" t="str">
        <f>IFERROR(IF(INDEX('Coverage Indicators - Section D'!D$10:D$41,MATCH('Print View'!$A93,'Coverage Indicators - Section D'!$A$10:$A$41,0))&lt;&gt;0,INDEX('Coverage Indicators - Section D'!D$10:D$41,MATCH('Print View'!$A93,'Coverage Indicators - Section D'!$A$10:$A$41,0)),""),"")</f>
        <v/>
      </c>
      <c r="E93" s="193" t="str">
        <f>IFERROR(IF(INDEX('Coverage Indicators - Section D'!E$10:E$41,MATCH('Print View'!$A93,'Coverage Indicators - Section D'!$A$10:$A$41,0))&lt;&gt;0,INDEX('Coverage Indicators - Section D'!E$10:E$41,MATCH('Print View'!$A93,'Coverage Indicators - Section D'!$A$10:$A$41,0)),""),"")</f>
        <v/>
      </c>
      <c r="F93" s="193" t="str">
        <f>IFERROR(IF(INDEX('Coverage Indicators - Section D'!F$10:F$41,MATCH('Print View'!$A93,'Coverage Indicators - Section D'!$A$10:$A$41,0))&lt;&gt;0,INDEX('Coverage Indicators - Section D'!F$10:F$41,MATCH('Print View'!$A93,'Coverage Indicators - Section D'!$A$10:$A$41,0)),""),"")</f>
        <v/>
      </c>
      <c r="G93" s="193" t="str">
        <f>IFERROR(IF(INDEX('Coverage Indicators - Section D'!G$10:G$41,MATCH('Print View'!$A93,'Coverage Indicators - Section D'!$A$10:$A$41,0))&lt;&gt;0,INDEX('Coverage Indicators - Section D'!G$10:G$41,MATCH('Print View'!$A93,'Coverage Indicators - Section D'!$A$10:$A$41,0)),""),"")</f>
        <v/>
      </c>
      <c r="H93" s="193" t="str">
        <f>IFERROR(IF(INDEX('Coverage Indicators - Section D'!H$10:H$41,MATCH('Print View'!$A93,'Coverage Indicators - Section D'!$A$10:$A$41,0))&lt;&gt;0,INDEX('Coverage Indicators - Section D'!H$10:H$41,MATCH('Print View'!$A93,'Coverage Indicators - Section D'!$A$10:$A$41,0)),""),"")</f>
        <v/>
      </c>
      <c r="I93" s="193" t="str">
        <f>IFERROR(IF(INDEX('Coverage Indicators - Section D'!P$10:P$41,MATCH('Print View'!$A93,'Coverage Indicators - Section D'!$A$10:$A$41,0))&lt;&gt;0,INDEX('Coverage Indicators - Section D'!P$10:P$41,MATCH('Print View'!$A93,'Coverage Indicators - Section D'!$A$10:$A$41,0)),""),"")</f>
        <v/>
      </c>
      <c r="J93" s="193" t="str">
        <f>IFERROR(IF(INDEX('Coverage Indicators - Section D'!Q$10:Q$41,MATCH('Print View'!$A93,'Coverage Indicators - Section D'!$A$10:$A$41,0))&lt;&gt;0,INDEX('Coverage Indicators - Section D'!Q$10:Q$41,MATCH('Print View'!$A93,'Coverage Indicators - Section D'!$A$10:$A$41,0)),""),"")</f>
        <v/>
      </c>
      <c r="K93" s="193" t="str">
        <f>IFERROR(IF(INDEX('Coverage Indicators - Section D'!R$10:R$41,MATCH('Print View'!$A93,'Coverage Indicators - Section D'!$A$10:$A$41,0))&lt;&gt;0,INDEX('Coverage Indicators - Section D'!R$10:R$41,MATCH('Print View'!$A93,'Coverage Indicators - Section D'!$A$10:$A$41,0)),""),"")</f>
        <v/>
      </c>
      <c r="L93" s="193" t="str">
        <f>IFERROR(IF(INDEX('Coverage Indicators - Section D'!S$10:S$41,MATCH('Print View'!$A93,'Coverage Indicators - Section D'!$A$10:$A$41,0))&lt;&gt;0,INDEX('Coverage Indicators - Section D'!S$10:S$41,MATCH('Print View'!$A93,'Coverage Indicators - Section D'!$A$10:$A$41,0)),""),"")</f>
        <v/>
      </c>
      <c r="M93" s="193" t="str">
        <f>IFERROR(IF(INDEX('Coverage Indicators - Section D'!#REF!,MATCH('Print View'!$A93,'Coverage Indicators - Section D'!$A$10:$A$41,0))&lt;&gt;0,INDEX('Coverage Indicators - Section D'!#REF!,MATCH('Print View'!$A93,'Coverage Indicators - Section D'!$A$10:$A$41,0)),""),"")</f>
        <v/>
      </c>
      <c r="N93" s="193" t="str">
        <f>IFERROR(IF(INDEX('Coverage Indicators - Section D'!U$10:U$41,MATCH('Print View'!$A93,'Coverage Indicators - Section D'!$A$10:$A$41,0))&lt;&gt;0,INDEX('Coverage Indicators - Section D'!U$10:U$41,MATCH('Print View'!$A93,'Coverage Indicators - Section D'!$A$10:$A$41,0)),""),"")</f>
        <v/>
      </c>
      <c r="O93" s="193" t="str">
        <f>IFERROR(IF(INDEX('Coverage Indicators - Section D'!V$10:V$41,MATCH('Print View'!$A93,'Coverage Indicators - Section D'!$A$10:$A$41,0))&lt;&gt;0,INDEX('Coverage Indicators - Section D'!V$10:V$41,MATCH('Print View'!$A93,'Coverage Indicators - Section D'!$A$10:$A$41,0)),""),"")</f>
        <v/>
      </c>
      <c r="P93" s="212" t="str">
        <f t="array" ref="P93">IFERROR(IF(INDEX('Coverage Indicators - Section D'!E$45:E$196,MATCH('Print View'!$A93&amp;'Print View'!$Q$76,'Coverage Indicators - Section D'!$B$45:$B$196&amp;'Coverage Indicators - Section D'!$I$45:$I$196,0))&lt;&gt;0,INDEX('Coverage Indicators - Section D'!E$45:E$196,MATCH('Print View'!$A93&amp;'Print View'!$Q$76,'Coverage Indicators - Section D'!$B$45:$B$196&amp;'Coverage Indicators - Section D'!$I$45:$I$196,0)),""),"")</f>
        <v/>
      </c>
      <c r="Q93" s="199" t="str">
        <f t="array" ref="Q93">IFERROR(IF(INDEX('Coverage Indicators - Section D'!F$45:F$196,MATCH('Print View'!$A93&amp;'Print View'!$Q$76,'Coverage Indicators - Section D'!$B$45:$B$196&amp;'Coverage Indicators - Section D'!$I$45:$I$196,0))&lt;&gt;0,INDEX('Coverage Indicators - Section D'!F$45:F$196,MATCH('Print View'!$A93&amp;'Print View'!$Q$76,'Coverage Indicators - Section D'!$B$45:$B$196&amp;'Coverage Indicators - Section D'!$I$45:$I$196,0)),""),"")</f>
        <v/>
      </c>
      <c r="R93" s="199" t="str">
        <f t="array" ref="R93">IFERROR(IF(INDEX('Coverage Indicators - Section D'!G$45:G$196,MATCH('Print View'!$A93&amp;'Print View'!$Q$76,'Coverage Indicators - Section D'!$B$45:$B$196&amp;'Coverage Indicators - Section D'!$I$45:$I$196,0))&lt;&gt;0,INDEX('Coverage Indicators - Section D'!G$45:G$196,MATCH('Print View'!$A93&amp;'Print View'!$Q$76,'Coverage Indicators - Section D'!$B$45:$B$196&amp;'Coverage Indicators - Section D'!$I$45:$I$196,0)),""),"")</f>
        <v/>
      </c>
      <c r="S93" s="201" t="str">
        <f t="array" ref="S93">IFERROR(IF(INDEX('Coverage Indicators - Section D'!H$45:H$196,MATCH('Print View'!$A93&amp;'Print View'!$Q$76,'Coverage Indicators - Section D'!$B$45:$B$196&amp;'Coverage Indicators - Section D'!$I$45:$I$196,0))&lt;&gt;0,INDEX('Coverage Indicators - Section D'!H$45:H$196,MATCH('Print View'!$A93&amp;'Print View'!$Q$76,'Coverage Indicators - Section D'!$B$45:$B$196&amp;'Coverage Indicators - Section D'!$I$45:$I$196,0)),""),"")</f>
        <v/>
      </c>
      <c r="T93" s="198" t="str">
        <f t="array" ref="T93">IFERROR(IF(INDEX('Coverage Indicators - Section D'!E$45:E$196,MATCH('Print View'!$A93&amp;'Print View'!$U$76,'Coverage Indicators - Section D'!$B$45:$B$196&amp;'Coverage Indicators - Section D'!$I$45:$I$196,0))&lt;&gt;0,INDEX('Coverage Indicators - Section D'!E$45:E$196,MATCH('Print View'!$A93&amp;'Print View'!$U$76,'Coverage Indicators - Section D'!$B$45:$B$196&amp;'Coverage Indicators - Section D'!$I$45:$I$196,0)),""),"")</f>
        <v/>
      </c>
      <c r="U93" s="199" t="str">
        <f t="array" ref="U93">IFERROR(IF(INDEX('Coverage Indicators - Section D'!F$45:F$196,MATCH('Print View'!$A93&amp;'Print View'!$U$76,'Coverage Indicators - Section D'!$B$45:$B$196&amp;'Coverage Indicators - Section D'!$I$45:$I$196,0))&lt;&gt;0,INDEX('Coverage Indicators - Section D'!F$45:F$196,MATCH('Print View'!$A93&amp;'Print View'!$U$76,'Coverage Indicators - Section D'!$B$45:$B$196&amp;'Coverage Indicators - Section D'!$I$45:$I$196,0)),""),"")</f>
        <v/>
      </c>
      <c r="V93" s="199" t="str">
        <f t="array" ref="V93">IFERROR(IF(INDEX('Coverage Indicators - Section D'!G$45:G$196,MATCH('Print View'!$A93&amp;'Print View'!$U$76,'Coverage Indicators - Section D'!$B$45:$B$196&amp;'Coverage Indicators - Section D'!$I$45:$I$196,0))&lt;&gt;0,INDEX('Coverage Indicators - Section D'!G$45:G$196,MATCH('Print View'!$A93&amp;'Print View'!$U$76,'Coverage Indicators - Section D'!$B$45:$B$196&amp;'Coverage Indicators - Section D'!$I$45:$I$196,0)),""),"")</f>
        <v/>
      </c>
      <c r="W93" s="201" t="str">
        <f t="array" ref="W93">IFERROR(IF(INDEX('Coverage Indicators - Section D'!H$45:H$196,MATCH('Print View'!$A93&amp;'Print View'!$U$76,'Coverage Indicators - Section D'!$B$45:$B$196&amp;'Coverage Indicators - Section D'!$I$45:$I$196,0))&lt;&gt;0,INDEX('Coverage Indicators - Section D'!H$45:H$196,MATCH('Print View'!$A93&amp;'Print View'!$U$76,'Coverage Indicators - Section D'!$B$45:$B$196&amp;'Coverage Indicators - Section D'!$I$45:$I$196,0)),""),"")</f>
        <v/>
      </c>
      <c r="X93" s="197"/>
      <c r="Y93" s="195"/>
      <c r="Z93" s="195"/>
      <c r="AA93" s="196"/>
      <c r="AB93" s="197"/>
      <c r="AC93" s="195"/>
      <c r="AD93" s="195"/>
      <c r="AE93" s="196"/>
      <c r="AF93" s="197"/>
      <c r="AG93" s="195"/>
      <c r="AH93" s="204"/>
      <c r="AI93" s="196"/>
      <c r="AJ93" s="202" t="str">
        <f>IFERROR(IF(INDEX('Coverage Indicators - Section D'!W$10:W$41,MATCH('Print View'!$A93,'Coverage Indicators - Section D'!$A$10:$A$41,0))&lt;&gt;0,INDEX('Coverage Indicators - Section D'!W$10:W$41,MATCH('Print View'!$A93,'Coverage Indicators - Section D'!$A$10:$A$41,0)),""),"")</f>
        <v/>
      </c>
    </row>
    <row r="94" spans="1:36" s="203" customFormat="1" ht="23.25" x14ac:dyDescent="0.25">
      <c r="A94" s="219">
        <v>16</v>
      </c>
      <c r="B94" s="275" t="str">
        <f>IFERROR(IF(INDEX('Coverage Indicators - Section D'!B$10:B$41,MATCH('Print View'!$A94,'Coverage Indicators - Section D'!$A$10:$A$41,0))&lt;&gt;0,INDEX('Coverage Indicators - Section D'!B$10:B$41,MATCH('Print View'!$A94,'Coverage Indicators - Section D'!$A$10:$A$41,0)),""),"")</f>
        <v/>
      </c>
      <c r="C94" s="275" t="str">
        <f>IFERROR(IF(INDEX('Coverage Indicators - Section D'!C$10:C$41,MATCH('Print View'!$A94,'Coverage Indicators - Section D'!$A$10:$A$41,0))&lt;&gt;0,INDEX('Coverage Indicators - Section D'!C$10:C$41,MATCH('Print View'!$A94,'Coverage Indicators - Section D'!$A$10:$A$41,0)),""),"")</f>
        <v/>
      </c>
      <c r="D94" s="275" t="str">
        <f>IFERROR(IF(INDEX('Coverage Indicators - Section D'!D$10:D$41,MATCH('Print View'!$A94,'Coverage Indicators - Section D'!$A$10:$A$41,0))&lt;&gt;0,INDEX('Coverage Indicators - Section D'!D$10:D$41,MATCH('Print View'!$A94,'Coverage Indicators - Section D'!$A$10:$A$41,0)),""),"")</f>
        <v/>
      </c>
      <c r="E94" s="275" t="str">
        <f>IFERROR(IF(INDEX('Coverage Indicators - Section D'!E$10:E$41,MATCH('Print View'!$A94,'Coverage Indicators - Section D'!$A$10:$A$41,0))&lt;&gt;0,INDEX('Coverage Indicators - Section D'!E$10:E$41,MATCH('Print View'!$A94,'Coverage Indicators - Section D'!$A$10:$A$41,0)),""),"")</f>
        <v/>
      </c>
      <c r="F94" s="275" t="str">
        <f>IFERROR(IF(INDEX('Coverage Indicators - Section D'!F$10:F$41,MATCH('Print View'!$A94,'Coverage Indicators - Section D'!$A$10:$A$41,0))&lt;&gt;0,INDEX('Coverage Indicators - Section D'!F$10:F$41,MATCH('Print View'!$A94,'Coverage Indicators - Section D'!$A$10:$A$41,0)),""),"")</f>
        <v/>
      </c>
      <c r="G94" s="275" t="str">
        <f>IFERROR(IF(INDEX('Coverage Indicators - Section D'!G$10:G$41,MATCH('Print View'!$A94,'Coverage Indicators - Section D'!$A$10:$A$41,0))&lt;&gt;0,INDEX('Coverage Indicators - Section D'!G$10:G$41,MATCH('Print View'!$A94,'Coverage Indicators - Section D'!$A$10:$A$41,0)),""),"")</f>
        <v/>
      </c>
      <c r="H94" s="275" t="str">
        <f>IFERROR(IF(INDEX('Coverage Indicators - Section D'!H$10:H$41,MATCH('Print View'!$A94,'Coverage Indicators - Section D'!$A$10:$A$41,0))&lt;&gt;0,INDEX('Coverage Indicators - Section D'!H$10:H$41,MATCH('Print View'!$A94,'Coverage Indicators - Section D'!$A$10:$A$41,0)),""),"")</f>
        <v/>
      </c>
      <c r="I94" s="275" t="str">
        <f>IFERROR(IF(INDEX('Coverage Indicators - Section D'!P$10:P$41,MATCH('Print View'!$A94,'Coverage Indicators - Section D'!$A$10:$A$41,0))&lt;&gt;0,INDEX('Coverage Indicators - Section D'!P$10:P$41,MATCH('Print View'!$A94,'Coverage Indicators - Section D'!$A$10:$A$41,0)),""),"")</f>
        <v/>
      </c>
      <c r="J94" s="275" t="str">
        <f>IFERROR(IF(INDEX('Coverage Indicators - Section D'!Q$10:Q$41,MATCH('Print View'!$A94,'Coverage Indicators - Section D'!$A$10:$A$41,0))&lt;&gt;0,INDEX('Coverage Indicators - Section D'!Q$10:Q$41,MATCH('Print View'!$A94,'Coverage Indicators - Section D'!$A$10:$A$41,0)),""),"")</f>
        <v/>
      </c>
      <c r="K94" s="275" t="str">
        <f>IFERROR(IF(INDEX('Coverage Indicators - Section D'!R$10:R$41,MATCH('Print View'!$A94,'Coverage Indicators - Section D'!$A$10:$A$41,0))&lt;&gt;0,INDEX('Coverage Indicators - Section D'!R$10:R$41,MATCH('Print View'!$A94,'Coverage Indicators - Section D'!$A$10:$A$41,0)),""),"")</f>
        <v/>
      </c>
      <c r="L94" s="275" t="str">
        <f>IFERROR(IF(INDEX('Coverage Indicators - Section D'!S$10:S$41,MATCH('Print View'!$A94,'Coverage Indicators - Section D'!$A$10:$A$41,0))&lt;&gt;0,INDEX('Coverage Indicators - Section D'!S$10:S$41,MATCH('Print View'!$A94,'Coverage Indicators - Section D'!$A$10:$A$41,0)),""),"")</f>
        <v/>
      </c>
      <c r="M94" s="275" t="str">
        <f>IFERROR(IF(INDEX('Coverage Indicators - Section D'!#REF!,MATCH('Print View'!$A94,'Coverage Indicators - Section D'!$A$10:$A$41,0))&lt;&gt;0,INDEX('Coverage Indicators - Section D'!#REF!,MATCH('Print View'!$A94,'Coverage Indicators - Section D'!$A$10:$A$41,0)),""),"")</f>
        <v/>
      </c>
      <c r="N94" s="275" t="str">
        <f>IFERROR(IF(INDEX('Coverage Indicators - Section D'!U$10:U$41,MATCH('Print View'!$A94,'Coverage Indicators - Section D'!$A$10:$A$41,0))&lt;&gt;0,INDEX('Coverage Indicators - Section D'!U$10:U$41,MATCH('Print View'!$A94,'Coverage Indicators - Section D'!$A$10:$A$41,0)),""),"")</f>
        <v/>
      </c>
      <c r="O94" s="275" t="str">
        <f>IFERROR(IF(INDEX('Coverage Indicators - Section D'!V$10:V$41,MATCH('Print View'!$A94,'Coverage Indicators - Section D'!$A$10:$A$41,0))&lt;&gt;0,INDEX('Coverage Indicators - Section D'!V$10:V$41,MATCH('Print View'!$A94,'Coverage Indicators - Section D'!$A$10:$A$41,0)),""),"")</f>
        <v/>
      </c>
      <c r="P94" s="276" t="str">
        <f t="array" ref="P94">IFERROR(IF(INDEX('Coverage Indicators - Section D'!E$45:E$196,MATCH('Print View'!$A94&amp;'Print View'!$Q$76,'Coverage Indicators - Section D'!$B$45:$B$196&amp;'Coverage Indicators - Section D'!$I$45:$I$196,0))&lt;&gt;0,INDEX('Coverage Indicators - Section D'!E$45:E$196,MATCH('Print View'!$A94&amp;'Print View'!$Q$76,'Coverage Indicators - Section D'!$B$45:$B$196&amp;'Coverage Indicators - Section D'!$I$45:$I$196,0)),""),"")</f>
        <v/>
      </c>
      <c r="Q94" s="277" t="str">
        <f t="array" ref="Q94">IFERROR(IF(INDEX('Coverage Indicators - Section D'!F$45:F$196,MATCH('Print View'!$A94&amp;'Print View'!$Q$76,'Coverage Indicators - Section D'!$B$45:$B$196&amp;'Coverage Indicators - Section D'!$I$45:$I$196,0))&lt;&gt;0,INDEX('Coverage Indicators - Section D'!F$45:F$196,MATCH('Print View'!$A94&amp;'Print View'!$Q$76,'Coverage Indicators - Section D'!$B$45:$B$196&amp;'Coverage Indicators - Section D'!$I$45:$I$196,0)),""),"")</f>
        <v/>
      </c>
      <c r="R94" s="277" t="str">
        <f t="array" ref="R94">IFERROR(IF(INDEX('Coverage Indicators - Section D'!G$45:G$196,MATCH('Print View'!$A94&amp;'Print View'!$Q$76,'Coverage Indicators - Section D'!$B$45:$B$196&amp;'Coverage Indicators - Section D'!$I$45:$I$196,0))&lt;&gt;0,INDEX('Coverage Indicators - Section D'!G$45:G$196,MATCH('Print View'!$A94&amp;'Print View'!$Q$76,'Coverage Indicators - Section D'!$B$45:$B$196&amp;'Coverage Indicators - Section D'!$I$45:$I$196,0)),""),"")</f>
        <v/>
      </c>
      <c r="S94" s="278" t="str">
        <f t="array" ref="S94">IFERROR(IF(INDEX('Coverage Indicators - Section D'!H$45:H$196,MATCH('Print View'!$A94&amp;'Print View'!$Q$76,'Coverage Indicators - Section D'!$B$45:$B$196&amp;'Coverage Indicators - Section D'!$I$45:$I$196,0))&lt;&gt;0,INDEX('Coverage Indicators - Section D'!H$45:H$196,MATCH('Print View'!$A94&amp;'Print View'!$Q$76,'Coverage Indicators - Section D'!$B$45:$B$196&amp;'Coverage Indicators - Section D'!$I$45:$I$196,0)),""),"")</f>
        <v/>
      </c>
      <c r="T94" s="279" t="str">
        <f t="array" ref="T94">IFERROR(IF(INDEX('Coverage Indicators - Section D'!E$45:E$196,MATCH('Print View'!$A94&amp;'Print View'!$U$76,'Coverage Indicators - Section D'!$B$45:$B$196&amp;'Coverage Indicators - Section D'!$I$45:$I$196,0))&lt;&gt;0,INDEX('Coverage Indicators - Section D'!E$45:E$196,MATCH('Print View'!$A94&amp;'Print View'!$U$76,'Coverage Indicators - Section D'!$B$45:$B$196&amp;'Coverage Indicators - Section D'!$I$45:$I$196,0)),""),"")</f>
        <v/>
      </c>
      <c r="U94" s="277" t="str">
        <f t="array" ref="U94">IFERROR(IF(INDEX('Coverage Indicators - Section D'!F$45:F$196,MATCH('Print View'!$A94&amp;'Print View'!$U$76,'Coverage Indicators - Section D'!$B$45:$B$196&amp;'Coverage Indicators - Section D'!$I$45:$I$196,0))&lt;&gt;0,INDEX('Coverage Indicators - Section D'!F$45:F$196,MATCH('Print View'!$A94&amp;'Print View'!$U$76,'Coverage Indicators - Section D'!$B$45:$B$196&amp;'Coverage Indicators - Section D'!$I$45:$I$196,0)),""),"")</f>
        <v/>
      </c>
      <c r="V94" s="277" t="str">
        <f t="array" ref="V94">IFERROR(IF(INDEX('Coverage Indicators - Section D'!G$45:G$196,MATCH('Print View'!$A94&amp;'Print View'!$U$76,'Coverage Indicators - Section D'!$B$45:$B$196&amp;'Coverage Indicators - Section D'!$I$45:$I$196,0))&lt;&gt;0,INDEX('Coverage Indicators - Section D'!G$45:G$196,MATCH('Print View'!$A94&amp;'Print View'!$U$76,'Coverage Indicators - Section D'!$B$45:$B$196&amp;'Coverage Indicators - Section D'!$I$45:$I$196,0)),""),"")</f>
        <v/>
      </c>
      <c r="W94" s="278" t="str">
        <f t="array" ref="W94">IFERROR(IF(INDEX('Coverage Indicators - Section D'!H$45:H$196,MATCH('Print View'!$A94&amp;'Print View'!$U$76,'Coverage Indicators - Section D'!$B$45:$B$196&amp;'Coverage Indicators - Section D'!$I$45:$I$196,0))&lt;&gt;0,INDEX('Coverage Indicators - Section D'!H$45:H$196,MATCH('Print View'!$A94&amp;'Print View'!$U$76,'Coverage Indicators - Section D'!$B$45:$B$196&amp;'Coverage Indicators - Section D'!$I$45:$I$196,0)),""),"")</f>
        <v/>
      </c>
      <c r="X94" s="280"/>
      <c r="Y94" s="281"/>
      <c r="Z94" s="281"/>
      <c r="AA94" s="282"/>
      <c r="AB94" s="280"/>
      <c r="AC94" s="281"/>
      <c r="AD94" s="281"/>
      <c r="AE94" s="282"/>
      <c r="AF94" s="280"/>
      <c r="AG94" s="281"/>
      <c r="AH94" s="283"/>
      <c r="AI94" s="282"/>
      <c r="AJ94" s="284" t="str">
        <f>IFERROR(IF(INDEX('Coverage Indicators - Section D'!W$10:W$41,MATCH('Print View'!$A94,'Coverage Indicators - Section D'!$A$10:$A$41,0))&lt;&gt;0,INDEX('Coverage Indicators - Section D'!W$10:W$41,MATCH('Print View'!$A94,'Coverage Indicators - Section D'!$A$10:$A$41,0)),""),"")</f>
        <v/>
      </c>
    </row>
    <row r="95" spans="1:36" s="203" customFormat="1" ht="23.25" x14ac:dyDescent="0.25">
      <c r="A95" s="218">
        <v>17</v>
      </c>
      <c r="B95" s="193" t="str">
        <f>IFERROR(IF(INDEX('Coverage Indicators - Section D'!B$10:B$41,MATCH('Print View'!$A95,'Coverage Indicators - Section D'!$A$10:$A$41,0))&lt;&gt;0,INDEX('Coverage Indicators - Section D'!B$10:B$41,MATCH('Print View'!$A95,'Coverage Indicators - Section D'!$A$10:$A$41,0)),""),"")</f>
        <v/>
      </c>
      <c r="C95" s="193" t="str">
        <f>IFERROR(IF(INDEX('Coverage Indicators - Section D'!C$10:C$41,MATCH('Print View'!$A95,'Coverage Indicators - Section D'!$A$10:$A$41,0))&lt;&gt;0,INDEX('Coverage Indicators - Section D'!C$10:C$41,MATCH('Print View'!$A95,'Coverage Indicators - Section D'!$A$10:$A$41,0)),""),"")</f>
        <v/>
      </c>
      <c r="D95" s="193" t="str">
        <f>IFERROR(IF(INDEX('Coverage Indicators - Section D'!D$10:D$41,MATCH('Print View'!$A95,'Coverage Indicators - Section D'!$A$10:$A$41,0))&lt;&gt;0,INDEX('Coverage Indicators - Section D'!D$10:D$41,MATCH('Print View'!$A95,'Coverage Indicators - Section D'!$A$10:$A$41,0)),""),"")</f>
        <v/>
      </c>
      <c r="E95" s="193" t="str">
        <f>IFERROR(IF(INDEX('Coverage Indicators - Section D'!E$10:E$41,MATCH('Print View'!$A95,'Coverage Indicators - Section D'!$A$10:$A$41,0))&lt;&gt;0,INDEX('Coverage Indicators - Section D'!E$10:E$41,MATCH('Print View'!$A95,'Coverage Indicators - Section D'!$A$10:$A$41,0)),""),"")</f>
        <v/>
      </c>
      <c r="F95" s="193" t="str">
        <f>IFERROR(IF(INDEX('Coverage Indicators - Section D'!F$10:F$41,MATCH('Print View'!$A95,'Coverage Indicators - Section D'!$A$10:$A$41,0))&lt;&gt;0,INDEX('Coverage Indicators - Section D'!F$10:F$41,MATCH('Print View'!$A95,'Coverage Indicators - Section D'!$A$10:$A$41,0)),""),"")</f>
        <v/>
      </c>
      <c r="G95" s="193" t="str">
        <f>IFERROR(IF(INDEX('Coverage Indicators - Section D'!G$10:G$41,MATCH('Print View'!$A95,'Coverage Indicators - Section D'!$A$10:$A$41,0))&lt;&gt;0,INDEX('Coverage Indicators - Section D'!G$10:G$41,MATCH('Print View'!$A95,'Coverage Indicators - Section D'!$A$10:$A$41,0)),""),"")</f>
        <v/>
      </c>
      <c r="H95" s="193" t="str">
        <f>IFERROR(IF(INDEX('Coverage Indicators - Section D'!H$10:H$41,MATCH('Print View'!$A95,'Coverage Indicators - Section D'!$A$10:$A$41,0))&lt;&gt;0,INDEX('Coverage Indicators - Section D'!H$10:H$41,MATCH('Print View'!$A95,'Coverage Indicators - Section D'!$A$10:$A$41,0)),""),"")</f>
        <v/>
      </c>
      <c r="I95" s="193" t="str">
        <f>IFERROR(IF(INDEX('Coverage Indicators - Section D'!P$10:P$41,MATCH('Print View'!$A95,'Coverage Indicators - Section D'!$A$10:$A$41,0))&lt;&gt;0,INDEX('Coverage Indicators - Section D'!P$10:P$41,MATCH('Print View'!$A95,'Coverage Indicators - Section D'!$A$10:$A$41,0)),""),"")</f>
        <v/>
      </c>
      <c r="J95" s="193" t="str">
        <f>IFERROR(IF(INDEX('Coverage Indicators - Section D'!Q$10:Q$41,MATCH('Print View'!$A95,'Coverage Indicators - Section D'!$A$10:$A$41,0))&lt;&gt;0,INDEX('Coverage Indicators - Section D'!Q$10:Q$41,MATCH('Print View'!$A95,'Coverage Indicators - Section D'!$A$10:$A$41,0)),""),"")</f>
        <v/>
      </c>
      <c r="K95" s="193" t="str">
        <f>IFERROR(IF(INDEX('Coverage Indicators - Section D'!R$10:R$41,MATCH('Print View'!$A95,'Coverage Indicators - Section D'!$A$10:$A$41,0))&lt;&gt;0,INDEX('Coverage Indicators - Section D'!R$10:R$41,MATCH('Print View'!$A95,'Coverage Indicators - Section D'!$A$10:$A$41,0)),""),"")</f>
        <v/>
      </c>
      <c r="L95" s="193" t="str">
        <f>IFERROR(IF(INDEX('Coverage Indicators - Section D'!S$10:S$41,MATCH('Print View'!$A95,'Coverage Indicators - Section D'!$A$10:$A$41,0))&lt;&gt;0,INDEX('Coverage Indicators - Section D'!S$10:S$41,MATCH('Print View'!$A95,'Coverage Indicators - Section D'!$A$10:$A$41,0)),""),"")</f>
        <v/>
      </c>
      <c r="M95" s="193" t="str">
        <f>IFERROR(IF(INDEX('Coverage Indicators - Section D'!#REF!,MATCH('Print View'!$A95,'Coverage Indicators - Section D'!$A$10:$A$41,0))&lt;&gt;0,INDEX('Coverage Indicators - Section D'!#REF!,MATCH('Print View'!$A95,'Coverage Indicators - Section D'!$A$10:$A$41,0)),""),"")</f>
        <v/>
      </c>
      <c r="N95" s="193" t="str">
        <f>IFERROR(IF(INDEX('Coverage Indicators - Section D'!U$10:U$41,MATCH('Print View'!$A95,'Coverage Indicators - Section D'!$A$10:$A$41,0))&lt;&gt;0,INDEX('Coverage Indicators - Section D'!U$10:U$41,MATCH('Print View'!$A95,'Coverage Indicators - Section D'!$A$10:$A$41,0)),""),"")</f>
        <v/>
      </c>
      <c r="O95" s="193" t="str">
        <f>IFERROR(IF(INDEX('Coverage Indicators - Section D'!V$10:V$41,MATCH('Print View'!$A95,'Coverage Indicators - Section D'!$A$10:$A$41,0))&lt;&gt;0,INDEX('Coverage Indicators - Section D'!V$10:V$41,MATCH('Print View'!$A95,'Coverage Indicators - Section D'!$A$10:$A$41,0)),""),"")</f>
        <v/>
      </c>
      <c r="P95" s="212" t="str">
        <f t="array" ref="P95">IFERROR(IF(INDEX('Coverage Indicators - Section D'!E$45:E$196,MATCH('Print View'!$A95&amp;'Print View'!$Q$76,'Coverage Indicators - Section D'!$B$45:$B$196&amp;'Coverage Indicators - Section D'!$I$45:$I$196,0))&lt;&gt;0,INDEX('Coverage Indicators - Section D'!E$45:E$196,MATCH('Print View'!$A95&amp;'Print View'!$Q$76,'Coverage Indicators - Section D'!$B$45:$B$196&amp;'Coverage Indicators - Section D'!$I$45:$I$196,0)),""),"")</f>
        <v/>
      </c>
      <c r="Q95" s="199" t="str">
        <f t="array" ref="Q95">IFERROR(IF(INDEX('Coverage Indicators - Section D'!F$45:F$196,MATCH('Print View'!$A95&amp;'Print View'!$Q$76,'Coverage Indicators - Section D'!$B$45:$B$196&amp;'Coverage Indicators - Section D'!$I$45:$I$196,0))&lt;&gt;0,INDEX('Coverage Indicators - Section D'!F$45:F$196,MATCH('Print View'!$A95&amp;'Print View'!$Q$76,'Coverage Indicators - Section D'!$B$45:$B$196&amp;'Coverage Indicators - Section D'!$I$45:$I$196,0)),""),"")</f>
        <v/>
      </c>
      <c r="R95" s="199" t="str">
        <f t="array" ref="R95">IFERROR(IF(INDEX('Coverage Indicators - Section D'!G$45:G$196,MATCH('Print View'!$A95&amp;'Print View'!$Q$76,'Coverage Indicators - Section D'!$B$45:$B$196&amp;'Coverage Indicators - Section D'!$I$45:$I$196,0))&lt;&gt;0,INDEX('Coverage Indicators - Section D'!G$45:G$196,MATCH('Print View'!$A95&amp;'Print View'!$Q$76,'Coverage Indicators - Section D'!$B$45:$B$196&amp;'Coverage Indicators - Section D'!$I$45:$I$196,0)),""),"")</f>
        <v/>
      </c>
      <c r="S95" s="201" t="str">
        <f t="array" ref="S95">IFERROR(IF(INDEX('Coverage Indicators - Section D'!H$45:H$196,MATCH('Print View'!$A95&amp;'Print View'!$Q$76,'Coverage Indicators - Section D'!$B$45:$B$196&amp;'Coverage Indicators - Section D'!$I$45:$I$196,0))&lt;&gt;0,INDEX('Coverage Indicators - Section D'!H$45:H$196,MATCH('Print View'!$A95&amp;'Print View'!$Q$76,'Coverage Indicators - Section D'!$B$45:$B$196&amp;'Coverage Indicators - Section D'!$I$45:$I$196,0)),""),"")</f>
        <v/>
      </c>
      <c r="T95" s="198" t="str">
        <f t="array" ref="T95">IFERROR(IF(INDEX('Coverage Indicators - Section D'!E$45:E$196,MATCH('Print View'!$A95&amp;'Print View'!$U$76,'Coverage Indicators - Section D'!$B$45:$B$196&amp;'Coverage Indicators - Section D'!$I$45:$I$196,0))&lt;&gt;0,INDEX('Coverage Indicators - Section D'!E$45:E$196,MATCH('Print View'!$A95&amp;'Print View'!$U$76,'Coverage Indicators - Section D'!$B$45:$B$196&amp;'Coverage Indicators - Section D'!$I$45:$I$196,0)),""),"")</f>
        <v/>
      </c>
      <c r="U95" s="199" t="str">
        <f t="array" ref="U95">IFERROR(IF(INDEX('Coverage Indicators - Section D'!F$45:F$196,MATCH('Print View'!$A95&amp;'Print View'!$U$76,'Coverage Indicators - Section D'!$B$45:$B$196&amp;'Coverage Indicators - Section D'!$I$45:$I$196,0))&lt;&gt;0,INDEX('Coverage Indicators - Section D'!F$45:F$196,MATCH('Print View'!$A95&amp;'Print View'!$U$76,'Coverage Indicators - Section D'!$B$45:$B$196&amp;'Coverage Indicators - Section D'!$I$45:$I$196,0)),""),"")</f>
        <v/>
      </c>
      <c r="V95" s="199" t="str">
        <f t="array" ref="V95">IFERROR(IF(INDEX('Coverage Indicators - Section D'!G$45:G$196,MATCH('Print View'!$A95&amp;'Print View'!$U$76,'Coverage Indicators - Section D'!$B$45:$B$196&amp;'Coverage Indicators - Section D'!$I$45:$I$196,0))&lt;&gt;0,INDEX('Coverage Indicators - Section D'!G$45:G$196,MATCH('Print View'!$A95&amp;'Print View'!$U$76,'Coverage Indicators - Section D'!$B$45:$B$196&amp;'Coverage Indicators - Section D'!$I$45:$I$196,0)),""),"")</f>
        <v/>
      </c>
      <c r="W95" s="201" t="str">
        <f t="array" ref="W95">IFERROR(IF(INDEX('Coverage Indicators - Section D'!H$45:H$196,MATCH('Print View'!$A95&amp;'Print View'!$U$76,'Coverage Indicators - Section D'!$B$45:$B$196&amp;'Coverage Indicators - Section D'!$I$45:$I$196,0))&lt;&gt;0,INDEX('Coverage Indicators - Section D'!H$45:H$196,MATCH('Print View'!$A95&amp;'Print View'!$U$76,'Coverage Indicators - Section D'!$B$45:$B$196&amp;'Coverage Indicators - Section D'!$I$45:$I$196,0)),""),"")</f>
        <v/>
      </c>
      <c r="X95" s="197"/>
      <c r="Y95" s="195"/>
      <c r="Z95" s="195"/>
      <c r="AA95" s="196"/>
      <c r="AB95" s="197"/>
      <c r="AC95" s="195"/>
      <c r="AD95" s="195"/>
      <c r="AE95" s="196"/>
      <c r="AF95" s="197"/>
      <c r="AG95" s="195"/>
      <c r="AH95" s="204"/>
      <c r="AI95" s="196"/>
      <c r="AJ95" s="202" t="str">
        <f>IFERROR(IF(INDEX('Coverage Indicators - Section D'!W$10:W$41,MATCH('Print View'!$A95,'Coverage Indicators - Section D'!$A$10:$A$41,0))&lt;&gt;0,INDEX('Coverage Indicators - Section D'!W$10:W$41,MATCH('Print View'!$A95,'Coverage Indicators - Section D'!$A$10:$A$41,0)),""),"")</f>
        <v/>
      </c>
    </row>
    <row r="96" spans="1:36" s="203" customFormat="1" ht="23.25" x14ac:dyDescent="0.25">
      <c r="A96" s="219">
        <v>18</v>
      </c>
      <c r="B96" s="275" t="str">
        <f>IFERROR(IF(INDEX('Coverage Indicators - Section D'!B$10:B$41,MATCH('Print View'!$A96,'Coverage Indicators - Section D'!$A$10:$A$41,0))&lt;&gt;0,INDEX('Coverage Indicators - Section D'!B$10:B$41,MATCH('Print View'!$A96,'Coverage Indicators - Section D'!$A$10:$A$41,0)),""),"")</f>
        <v/>
      </c>
      <c r="C96" s="275" t="str">
        <f>IFERROR(IF(INDEX('Coverage Indicators - Section D'!C$10:C$41,MATCH('Print View'!$A96,'Coverage Indicators - Section D'!$A$10:$A$41,0))&lt;&gt;0,INDEX('Coverage Indicators - Section D'!C$10:C$41,MATCH('Print View'!$A96,'Coverage Indicators - Section D'!$A$10:$A$41,0)),""),"")</f>
        <v/>
      </c>
      <c r="D96" s="275" t="str">
        <f>IFERROR(IF(INDEX('Coverage Indicators - Section D'!D$10:D$41,MATCH('Print View'!$A96,'Coverage Indicators - Section D'!$A$10:$A$41,0))&lt;&gt;0,INDEX('Coverage Indicators - Section D'!D$10:D$41,MATCH('Print View'!$A96,'Coverage Indicators - Section D'!$A$10:$A$41,0)),""),"")</f>
        <v/>
      </c>
      <c r="E96" s="275" t="str">
        <f>IFERROR(IF(INDEX('Coverage Indicators - Section D'!E$10:E$41,MATCH('Print View'!$A96,'Coverage Indicators - Section D'!$A$10:$A$41,0))&lt;&gt;0,INDEX('Coverage Indicators - Section D'!E$10:E$41,MATCH('Print View'!$A96,'Coverage Indicators - Section D'!$A$10:$A$41,0)),""),"")</f>
        <v/>
      </c>
      <c r="F96" s="275" t="str">
        <f>IFERROR(IF(INDEX('Coverage Indicators - Section D'!F$10:F$41,MATCH('Print View'!$A96,'Coverage Indicators - Section D'!$A$10:$A$41,0))&lt;&gt;0,INDEX('Coverage Indicators - Section D'!F$10:F$41,MATCH('Print View'!$A96,'Coverage Indicators - Section D'!$A$10:$A$41,0)),""),"")</f>
        <v/>
      </c>
      <c r="G96" s="275" t="str">
        <f>IFERROR(IF(INDEX('Coverage Indicators - Section D'!G$10:G$41,MATCH('Print View'!$A96,'Coverage Indicators - Section D'!$A$10:$A$41,0))&lt;&gt;0,INDEX('Coverage Indicators - Section D'!G$10:G$41,MATCH('Print View'!$A96,'Coverage Indicators - Section D'!$A$10:$A$41,0)),""),"")</f>
        <v/>
      </c>
      <c r="H96" s="275" t="str">
        <f>IFERROR(IF(INDEX('Coverage Indicators - Section D'!H$10:H$41,MATCH('Print View'!$A96,'Coverage Indicators - Section D'!$A$10:$A$41,0))&lt;&gt;0,INDEX('Coverage Indicators - Section D'!H$10:H$41,MATCH('Print View'!$A96,'Coverage Indicators - Section D'!$A$10:$A$41,0)),""),"")</f>
        <v/>
      </c>
      <c r="I96" s="275" t="str">
        <f>IFERROR(IF(INDEX('Coverage Indicators - Section D'!P$10:P$41,MATCH('Print View'!$A96,'Coverage Indicators - Section D'!$A$10:$A$41,0))&lt;&gt;0,INDEX('Coverage Indicators - Section D'!P$10:P$41,MATCH('Print View'!$A96,'Coverage Indicators - Section D'!$A$10:$A$41,0)),""),"")</f>
        <v/>
      </c>
      <c r="J96" s="275" t="str">
        <f>IFERROR(IF(INDEX('Coverage Indicators - Section D'!Q$10:Q$41,MATCH('Print View'!$A96,'Coverage Indicators - Section D'!$A$10:$A$41,0))&lt;&gt;0,INDEX('Coverage Indicators - Section D'!Q$10:Q$41,MATCH('Print View'!$A96,'Coverage Indicators - Section D'!$A$10:$A$41,0)),""),"")</f>
        <v/>
      </c>
      <c r="K96" s="275" t="str">
        <f>IFERROR(IF(INDEX('Coverage Indicators - Section D'!R$10:R$41,MATCH('Print View'!$A96,'Coverage Indicators - Section D'!$A$10:$A$41,0))&lt;&gt;0,INDEX('Coverage Indicators - Section D'!R$10:R$41,MATCH('Print View'!$A96,'Coverage Indicators - Section D'!$A$10:$A$41,0)),""),"")</f>
        <v/>
      </c>
      <c r="L96" s="275" t="str">
        <f>IFERROR(IF(INDEX('Coverage Indicators - Section D'!S$10:S$41,MATCH('Print View'!$A96,'Coverage Indicators - Section D'!$A$10:$A$41,0))&lt;&gt;0,INDEX('Coverage Indicators - Section D'!S$10:S$41,MATCH('Print View'!$A96,'Coverage Indicators - Section D'!$A$10:$A$41,0)),""),"")</f>
        <v/>
      </c>
      <c r="M96" s="275" t="str">
        <f>IFERROR(IF(INDEX('Coverage Indicators - Section D'!#REF!,MATCH('Print View'!$A96,'Coverage Indicators - Section D'!$A$10:$A$41,0))&lt;&gt;0,INDEX('Coverage Indicators - Section D'!#REF!,MATCH('Print View'!$A96,'Coverage Indicators - Section D'!$A$10:$A$41,0)),""),"")</f>
        <v/>
      </c>
      <c r="N96" s="275" t="str">
        <f>IFERROR(IF(INDEX('Coverage Indicators - Section D'!U$10:U$41,MATCH('Print View'!$A96,'Coverage Indicators - Section D'!$A$10:$A$41,0))&lt;&gt;0,INDEX('Coverage Indicators - Section D'!U$10:U$41,MATCH('Print View'!$A96,'Coverage Indicators - Section D'!$A$10:$A$41,0)),""),"")</f>
        <v/>
      </c>
      <c r="O96" s="275" t="str">
        <f>IFERROR(IF(INDEX('Coverage Indicators - Section D'!V$10:V$41,MATCH('Print View'!$A96,'Coverage Indicators - Section D'!$A$10:$A$41,0))&lt;&gt;0,INDEX('Coverage Indicators - Section D'!V$10:V$41,MATCH('Print View'!$A96,'Coverage Indicators - Section D'!$A$10:$A$41,0)),""),"")</f>
        <v/>
      </c>
      <c r="P96" s="276" t="str">
        <f t="array" ref="P96">IFERROR(IF(INDEX('Coverage Indicators - Section D'!E$45:E$196,MATCH('Print View'!$A96&amp;'Print View'!$Q$76,'Coverage Indicators - Section D'!$B$45:$B$196&amp;'Coverage Indicators - Section D'!$I$45:$I$196,0))&lt;&gt;0,INDEX('Coverage Indicators - Section D'!E$45:E$196,MATCH('Print View'!$A96&amp;'Print View'!$Q$76,'Coverage Indicators - Section D'!$B$45:$B$196&amp;'Coverage Indicators - Section D'!$I$45:$I$196,0)),""),"")</f>
        <v/>
      </c>
      <c r="Q96" s="277" t="str">
        <f t="array" ref="Q96">IFERROR(IF(INDEX('Coverage Indicators - Section D'!F$45:F$196,MATCH('Print View'!$A96&amp;'Print View'!$Q$76,'Coverage Indicators - Section D'!$B$45:$B$196&amp;'Coverage Indicators - Section D'!$I$45:$I$196,0))&lt;&gt;0,INDEX('Coverage Indicators - Section D'!F$45:F$196,MATCH('Print View'!$A96&amp;'Print View'!$Q$76,'Coverage Indicators - Section D'!$B$45:$B$196&amp;'Coverage Indicators - Section D'!$I$45:$I$196,0)),""),"")</f>
        <v/>
      </c>
      <c r="R96" s="277" t="str">
        <f t="array" ref="R96">IFERROR(IF(INDEX('Coverage Indicators - Section D'!G$45:G$196,MATCH('Print View'!$A96&amp;'Print View'!$Q$76,'Coverage Indicators - Section D'!$B$45:$B$196&amp;'Coverage Indicators - Section D'!$I$45:$I$196,0))&lt;&gt;0,INDEX('Coverage Indicators - Section D'!G$45:G$196,MATCH('Print View'!$A96&amp;'Print View'!$Q$76,'Coverage Indicators - Section D'!$B$45:$B$196&amp;'Coverage Indicators - Section D'!$I$45:$I$196,0)),""),"")</f>
        <v/>
      </c>
      <c r="S96" s="278" t="str">
        <f t="array" ref="S96">IFERROR(IF(INDEX('Coverage Indicators - Section D'!H$45:H$196,MATCH('Print View'!$A96&amp;'Print View'!$Q$76,'Coverage Indicators - Section D'!$B$45:$B$196&amp;'Coverage Indicators - Section D'!$I$45:$I$196,0))&lt;&gt;0,INDEX('Coverage Indicators - Section D'!H$45:H$196,MATCH('Print View'!$A96&amp;'Print View'!$Q$76,'Coverage Indicators - Section D'!$B$45:$B$196&amp;'Coverage Indicators - Section D'!$I$45:$I$196,0)),""),"")</f>
        <v/>
      </c>
      <c r="T96" s="279" t="str">
        <f t="array" ref="T96">IFERROR(IF(INDEX('Coverage Indicators - Section D'!E$45:E$196,MATCH('Print View'!$A96&amp;'Print View'!$U$76,'Coverage Indicators - Section D'!$B$45:$B$196&amp;'Coverage Indicators - Section D'!$I$45:$I$196,0))&lt;&gt;0,INDEX('Coverage Indicators - Section D'!E$45:E$196,MATCH('Print View'!$A96&amp;'Print View'!$U$76,'Coverage Indicators - Section D'!$B$45:$B$196&amp;'Coverage Indicators - Section D'!$I$45:$I$196,0)),""),"")</f>
        <v/>
      </c>
      <c r="U96" s="277" t="str">
        <f t="array" ref="U96">IFERROR(IF(INDEX('Coverage Indicators - Section D'!F$45:F$196,MATCH('Print View'!$A96&amp;'Print View'!$U$76,'Coverage Indicators - Section D'!$B$45:$B$196&amp;'Coverage Indicators - Section D'!$I$45:$I$196,0))&lt;&gt;0,INDEX('Coverage Indicators - Section D'!F$45:F$196,MATCH('Print View'!$A96&amp;'Print View'!$U$76,'Coverage Indicators - Section D'!$B$45:$B$196&amp;'Coverage Indicators - Section D'!$I$45:$I$196,0)),""),"")</f>
        <v/>
      </c>
      <c r="V96" s="277" t="str">
        <f t="array" ref="V96">IFERROR(IF(INDEX('Coverage Indicators - Section D'!G$45:G$196,MATCH('Print View'!$A96&amp;'Print View'!$U$76,'Coverage Indicators - Section D'!$B$45:$B$196&amp;'Coverage Indicators - Section D'!$I$45:$I$196,0))&lt;&gt;0,INDEX('Coverage Indicators - Section D'!G$45:G$196,MATCH('Print View'!$A96&amp;'Print View'!$U$76,'Coverage Indicators - Section D'!$B$45:$B$196&amp;'Coverage Indicators - Section D'!$I$45:$I$196,0)),""),"")</f>
        <v/>
      </c>
      <c r="W96" s="278" t="str">
        <f t="array" ref="W96">IFERROR(IF(INDEX('Coverage Indicators - Section D'!H$45:H$196,MATCH('Print View'!$A96&amp;'Print View'!$U$76,'Coverage Indicators - Section D'!$B$45:$B$196&amp;'Coverage Indicators - Section D'!$I$45:$I$196,0))&lt;&gt;0,INDEX('Coverage Indicators - Section D'!H$45:H$196,MATCH('Print View'!$A96&amp;'Print View'!$U$76,'Coverage Indicators - Section D'!$B$45:$B$196&amp;'Coverage Indicators - Section D'!$I$45:$I$196,0)),""),"")</f>
        <v/>
      </c>
      <c r="X96" s="280"/>
      <c r="Y96" s="281"/>
      <c r="Z96" s="281"/>
      <c r="AA96" s="282"/>
      <c r="AB96" s="280"/>
      <c r="AC96" s="281"/>
      <c r="AD96" s="281"/>
      <c r="AE96" s="282"/>
      <c r="AF96" s="280"/>
      <c r="AG96" s="281"/>
      <c r="AH96" s="283"/>
      <c r="AI96" s="282"/>
      <c r="AJ96" s="284" t="str">
        <f>IFERROR(IF(INDEX('Coverage Indicators - Section D'!W$10:W$41,MATCH('Print View'!$A96,'Coverage Indicators - Section D'!$A$10:$A$41,0))&lt;&gt;0,INDEX('Coverage Indicators - Section D'!W$10:W$41,MATCH('Print View'!$A96,'Coverage Indicators - Section D'!$A$10:$A$41,0)),""),"")</f>
        <v/>
      </c>
    </row>
    <row r="97" spans="1:36" s="203" customFormat="1" ht="23.25" x14ac:dyDescent="0.25">
      <c r="A97" s="219">
        <v>19</v>
      </c>
      <c r="B97" s="193" t="str">
        <f>IFERROR(IF(INDEX('Coverage Indicators - Section D'!B$10:B$41,MATCH('Print View'!$A97,'Coverage Indicators - Section D'!$A$10:$A$41,0))&lt;&gt;0,INDEX('Coverage Indicators - Section D'!B$10:B$41,MATCH('Print View'!$A97,'Coverage Indicators - Section D'!$A$10:$A$41,0)),""),"")</f>
        <v/>
      </c>
      <c r="C97" s="193" t="str">
        <f>IFERROR(IF(INDEX('Coverage Indicators - Section D'!C$10:C$41,MATCH('Print View'!$A97,'Coverage Indicators - Section D'!$A$10:$A$41,0))&lt;&gt;0,INDEX('Coverage Indicators - Section D'!C$10:C$41,MATCH('Print View'!$A97,'Coverage Indicators - Section D'!$A$10:$A$41,0)),""),"")</f>
        <v/>
      </c>
      <c r="D97" s="193" t="str">
        <f>IFERROR(IF(INDEX('Coverage Indicators - Section D'!D$10:D$41,MATCH('Print View'!$A97,'Coverage Indicators - Section D'!$A$10:$A$41,0))&lt;&gt;0,INDEX('Coverage Indicators - Section D'!D$10:D$41,MATCH('Print View'!$A97,'Coverage Indicators - Section D'!$A$10:$A$41,0)),""),"")</f>
        <v/>
      </c>
      <c r="E97" s="193" t="str">
        <f>IFERROR(IF(INDEX('Coverage Indicators - Section D'!E$10:E$41,MATCH('Print View'!$A97,'Coverage Indicators - Section D'!$A$10:$A$41,0))&lt;&gt;0,INDEX('Coverage Indicators - Section D'!E$10:E$41,MATCH('Print View'!$A97,'Coverage Indicators - Section D'!$A$10:$A$41,0)),""),"")</f>
        <v/>
      </c>
      <c r="F97" s="193" t="str">
        <f>IFERROR(IF(INDEX('Coverage Indicators - Section D'!F$10:F$41,MATCH('Print View'!$A97,'Coverage Indicators - Section D'!$A$10:$A$41,0))&lt;&gt;0,INDEX('Coverage Indicators - Section D'!F$10:F$41,MATCH('Print View'!$A97,'Coverage Indicators - Section D'!$A$10:$A$41,0)),""),"")</f>
        <v/>
      </c>
      <c r="G97" s="193" t="str">
        <f>IFERROR(IF(INDEX('Coverage Indicators - Section D'!G$10:G$41,MATCH('Print View'!$A97,'Coverage Indicators - Section D'!$A$10:$A$41,0))&lt;&gt;0,INDEX('Coverage Indicators - Section D'!G$10:G$41,MATCH('Print View'!$A97,'Coverage Indicators - Section D'!$A$10:$A$41,0)),""),"")</f>
        <v/>
      </c>
      <c r="H97" s="193" t="str">
        <f>IFERROR(IF(INDEX('Coverage Indicators - Section D'!H$10:H$41,MATCH('Print View'!$A97,'Coverage Indicators - Section D'!$A$10:$A$41,0))&lt;&gt;0,INDEX('Coverage Indicators - Section D'!H$10:H$41,MATCH('Print View'!$A97,'Coverage Indicators - Section D'!$A$10:$A$41,0)),""),"")</f>
        <v/>
      </c>
      <c r="I97" s="193" t="str">
        <f>IFERROR(IF(INDEX('Coverage Indicators - Section D'!P$10:P$41,MATCH('Print View'!$A97,'Coverage Indicators - Section D'!$A$10:$A$41,0))&lt;&gt;0,INDEX('Coverage Indicators - Section D'!P$10:P$41,MATCH('Print View'!$A97,'Coverage Indicators - Section D'!$A$10:$A$41,0)),""),"")</f>
        <v/>
      </c>
      <c r="J97" s="193" t="str">
        <f>IFERROR(IF(INDEX('Coverage Indicators - Section D'!Q$10:Q$41,MATCH('Print View'!$A97,'Coverage Indicators - Section D'!$A$10:$A$41,0))&lt;&gt;0,INDEX('Coverage Indicators - Section D'!Q$10:Q$41,MATCH('Print View'!$A97,'Coverage Indicators - Section D'!$A$10:$A$41,0)),""),"")</f>
        <v/>
      </c>
      <c r="K97" s="193" t="str">
        <f>IFERROR(IF(INDEX('Coverage Indicators - Section D'!R$10:R$41,MATCH('Print View'!$A97,'Coverage Indicators - Section D'!$A$10:$A$41,0))&lt;&gt;0,INDEX('Coverage Indicators - Section D'!R$10:R$41,MATCH('Print View'!$A97,'Coverage Indicators - Section D'!$A$10:$A$41,0)),""),"")</f>
        <v/>
      </c>
      <c r="L97" s="193" t="str">
        <f>IFERROR(IF(INDEX('Coverage Indicators - Section D'!S$10:S$41,MATCH('Print View'!$A97,'Coverage Indicators - Section D'!$A$10:$A$41,0))&lt;&gt;0,INDEX('Coverage Indicators - Section D'!S$10:S$41,MATCH('Print View'!$A97,'Coverage Indicators - Section D'!$A$10:$A$41,0)),""),"")</f>
        <v/>
      </c>
      <c r="M97" s="193" t="str">
        <f>IFERROR(IF(INDEX('Coverage Indicators - Section D'!#REF!,MATCH('Print View'!$A97,'Coverage Indicators - Section D'!$A$10:$A$41,0))&lt;&gt;0,INDEX('Coverage Indicators - Section D'!#REF!,MATCH('Print View'!$A97,'Coverage Indicators - Section D'!$A$10:$A$41,0)),""),"")</f>
        <v/>
      </c>
      <c r="N97" s="193" t="str">
        <f>IFERROR(IF(INDEX('Coverage Indicators - Section D'!U$10:U$41,MATCH('Print View'!$A97,'Coverage Indicators - Section D'!$A$10:$A$41,0))&lt;&gt;0,INDEX('Coverage Indicators - Section D'!U$10:U$41,MATCH('Print View'!$A97,'Coverage Indicators - Section D'!$A$10:$A$41,0)),""),"")</f>
        <v/>
      </c>
      <c r="O97" s="193" t="str">
        <f>IFERROR(IF(INDEX('Coverage Indicators - Section D'!V$10:V$41,MATCH('Print View'!$A97,'Coverage Indicators - Section D'!$A$10:$A$41,0))&lt;&gt;0,INDEX('Coverage Indicators - Section D'!V$10:V$41,MATCH('Print View'!$A97,'Coverage Indicators - Section D'!$A$10:$A$41,0)),""),"")</f>
        <v/>
      </c>
      <c r="P97" s="212" t="str">
        <f t="array" ref="P97">IFERROR(IF(INDEX('Coverage Indicators - Section D'!E$45:E$196,MATCH('Print View'!$A97&amp;'Print View'!$Q$76,'Coverage Indicators - Section D'!$B$45:$B$196&amp;'Coverage Indicators - Section D'!$I$45:$I$196,0))&lt;&gt;0,INDEX('Coverage Indicators - Section D'!E$45:E$196,MATCH('Print View'!$A97&amp;'Print View'!$Q$76,'Coverage Indicators - Section D'!$B$45:$B$196&amp;'Coverage Indicators - Section D'!$I$45:$I$196,0)),""),"")</f>
        <v/>
      </c>
      <c r="Q97" s="199" t="str">
        <f t="array" ref="Q97">IFERROR(IF(INDEX('Coverage Indicators - Section D'!F$45:F$196,MATCH('Print View'!$A97&amp;'Print View'!$Q$76,'Coverage Indicators - Section D'!$B$45:$B$196&amp;'Coverage Indicators - Section D'!$I$45:$I$196,0))&lt;&gt;0,INDEX('Coverage Indicators - Section D'!F$45:F$196,MATCH('Print View'!$A97&amp;'Print View'!$Q$76,'Coverage Indicators - Section D'!$B$45:$B$196&amp;'Coverage Indicators - Section D'!$I$45:$I$196,0)),""),"")</f>
        <v/>
      </c>
      <c r="R97" s="199" t="str">
        <f t="array" ref="R97">IFERROR(IF(INDEX('Coverage Indicators - Section D'!G$45:G$196,MATCH('Print View'!$A97&amp;'Print View'!$Q$76,'Coverage Indicators - Section D'!$B$45:$B$196&amp;'Coverage Indicators - Section D'!$I$45:$I$196,0))&lt;&gt;0,INDEX('Coverage Indicators - Section D'!G$45:G$196,MATCH('Print View'!$A97&amp;'Print View'!$Q$76,'Coverage Indicators - Section D'!$B$45:$B$196&amp;'Coverage Indicators - Section D'!$I$45:$I$196,0)),""),"")</f>
        <v/>
      </c>
      <c r="S97" s="201" t="str">
        <f t="array" ref="S97">IFERROR(IF(INDEX('Coverage Indicators - Section D'!H$45:H$196,MATCH('Print View'!$A97&amp;'Print View'!$Q$76,'Coverage Indicators - Section D'!$B$45:$B$196&amp;'Coverage Indicators - Section D'!$I$45:$I$196,0))&lt;&gt;0,INDEX('Coverage Indicators - Section D'!H$45:H$196,MATCH('Print View'!$A97&amp;'Print View'!$Q$76,'Coverage Indicators - Section D'!$B$45:$B$196&amp;'Coverage Indicators - Section D'!$I$45:$I$196,0)),""),"")</f>
        <v/>
      </c>
      <c r="T97" s="198" t="str">
        <f t="array" ref="T97">IFERROR(IF(INDEX('Coverage Indicators - Section D'!E$45:E$196,MATCH('Print View'!$A97&amp;'Print View'!$U$76,'Coverage Indicators - Section D'!$B$45:$B$196&amp;'Coverage Indicators - Section D'!$I$45:$I$196,0))&lt;&gt;0,INDEX('Coverage Indicators - Section D'!E$45:E$196,MATCH('Print View'!$A97&amp;'Print View'!$U$76,'Coverage Indicators - Section D'!$B$45:$B$196&amp;'Coverage Indicators - Section D'!$I$45:$I$196,0)),""),"")</f>
        <v/>
      </c>
      <c r="U97" s="199" t="str">
        <f t="array" ref="U97">IFERROR(IF(INDEX('Coverage Indicators - Section D'!F$45:F$196,MATCH('Print View'!$A97&amp;'Print View'!$U$76,'Coverage Indicators - Section D'!$B$45:$B$196&amp;'Coverage Indicators - Section D'!$I$45:$I$196,0))&lt;&gt;0,INDEX('Coverage Indicators - Section D'!F$45:F$196,MATCH('Print View'!$A97&amp;'Print View'!$U$76,'Coverage Indicators - Section D'!$B$45:$B$196&amp;'Coverage Indicators - Section D'!$I$45:$I$196,0)),""),"")</f>
        <v/>
      </c>
      <c r="V97" s="199" t="str">
        <f t="array" ref="V97">IFERROR(IF(INDEX('Coverage Indicators - Section D'!G$45:G$196,MATCH('Print View'!$A97&amp;'Print View'!$U$76,'Coverage Indicators - Section D'!$B$45:$B$196&amp;'Coverage Indicators - Section D'!$I$45:$I$196,0))&lt;&gt;0,INDEX('Coverage Indicators - Section D'!G$45:G$196,MATCH('Print View'!$A97&amp;'Print View'!$U$76,'Coverage Indicators - Section D'!$B$45:$B$196&amp;'Coverage Indicators - Section D'!$I$45:$I$196,0)),""),"")</f>
        <v/>
      </c>
      <c r="W97" s="201" t="str">
        <f t="array" ref="W97">IFERROR(IF(INDEX('Coverage Indicators - Section D'!H$45:H$196,MATCH('Print View'!$A97&amp;'Print View'!$U$76,'Coverage Indicators - Section D'!$B$45:$B$196&amp;'Coverage Indicators - Section D'!$I$45:$I$196,0))&lt;&gt;0,INDEX('Coverage Indicators - Section D'!H$45:H$196,MATCH('Print View'!$A97&amp;'Print View'!$U$76,'Coverage Indicators - Section D'!$B$45:$B$196&amp;'Coverage Indicators - Section D'!$I$45:$I$196,0)),""),"")</f>
        <v/>
      </c>
      <c r="X97" s="197"/>
      <c r="Y97" s="195"/>
      <c r="Z97" s="195"/>
      <c r="AA97" s="196"/>
      <c r="AB97" s="197"/>
      <c r="AC97" s="195"/>
      <c r="AD97" s="195"/>
      <c r="AE97" s="196"/>
      <c r="AF97" s="197"/>
      <c r="AG97" s="195"/>
      <c r="AH97" s="204"/>
      <c r="AI97" s="196"/>
      <c r="AJ97" s="202" t="str">
        <f>IFERROR(IF(INDEX('Coverage Indicators - Section D'!W$10:W$41,MATCH('Print View'!$A97,'Coverage Indicators - Section D'!$A$10:$A$41,0))&lt;&gt;0,INDEX('Coverage Indicators - Section D'!W$10:W$41,MATCH('Print View'!$A97,'Coverage Indicators - Section D'!$A$10:$A$41,0)),""),"")</f>
        <v/>
      </c>
    </row>
    <row r="98" spans="1:36" s="203" customFormat="1" ht="23.25" x14ac:dyDescent="0.25">
      <c r="A98" s="219">
        <v>20</v>
      </c>
      <c r="B98" s="275" t="str">
        <f>IFERROR(IF(INDEX('Coverage Indicators - Section D'!B$10:B$41,MATCH('Print View'!$A98,'Coverage Indicators - Section D'!$A$10:$A$41,0))&lt;&gt;0,INDEX('Coverage Indicators - Section D'!B$10:B$41,MATCH('Print View'!$A98,'Coverage Indicators - Section D'!$A$10:$A$41,0)),""),"")</f>
        <v/>
      </c>
      <c r="C98" s="275" t="str">
        <f>IFERROR(IF(INDEX('Coverage Indicators - Section D'!C$10:C$41,MATCH('Print View'!$A98,'Coverage Indicators - Section D'!$A$10:$A$41,0))&lt;&gt;0,INDEX('Coverage Indicators - Section D'!C$10:C$41,MATCH('Print View'!$A98,'Coverage Indicators - Section D'!$A$10:$A$41,0)),""),"")</f>
        <v/>
      </c>
      <c r="D98" s="275" t="str">
        <f>IFERROR(IF(INDEX('Coverage Indicators - Section D'!D$10:D$41,MATCH('Print View'!$A98,'Coverage Indicators - Section D'!$A$10:$A$41,0))&lt;&gt;0,INDEX('Coverage Indicators - Section D'!D$10:D$41,MATCH('Print View'!$A98,'Coverage Indicators - Section D'!$A$10:$A$41,0)),""),"")</f>
        <v/>
      </c>
      <c r="E98" s="275" t="str">
        <f>IFERROR(IF(INDEX('Coverage Indicators - Section D'!E$10:E$41,MATCH('Print View'!$A98,'Coverage Indicators - Section D'!$A$10:$A$41,0))&lt;&gt;0,INDEX('Coverage Indicators - Section D'!E$10:E$41,MATCH('Print View'!$A98,'Coverage Indicators - Section D'!$A$10:$A$41,0)),""),"")</f>
        <v/>
      </c>
      <c r="F98" s="275" t="str">
        <f>IFERROR(IF(INDEX('Coverage Indicators - Section D'!F$10:F$41,MATCH('Print View'!$A98,'Coverage Indicators - Section D'!$A$10:$A$41,0))&lt;&gt;0,INDEX('Coverage Indicators - Section D'!F$10:F$41,MATCH('Print View'!$A98,'Coverage Indicators - Section D'!$A$10:$A$41,0)),""),"")</f>
        <v/>
      </c>
      <c r="G98" s="275" t="str">
        <f>IFERROR(IF(INDEX('Coverage Indicators - Section D'!G$10:G$41,MATCH('Print View'!$A98,'Coverage Indicators - Section D'!$A$10:$A$41,0))&lt;&gt;0,INDEX('Coverage Indicators - Section D'!G$10:G$41,MATCH('Print View'!$A98,'Coverage Indicators - Section D'!$A$10:$A$41,0)),""),"")</f>
        <v/>
      </c>
      <c r="H98" s="275" t="str">
        <f>IFERROR(IF(INDEX('Coverage Indicators - Section D'!H$10:H$41,MATCH('Print View'!$A98,'Coverage Indicators - Section D'!$A$10:$A$41,0))&lt;&gt;0,INDEX('Coverage Indicators - Section D'!H$10:H$41,MATCH('Print View'!$A98,'Coverage Indicators - Section D'!$A$10:$A$41,0)),""),"")</f>
        <v/>
      </c>
      <c r="I98" s="275" t="str">
        <f>IFERROR(IF(INDEX('Coverage Indicators - Section D'!P$10:P$41,MATCH('Print View'!$A98,'Coverage Indicators - Section D'!$A$10:$A$41,0))&lt;&gt;0,INDEX('Coverage Indicators - Section D'!P$10:P$41,MATCH('Print View'!$A98,'Coverage Indicators - Section D'!$A$10:$A$41,0)),""),"")</f>
        <v/>
      </c>
      <c r="J98" s="275" t="str">
        <f>IFERROR(IF(INDEX('Coverage Indicators - Section D'!Q$10:Q$41,MATCH('Print View'!$A98,'Coverage Indicators - Section D'!$A$10:$A$41,0))&lt;&gt;0,INDEX('Coverage Indicators - Section D'!Q$10:Q$41,MATCH('Print View'!$A98,'Coverage Indicators - Section D'!$A$10:$A$41,0)),""),"")</f>
        <v/>
      </c>
      <c r="K98" s="275" t="str">
        <f>IFERROR(IF(INDEX('Coverage Indicators - Section D'!R$10:R$41,MATCH('Print View'!$A98,'Coverage Indicators - Section D'!$A$10:$A$41,0))&lt;&gt;0,INDEX('Coverage Indicators - Section D'!R$10:R$41,MATCH('Print View'!$A98,'Coverage Indicators - Section D'!$A$10:$A$41,0)),""),"")</f>
        <v/>
      </c>
      <c r="L98" s="275" t="str">
        <f>IFERROR(IF(INDEX('Coverage Indicators - Section D'!S$10:S$41,MATCH('Print View'!$A98,'Coverage Indicators - Section D'!$A$10:$A$41,0))&lt;&gt;0,INDEX('Coverage Indicators - Section D'!S$10:S$41,MATCH('Print View'!$A98,'Coverage Indicators - Section D'!$A$10:$A$41,0)),""),"")</f>
        <v/>
      </c>
      <c r="M98" s="275" t="str">
        <f>IFERROR(IF(INDEX('Coverage Indicators - Section D'!#REF!,MATCH('Print View'!$A98,'Coverage Indicators - Section D'!$A$10:$A$41,0))&lt;&gt;0,INDEX('Coverage Indicators - Section D'!#REF!,MATCH('Print View'!$A98,'Coverage Indicators - Section D'!$A$10:$A$41,0)),""),"")</f>
        <v/>
      </c>
      <c r="N98" s="275" t="str">
        <f>IFERROR(IF(INDEX('Coverage Indicators - Section D'!U$10:U$41,MATCH('Print View'!$A98,'Coverage Indicators - Section D'!$A$10:$A$41,0))&lt;&gt;0,INDEX('Coverage Indicators - Section D'!U$10:U$41,MATCH('Print View'!$A98,'Coverage Indicators - Section D'!$A$10:$A$41,0)),""),"")</f>
        <v/>
      </c>
      <c r="O98" s="275" t="str">
        <f>IFERROR(IF(INDEX('Coverage Indicators - Section D'!V$10:V$41,MATCH('Print View'!$A98,'Coverage Indicators - Section D'!$A$10:$A$41,0))&lt;&gt;0,INDEX('Coverage Indicators - Section D'!V$10:V$41,MATCH('Print View'!$A98,'Coverage Indicators - Section D'!$A$10:$A$41,0)),""),"")</f>
        <v/>
      </c>
      <c r="P98" s="276" t="str">
        <f t="array" ref="P98">IFERROR(IF(INDEX('Coverage Indicators - Section D'!E$45:E$196,MATCH('Print View'!$A98&amp;'Print View'!$Q$76,'Coverage Indicators - Section D'!$B$45:$B$196&amp;'Coverage Indicators - Section D'!$I$45:$I$196,0))&lt;&gt;0,INDEX('Coverage Indicators - Section D'!E$45:E$196,MATCH('Print View'!$A98&amp;'Print View'!$Q$76,'Coverage Indicators - Section D'!$B$45:$B$196&amp;'Coverage Indicators - Section D'!$I$45:$I$196,0)),""),"")</f>
        <v/>
      </c>
      <c r="Q98" s="277" t="str">
        <f t="array" ref="Q98">IFERROR(IF(INDEX('Coverage Indicators - Section D'!F$45:F$196,MATCH('Print View'!$A98&amp;'Print View'!$Q$76,'Coverage Indicators - Section D'!$B$45:$B$196&amp;'Coverage Indicators - Section D'!$I$45:$I$196,0))&lt;&gt;0,INDEX('Coverage Indicators - Section D'!F$45:F$196,MATCH('Print View'!$A98&amp;'Print View'!$Q$76,'Coverage Indicators - Section D'!$B$45:$B$196&amp;'Coverage Indicators - Section D'!$I$45:$I$196,0)),""),"")</f>
        <v/>
      </c>
      <c r="R98" s="277" t="str">
        <f t="array" ref="R98">IFERROR(IF(INDEX('Coverage Indicators - Section D'!G$45:G$196,MATCH('Print View'!$A98&amp;'Print View'!$Q$76,'Coverage Indicators - Section D'!$B$45:$B$196&amp;'Coverage Indicators - Section D'!$I$45:$I$196,0))&lt;&gt;0,INDEX('Coverage Indicators - Section D'!G$45:G$196,MATCH('Print View'!$A98&amp;'Print View'!$Q$76,'Coverage Indicators - Section D'!$B$45:$B$196&amp;'Coverage Indicators - Section D'!$I$45:$I$196,0)),""),"")</f>
        <v/>
      </c>
      <c r="S98" s="278" t="str">
        <f t="array" ref="S98">IFERROR(IF(INDEX('Coverage Indicators - Section D'!H$45:H$196,MATCH('Print View'!$A98&amp;'Print View'!$Q$76,'Coverage Indicators - Section D'!$B$45:$B$196&amp;'Coverage Indicators - Section D'!$I$45:$I$196,0))&lt;&gt;0,INDEX('Coverage Indicators - Section D'!H$45:H$196,MATCH('Print View'!$A98&amp;'Print View'!$Q$76,'Coverage Indicators - Section D'!$B$45:$B$196&amp;'Coverage Indicators - Section D'!$I$45:$I$196,0)),""),"")</f>
        <v/>
      </c>
      <c r="T98" s="279" t="str">
        <f t="array" ref="T98">IFERROR(IF(INDEX('Coverage Indicators - Section D'!E$45:E$196,MATCH('Print View'!$A98&amp;'Print View'!$U$76,'Coverage Indicators - Section D'!$B$45:$B$196&amp;'Coverage Indicators - Section D'!$I$45:$I$196,0))&lt;&gt;0,INDEX('Coverage Indicators - Section D'!E$45:E$196,MATCH('Print View'!$A98&amp;'Print View'!$U$76,'Coverage Indicators - Section D'!$B$45:$B$196&amp;'Coverage Indicators - Section D'!$I$45:$I$196,0)),""),"")</f>
        <v/>
      </c>
      <c r="U98" s="277" t="str">
        <f t="array" ref="U98">IFERROR(IF(INDEX('Coverage Indicators - Section D'!F$45:F$196,MATCH('Print View'!$A98&amp;'Print View'!$U$76,'Coverage Indicators - Section D'!$B$45:$B$196&amp;'Coverage Indicators - Section D'!$I$45:$I$196,0))&lt;&gt;0,INDEX('Coverage Indicators - Section D'!F$45:F$196,MATCH('Print View'!$A98&amp;'Print View'!$U$76,'Coverage Indicators - Section D'!$B$45:$B$196&amp;'Coverage Indicators - Section D'!$I$45:$I$196,0)),""),"")</f>
        <v/>
      </c>
      <c r="V98" s="277" t="str">
        <f t="array" ref="V98">IFERROR(IF(INDEX('Coverage Indicators - Section D'!G$45:G$196,MATCH('Print View'!$A98&amp;'Print View'!$U$76,'Coverage Indicators - Section D'!$B$45:$B$196&amp;'Coverage Indicators - Section D'!$I$45:$I$196,0))&lt;&gt;0,INDEX('Coverage Indicators - Section D'!G$45:G$196,MATCH('Print View'!$A98&amp;'Print View'!$U$76,'Coverage Indicators - Section D'!$B$45:$B$196&amp;'Coverage Indicators - Section D'!$I$45:$I$196,0)),""),"")</f>
        <v/>
      </c>
      <c r="W98" s="278" t="str">
        <f t="array" ref="W98">IFERROR(IF(INDEX('Coverage Indicators - Section D'!H$45:H$196,MATCH('Print View'!$A98&amp;'Print View'!$U$76,'Coverage Indicators - Section D'!$B$45:$B$196&amp;'Coverage Indicators - Section D'!$I$45:$I$196,0))&lt;&gt;0,INDEX('Coverage Indicators - Section D'!H$45:H$196,MATCH('Print View'!$A98&amp;'Print View'!$U$76,'Coverage Indicators - Section D'!$B$45:$B$196&amp;'Coverage Indicators - Section D'!$I$45:$I$196,0)),""),"")</f>
        <v/>
      </c>
      <c r="X98" s="280"/>
      <c r="Y98" s="281"/>
      <c r="Z98" s="281"/>
      <c r="AA98" s="282"/>
      <c r="AB98" s="280"/>
      <c r="AC98" s="281"/>
      <c r="AD98" s="281"/>
      <c r="AE98" s="282"/>
      <c r="AF98" s="280"/>
      <c r="AG98" s="281"/>
      <c r="AH98" s="283"/>
      <c r="AI98" s="282"/>
      <c r="AJ98" s="284" t="str">
        <f>IFERROR(IF(INDEX('Coverage Indicators - Section D'!W$10:W$41,MATCH('Print View'!$A98,'Coverage Indicators - Section D'!$A$10:$A$41,0))&lt;&gt;0,INDEX('Coverage Indicators - Section D'!W$10:W$41,MATCH('Print View'!$A98,'Coverage Indicators - Section D'!$A$10:$A$41,0)),""),"")</f>
        <v/>
      </c>
    </row>
    <row r="99" spans="1:36" s="203" customFormat="1" ht="23.25" x14ac:dyDescent="0.25">
      <c r="A99" s="218">
        <v>21</v>
      </c>
      <c r="B99" s="193" t="str">
        <f>IFERROR(IF(INDEX('Coverage Indicators - Section D'!B$10:B$41,MATCH('Print View'!$A99,'Coverage Indicators - Section D'!$A$10:$A$41,0))&lt;&gt;0,INDEX('Coverage Indicators - Section D'!B$10:B$41,MATCH('Print View'!$A99,'Coverage Indicators - Section D'!$A$10:$A$41,0)),""),"")</f>
        <v/>
      </c>
      <c r="C99" s="193" t="str">
        <f>IFERROR(IF(INDEX('Coverage Indicators - Section D'!C$10:C$41,MATCH('Print View'!$A99,'Coverage Indicators - Section D'!$A$10:$A$41,0))&lt;&gt;0,INDEX('Coverage Indicators - Section D'!C$10:C$41,MATCH('Print View'!$A99,'Coverage Indicators - Section D'!$A$10:$A$41,0)),""),"")</f>
        <v/>
      </c>
      <c r="D99" s="193" t="str">
        <f>IFERROR(IF(INDEX('Coverage Indicators - Section D'!D$10:D$41,MATCH('Print View'!$A99,'Coverage Indicators - Section D'!$A$10:$A$41,0))&lt;&gt;0,INDEX('Coverage Indicators - Section D'!D$10:D$41,MATCH('Print View'!$A99,'Coverage Indicators - Section D'!$A$10:$A$41,0)),""),"")</f>
        <v/>
      </c>
      <c r="E99" s="193" t="str">
        <f>IFERROR(IF(INDEX('Coverage Indicators - Section D'!E$10:E$41,MATCH('Print View'!$A99,'Coverage Indicators - Section D'!$A$10:$A$41,0))&lt;&gt;0,INDEX('Coverage Indicators - Section D'!E$10:E$41,MATCH('Print View'!$A99,'Coverage Indicators - Section D'!$A$10:$A$41,0)),""),"")</f>
        <v/>
      </c>
      <c r="F99" s="193" t="str">
        <f>IFERROR(IF(INDEX('Coverage Indicators - Section D'!F$10:F$41,MATCH('Print View'!$A99,'Coverage Indicators - Section D'!$A$10:$A$41,0))&lt;&gt;0,INDEX('Coverage Indicators - Section D'!F$10:F$41,MATCH('Print View'!$A99,'Coverage Indicators - Section D'!$A$10:$A$41,0)),""),"")</f>
        <v/>
      </c>
      <c r="G99" s="193" t="str">
        <f>IFERROR(IF(INDEX('Coverage Indicators - Section D'!G$10:G$41,MATCH('Print View'!$A99,'Coverage Indicators - Section D'!$A$10:$A$41,0))&lt;&gt;0,INDEX('Coverage Indicators - Section D'!G$10:G$41,MATCH('Print View'!$A99,'Coverage Indicators - Section D'!$A$10:$A$41,0)),""),"")</f>
        <v/>
      </c>
      <c r="H99" s="193" t="str">
        <f>IFERROR(IF(INDEX('Coverage Indicators - Section D'!H$10:H$41,MATCH('Print View'!$A99,'Coverage Indicators - Section D'!$A$10:$A$41,0))&lt;&gt;0,INDEX('Coverage Indicators - Section D'!H$10:H$41,MATCH('Print View'!$A99,'Coverage Indicators - Section D'!$A$10:$A$41,0)),""),"")</f>
        <v/>
      </c>
      <c r="I99" s="193" t="str">
        <f>IFERROR(IF(INDEX('Coverage Indicators - Section D'!P$10:P$41,MATCH('Print View'!$A99,'Coverage Indicators - Section D'!$A$10:$A$41,0))&lt;&gt;0,INDEX('Coverage Indicators - Section D'!P$10:P$41,MATCH('Print View'!$A99,'Coverage Indicators - Section D'!$A$10:$A$41,0)),""),"")</f>
        <v/>
      </c>
      <c r="J99" s="193" t="str">
        <f>IFERROR(IF(INDEX('Coverage Indicators - Section D'!Q$10:Q$41,MATCH('Print View'!$A99,'Coverage Indicators - Section D'!$A$10:$A$41,0))&lt;&gt;0,INDEX('Coverage Indicators - Section D'!Q$10:Q$41,MATCH('Print View'!$A99,'Coverage Indicators - Section D'!$A$10:$A$41,0)),""),"")</f>
        <v/>
      </c>
      <c r="K99" s="193" t="str">
        <f>IFERROR(IF(INDEX('Coverage Indicators - Section D'!R$10:R$41,MATCH('Print View'!$A99,'Coverage Indicators - Section D'!$A$10:$A$41,0))&lt;&gt;0,INDEX('Coverage Indicators - Section D'!R$10:R$41,MATCH('Print View'!$A99,'Coverage Indicators - Section D'!$A$10:$A$41,0)),""),"")</f>
        <v/>
      </c>
      <c r="L99" s="193" t="str">
        <f>IFERROR(IF(INDEX('Coverage Indicators - Section D'!S$10:S$41,MATCH('Print View'!$A99,'Coverage Indicators - Section D'!$A$10:$A$41,0))&lt;&gt;0,INDEX('Coverage Indicators - Section D'!S$10:S$41,MATCH('Print View'!$A99,'Coverage Indicators - Section D'!$A$10:$A$41,0)),""),"")</f>
        <v/>
      </c>
      <c r="M99" s="193" t="str">
        <f>IFERROR(IF(INDEX('Coverage Indicators - Section D'!#REF!,MATCH('Print View'!$A99,'Coverage Indicators - Section D'!$A$10:$A$41,0))&lt;&gt;0,INDEX('Coverage Indicators - Section D'!#REF!,MATCH('Print View'!$A99,'Coverage Indicators - Section D'!$A$10:$A$41,0)),""),"")</f>
        <v/>
      </c>
      <c r="N99" s="193" t="str">
        <f>IFERROR(IF(INDEX('Coverage Indicators - Section D'!U$10:U$41,MATCH('Print View'!$A99,'Coverage Indicators - Section D'!$A$10:$A$41,0))&lt;&gt;0,INDEX('Coverage Indicators - Section D'!U$10:U$41,MATCH('Print View'!$A99,'Coverage Indicators - Section D'!$A$10:$A$41,0)),""),"")</f>
        <v/>
      </c>
      <c r="O99" s="193" t="str">
        <f>IFERROR(IF(INDEX('Coverage Indicators - Section D'!V$10:V$41,MATCH('Print View'!$A99,'Coverage Indicators - Section D'!$A$10:$A$41,0))&lt;&gt;0,INDEX('Coverage Indicators - Section D'!V$10:V$41,MATCH('Print View'!$A99,'Coverage Indicators - Section D'!$A$10:$A$41,0)),""),"")</f>
        <v/>
      </c>
      <c r="P99" s="212" t="str">
        <f t="array" ref="P99">IFERROR(IF(INDEX('Coverage Indicators - Section D'!E$45:E$196,MATCH('Print View'!$A99&amp;'Print View'!$Q$76,'Coverage Indicators - Section D'!$B$45:$B$196&amp;'Coverage Indicators - Section D'!$I$45:$I$196,0))&lt;&gt;0,INDEX('Coverage Indicators - Section D'!E$45:E$196,MATCH('Print View'!$A99&amp;'Print View'!$Q$76,'Coverage Indicators - Section D'!$B$45:$B$196&amp;'Coverage Indicators - Section D'!$I$45:$I$196,0)),""),"")</f>
        <v/>
      </c>
      <c r="Q99" s="199" t="str">
        <f t="array" ref="Q99">IFERROR(IF(INDEX('Coverage Indicators - Section D'!F$45:F$196,MATCH('Print View'!$A99&amp;'Print View'!$Q$76,'Coverage Indicators - Section D'!$B$45:$B$196&amp;'Coverage Indicators - Section D'!$I$45:$I$196,0))&lt;&gt;0,INDEX('Coverage Indicators - Section D'!F$45:F$196,MATCH('Print View'!$A99&amp;'Print View'!$Q$76,'Coverage Indicators - Section D'!$B$45:$B$196&amp;'Coverage Indicators - Section D'!$I$45:$I$196,0)),""),"")</f>
        <v/>
      </c>
      <c r="R99" s="199" t="str">
        <f t="array" ref="R99">IFERROR(IF(INDEX('Coverage Indicators - Section D'!G$45:G$196,MATCH('Print View'!$A99&amp;'Print View'!$Q$76,'Coverage Indicators - Section D'!$B$45:$B$196&amp;'Coverage Indicators - Section D'!$I$45:$I$196,0))&lt;&gt;0,INDEX('Coverage Indicators - Section D'!G$45:G$196,MATCH('Print View'!$A99&amp;'Print View'!$Q$76,'Coverage Indicators - Section D'!$B$45:$B$196&amp;'Coverage Indicators - Section D'!$I$45:$I$196,0)),""),"")</f>
        <v/>
      </c>
      <c r="S99" s="201" t="str">
        <f t="array" ref="S99">IFERROR(IF(INDEX('Coverage Indicators - Section D'!H$45:H$196,MATCH('Print View'!$A99&amp;'Print View'!$Q$76,'Coverage Indicators - Section D'!$B$45:$B$196&amp;'Coverage Indicators - Section D'!$I$45:$I$196,0))&lt;&gt;0,INDEX('Coverage Indicators - Section D'!H$45:H$196,MATCH('Print View'!$A99&amp;'Print View'!$Q$76,'Coverage Indicators - Section D'!$B$45:$B$196&amp;'Coverage Indicators - Section D'!$I$45:$I$196,0)),""),"")</f>
        <v/>
      </c>
      <c r="T99" s="198" t="str">
        <f t="array" ref="T99">IFERROR(IF(INDEX('Coverage Indicators - Section D'!E$45:E$196,MATCH('Print View'!$A99&amp;'Print View'!$U$76,'Coverage Indicators - Section D'!$B$45:$B$196&amp;'Coverage Indicators - Section D'!$I$45:$I$196,0))&lt;&gt;0,INDEX('Coverage Indicators - Section D'!E$45:E$196,MATCH('Print View'!$A99&amp;'Print View'!$U$76,'Coverage Indicators - Section D'!$B$45:$B$196&amp;'Coverage Indicators - Section D'!$I$45:$I$196,0)),""),"")</f>
        <v/>
      </c>
      <c r="U99" s="199" t="str">
        <f t="array" ref="U99">IFERROR(IF(INDEX('Coverage Indicators - Section D'!F$45:F$196,MATCH('Print View'!$A99&amp;'Print View'!$U$76,'Coverage Indicators - Section D'!$B$45:$B$196&amp;'Coverage Indicators - Section D'!$I$45:$I$196,0))&lt;&gt;0,INDEX('Coverage Indicators - Section D'!F$45:F$196,MATCH('Print View'!$A99&amp;'Print View'!$U$76,'Coverage Indicators - Section D'!$B$45:$B$196&amp;'Coverage Indicators - Section D'!$I$45:$I$196,0)),""),"")</f>
        <v/>
      </c>
      <c r="V99" s="199" t="str">
        <f t="array" ref="V99">IFERROR(IF(INDEX('Coverage Indicators - Section D'!G$45:G$196,MATCH('Print View'!$A99&amp;'Print View'!$U$76,'Coverage Indicators - Section D'!$B$45:$B$196&amp;'Coverage Indicators - Section D'!$I$45:$I$196,0))&lt;&gt;0,INDEX('Coverage Indicators - Section D'!G$45:G$196,MATCH('Print View'!$A99&amp;'Print View'!$U$76,'Coverage Indicators - Section D'!$B$45:$B$196&amp;'Coverage Indicators - Section D'!$I$45:$I$196,0)),""),"")</f>
        <v/>
      </c>
      <c r="W99" s="201" t="str">
        <f t="array" ref="W99">IFERROR(IF(INDEX('Coverage Indicators - Section D'!H$45:H$196,MATCH('Print View'!$A99&amp;'Print View'!$U$76,'Coverage Indicators - Section D'!$B$45:$B$196&amp;'Coverage Indicators - Section D'!$I$45:$I$196,0))&lt;&gt;0,INDEX('Coverage Indicators - Section D'!H$45:H$196,MATCH('Print View'!$A99&amp;'Print View'!$U$76,'Coverage Indicators - Section D'!$B$45:$B$196&amp;'Coverage Indicators - Section D'!$I$45:$I$196,0)),""),"")</f>
        <v/>
      </c>
      <c r="X99" s="197"/>
      <c r="Y99" s="195"/>
      <c r="Z99" s="195"/>
      <c r="AA99" s="196"/>
      <c r="AB99" s="197"/>
      <c r="AC99" s="195"/>
      <c r="AD99" s="195"/>
      <c r="AE99" s="196"/>
      <c r="AF99" s="197"/>
      <c r="AG99" s="195"/>
      <c r="AH99" s="204"/>
      <c r="AI99" s="196"/>
      <c r="AJ99" s="202" t="str">
        <f>IFERROR(IF(INDEX('Coverage Indicators - Section D'!W$10:W$41,MATCH('Print View'!$A99,'Coverage Indicators - Section D'!$A$10:$A$41,0))&lt;&gt;0,INDEX('Coverage Indicators - Section D'!W$10:W$41,MATCH('Print View'!$A99,'Coverage Indicators - Section D'!$A$10:$A$41,0)),""),"")</f>
        <v/>
      </c>
    </row>
    <row r="100" spans="1:36" s="203" customFormat="1" ht="23.25" x14ac:dyDescent="0.25">
      <c r="A100" s="219">
        <v>22</v>
      </c>
      <c r="B100" s="275" t="str">
        <f>IFERROR(IF(INDEX('Coverage Indicators - Section D'!B$10:B$41,MATCH('Print View'!$A100,'Coverage Indicators - Section D'!$A$10:$A$41,0))&lt;&gt;0,INDEX('Coverage Indicators - Section D'!B$10:B$41,MATCH('Print View'!$A100,'Coverage Indicators - Section D'!$A$10:$A$41,0)),""),"")</f>
        <v/>
      </c>
      <c r="C100" s="275" t="str">
        <f>IFERROR(IF(INDEX('Coverage Indicators - Section D'!C$10:C$41,MATCH('Print View'!$A100,'Coverage Indicators - Section D'!$A$10:$A$41,0))&lt;&gt;0,INDEX('Coverage Indicators - Section D'!C$10:C$41,MATCH('Print View'!$A100,'Coverage Indicators - Section D'!$A$10:$A$41,0)),""),"")</f>
        <v/>
      </c>
      <c r="D100" s="275" t="str">
        <f>IFERROR(IF(INDEX('Coverage Indicators - Section D'!D$10:D$41,MATCH('Print View'!$A100,'Coverage Indicators - Section D'!$A$10:$A$41,0))&lt;&gt;0,INDEX('Coverage Indicators - Section D'!D$10:D$41,MATCH('Print View'!$A100,'Coverage Indicators - Section D'!$A$10:$A$41,0)),""),"")</f>
        <v/>
      </c>
      <c r="E100" s="275" t="str">
        <f>IFERROR(IF(INDEX('Coverage Indicators - Section D'!E$10:E$41,MATCH('Print View'!$A100,'Coverage Indicators - Section D'!$A$10:$A$41,0))&lt;&gt;0,INDEX('Coverage Indicators - Section D'!E$10:E$41,MATCH('Print View'!$A100,'Coverage Indicators - Section D'!$A$10:$A$41,0)),""),"")</f>
        <v/>
      </c>
      <c r="F100" s="275" t="str">
        <f>IFERROR(IF(INDEX('Coverage Indicators - Section D'!F$10:F$41,MATCH('Print View'!$A100,'Coverage Indicators - Section D'!$A$10:$A$41,0))&lt;&gt;0,INDEX('Coverage Indicators - Section D'!F$10:F$41,MATCH('Print View'!$A100,'Coverage Indicators - Section D'!$A$10:$A$41,0)),""),"")</f>
        <v/>
      </c>
      <c r="G100" s="275" t="str">
        <f>IFERROR(IF(INDEX('Coverage Indicators - Section D'!G$10:G$41,MATCH('Print View'!$A100,'Coverage Indicators - Section D'!$A$10:$A$41,0))&lt;&gt;0,INDEX('Coverage Indicators - Section D'!G$10:G$41,MATCH('Print View'!$A100,'Coverage Indicators - Section D'!$A$10:$A$41,0)),""),"")</f>
        <v/>
      </c>
      <c r="H100" s="275" t="str">
        <f>IFERROR(IF(INDEX('Coverage Indicators - Section D'!H$10:H$41,MATCH('Print View'!$A100,'Coverage Indicators - Section D'!$A$10:$A$41,0))&lt;&gt;0,INDEX('Coverage Indicators - Section D'!H$10:H$41,MATCH('Print View'!$A100,'Coverage Indicators - Section D'!$A$10:$A$41,0)),""),"")</f>
        <v/>
      </c>
      <c r="I100" s="275" t="str">
        <f>IFERROR(IF(INDEX('Coverage Indicators - Section D'!P$10:P$41,MATCH('Print View'!$A100,'Coverage Indicators - Section D'!$A$10:$A$41,0))&lt;&gt;0,INDEX('Coverage Indicators - Section D'!P$10:P$41,MATCH('Print View'!$A100,'Coverage Indicators - Section D'!$A$10:$A$41,0)),""),"")</f>
        <v/>
      </c>
      <c r="J100" s="275" t="str">
        <f>IFERROR(IF(INDEX('Coverage Indicators - Section D'!Q$10:Q$41,MATCH('Print View'!$A100,'Coverage Indicators - Section D'!$A$10:$A$41,0))&lt;&gt;0,INDEX('Coverage Indicators - Section D'!Q$10:Q$41,MATCH('Print View'!$A100,'Coverage Indicators - Section D'!$A$10:$A$41,0)),""),"")</f>
        <v/>
      </c>
      <c r="K100" s="275" t="str">
        <f>IFERROR(IF(INDEX('Coverage Indicators - Section D'!R$10:R$41,MATCH('Print View'!$A100,'Coverage Indicators - Section D'!$A$10:$A$41,0))&lt;&gt;0,INDEX('Coverage Indicators - Section D'!R$10:R$41,MATCH('Print View'!$A100,'Coverage Indicators - Section D'!$A$10:$A$41,0)),""),"")</f>
        <v/>
      </c>
      <c r="L100" s="275" t="str">
        <f>IFERROR(IF(INDEX('Coverage Indicators - Section D'!S$10:S$41,MATCH('Print View'!$A100,'Coverage Indicators - Section D'!$A$10:$A$41,0))&lt;&gt;0,INDEX('Coverage Indicators - Section D'!S$10:S$41,MATCH('Print View'!$A100,'Coverage Indicators - Section D'!$A$10:$A$41,0)),""),"")</f>
        <v/>
      </c>
      <c r="M100" s="275" t="str">
        <f>IFERROR(IF(INDEX('Coverage Indicators - Section D'!#REF!,MATCH('Print View'!$A100,'Coverage Indicators - Section D'!$A$10:$A$41,0))&lt;&gt;0,INDEX('Coverage Indicators - Section D'!#REF!,MATCH('Print View'!$A100,'Coverage Indicators - Section D'!$A$10:$A$41,0)),""),"")</f>
        <v/>
      </c>
      <c r="N100" s="275" t="str">
        <f>IFERROR(IF(INDEX('Coverage Indicators - Section D'!U$10:U$41,MATCH('Print View'!$A100,'Coverage Indicators - Section D'!$A$10:$A$41,0))&lt;&gt;0,INDEX('Coverage Indicators - Section D'!U$10:U$41,MATCH('Print View'!$A100,'Coverage Indicators - Section D'!$A$10:$A$41,0)),""),"")</f>
        <v/>
      </c>
      <c r="O100" s="275" t="str">
        <f>IFERROR(IF(INDEX('Coverage Indicators - Section D'!V$10:V$41,MATCH('Print View'!$A100,'Coverage Indicators - Section D'!$A$10:$A$41,0))&lt;&gt;0,INDEX('Coverage Indicators - Section D'!V$10:V$41,MATCH('Print View'!$A100,'Coverage Indicators - Section D'!$A$10:$A$41,0)),""),"")</f>
        <v/>
      </c>
      <c r="P100" s="276" t="str">
        <f t="array" ref="P100">IFERROR(IF(INDEX('Coverage Indicators - Section D'!E$45:E$196,MATCH('Print View'!$A100&amp;'Print View'!$Q$76,'Coverage Indicators - Section D'!$B$45:$B$196&amp;'Coverage Indicators - Section D'!$I$45:$I$196,0))&lt;&gt;0,INDEX('Coverage Indicators - Section D'!E$45:E$196,MATCH('Print View'!$A100&amp;'Print View'!$Q$76,'Coverage Indicators - Section D'!$B$45:$B$196&amp;'Coverage Indicators - Section D'!$I$45:$I$196,0)),""),"")</f>
        <v/>
      </c>
      <c r="Q100" s="277" t="str">
        <f t="array" ref="Q100">IFERROR(IF(INDEX('Coverage Indicators - Section D'!F$45:F$196,MATCH('Print View'!$A100&amp;'Print View'!$Q$76,'Coverage Indicators - Section D'!$B$45:$B$196&amp;'Coverage Indicators - Section D'!$I$45:$I$196,0))&lt;&gt;0,INDEX('Coverage Indicators - Section D'!F$45:F$196,MATCH('Print View'!$A100&amp;'Print View'!$Q$76,'Coverage Indicators - Section D'!$B$45:$B$196&amp;'Coverage Indicators - Section D'!$I$45:$I$196,0)),""),"")</f>
        <v/>
      </c>
      <c r="R100" s="277" t="str">
        <f t="array" ref="R100">IFERROR(IF(INDEX('Coverage Indicators - Section D'!G$45:G$196,MATCH('Print View'!$A100&amp;'Print View'!$Q$76,'Coverage Indicators - Section D'!$B$45:$B$196&amp;'Coverage Indicators - Section D'!$I$45:$I$196,0))&lt;&gt;0,INDEX('Coverage Indicators - Section D'!G$45:G$196,MATCH('Print View'!$A100&amp;'Print View'!$Q$76,'Coverage Indicators - Section D'!$B$45:$B$196&amp;'Coverage Indicators - Section D'!$I$45:$I$196,0)),""),"")</f>
        <v/>
      </c>
      <c r="S100" s="278" t="str">
        <f t="array" ref="S100">IFERROR(IF(INDEX('Coverage Indicators - Section D'!H$45:H$196,MATCH('Print View'!$A100&amp;'Print View'!$Q$76,'Coverage Indicators - Section D'!$B$45:$B$196&amp;'Coverage Indicators - Section D'!$I$45:$I$196,0))&lt;&gt;0,INDEX('Coverage Indicators - Section D'!H$45:H$196,MATCH('Print View'!$A100&amp;'Print View'!$Q$76,'Coverage Indicators - Section D'!$B$45:$B$196&amp;'Coverage Indicators - Section D'!$I$45:$I$196,0)),""),"")</f>
        <v/>
      </c>
      <c r="T100" s="279" t="str">
        <f t="array" ref="T100">IFERROR(IF(INDEX('Coverage Indicators - Section D'!E$45:E$196,MATCH('Print View'!$A100&amp;'Print View'!$U$76,'Coverage Indicators - Section D'!$B$45:$B$196&amp;'Coverage Indicators - Section D'!$I$45:$I$196,0))&lt;&gt;0,INDEX('Coverage Indicators - Section D'!E$45:E$196,MATCH('Print View'!$A100&amp;'Print View'!$U$76,'Coverage Indicators - Section D'!$B$45:$B$196&amp;'Coverage Indicators - Section D'!$I$45:$I$196,0)),""),"")</f>
        <v/>
      </c>
      <c r="U100" s="277" t="str">
        <f t="array" ref="U100">IFERROR(IF(INDEX('Coverage Indicators - Section D'!F$45:F$196,MATCH('Print View'!$A100&amp;'Print View'!$U$76,'Coverage Indicators - Section D'!$B$45:$B$196&amp;'Coverage Indicators - Section D'!$I$45:$I$196,0))&lt;&gt;0,INDEX('Coverage Indicators - Section D'!F$45:F$196,MATCH('Print View'!$A100&amp;'Print View'!$U$76,'Coverage Indicators - Section D'!$B$45:$B$196&amp;'Coverage Indicators - Section D'!$I$45:$I$196,0)),""),"")</f>
        <v/>
      </c>
      <c r="V100" s="277" t="str">
        <f t="array" ref="V100">IFERROR(IF(INDEX('Coverage Indicators - Section D'!G$45:G$196,MATCH('Print View'!$A100&amp;'Print View'!$U$76,'Coverage Indicators - Section D'!$B$45:$B$196&amp;'Coverage Indicators - Section D'!$I$45:$I$196,0))&lt;&gt;0,INDEX('Coverage Indicators - Section D'!G$45:G$196,MATCH('Print View'!$A100&amp;'Print View'!$U$76,'Coverage Indicators - Section D'!$B$45:$B$196&amp;'Coverage Indicators - Section D'!$I$45:$I$196,0)),""),"")</f>
        <v/>
      </c>
      <c r="W100" s="278" t="str">
        <f t="array" ref="W100">IFERROR(IF(INDEX('Coverage Indicators - Section D'!H$45:H$196,MATCH('Print View'!$A100&amp;'Print View'!$U$76,'Coverage Indicators - Section D'!$B$45:$B$196&amp;'Coverage Indicators - Section D'!$I$45:$I$196,0))&lt;&gt;0,INDEX('Coverage Indicators - Section D'!H$45:H$196,MATCH('Print View'!$A100&amp;'Print View'!$U$76,'Coverage Indicators - Section D'!$B$45:$B$196&amp;'Coverage Indicators - Section D'!$I$45:$I$196,0)),""),"")</f>
        <v/>
      </c>
      <c r="X100" s="280"/>
      <c r="Y100" s="281"/>
      <c r="Z100" s="281"/>
      <c r="AA100" s="282"/>
      <c r="AB100" s="280"/>
      <c r="AC100" s="281"/>
      <c r="AD100" s="281"/>
      <c r="AE100" s="282"/>
      <c r="AF100" s="280"/>
      <c r="AG100" s="281"/>
      <c r="AH100" s="283"/>
      <c r="AI100" s="282"/>
      <c r="AJ100" s="284" t="str">
        <f>IFERROR(IF(INDEX('Coverage Indicators - Section D'!W$10:W$41,MATCH('Print View'!$A100,'Coverage Indicators - Section D'!$A$10:$A$41,0))&lt;&gt;0,INDEX('Coverage Indicators - Section D'!W$10:W$41,MATCH('Print View'!$A100,'Coverage Indicators - Section D'!$A$10:$A$41,0)),""),"")</f>
        <v/>
      </c>
    </row>
    <row r="101" spans="1:36" s="203" customFormat="1" ht="23.25" x14ac:dyDescent="0.25">
      <c r="A101" s="219">
        <v>23</v>
      </c>
      <c r="B101" s="193" t="str">
        <f>IFERROR(IF(INDEX('Coverage Indicators - Section D'!B$10:B$41,MATCH('Print View'!$A101,'Coverage Indicators - Section D'!$A$10:$A$41,0))&lt;&gt;0,INDEX('Coverage Indicators - Section D'!B$10:B$41,MATCH('Print View'!$A101,'Coverage Indicators - Section D'!$A$10:$A$41,0)),""),"")</f>
        <v/>
      </c>
      <c r="C101" s="193" t="str">
        <f>IFERROR(IF(INDEX('Coverage Indicators - Section D'!C$10:C$41,MATCH('Print View'!$A101,'Coverage Indicators - Section D'!$A$10:$A$41,0))&lt;&gt;0,INDEX('Coverage Indicators - Section D'!C$10:C$41,MATCH('Print View'!$A101,'Coverage Indicators - Section D'!$A$10:$A$41,0)),""),"")</f>
        <v/>
      </c>
      <c r="D101" s="193" t="str">
        <f>IFERROR(IF(INDEX('Coverage Indicators - Section D'!D$10:D$41,MATCH('Print View'!$A101,'Coverage Indicators - Section D'!$A$10:$A$41,0))&lt;&gt;0,INDEX('Coverage Indicators - Section D'!D$10:D$41,MATCH('Print View'!$A101,'Coverage Indicators - Section D'!$A$10:$A$41,0)),""),"")</f>
        <v/>
      </c>
      <c r="E101" s="193" t="str">
        <f>IFERROR(IF(INDEX('Coverage Indicators - Section D'!E$10:E$41,MATCH('Print View'!$A101,'Coverage Indicators - Section D'!$A$10:$A$41,0))&lt;&gt;0,INDEX('Coverage Indicators - Section D'!E$10:E$41,MATCH('Print View'!$A101,'Coverage Indicators - Section D'!$A$10:$A$41,0)),""),"")</f>
        <v/>
      </c>
      <c r="F101" s="193" t="str">
        <f>IFERROR(IF(INDEX('Coverage Indicators - Section D'!F$10:F$41,MATCH('Print View'!$A101,'Coverage Indicators - Section D'!$A$10:$A$41,0))&lt;&gt;0,INDEX('Coverage Indicators - Section D'!F$10:F$41,MATCH('Print View'!$A101,'Coverage Indicators - Section D'!$A$10:$A$41,0)),""),"")</f>
        <v/>
      </c>
      <c r="G101" s="193" t="str">
        <f>IFERROR(IF(INDEX('Coverage Indicators - Section D'!G$10:G$41,MATCH('Print View'!$A101,'Coverage Indicators - Section D'!$A$10:$A$41,0))&lt;&gt;0,INDEX('Coverage Indicators - Section D'!G$10:G$41,MATCH('Print View'!$A101,'Coverage Indicators - Section D'!$A$10:$A$41,0)),""),"")</f>
        <v/>
      </c>
      <c r="H101" s="193" t="str">
        <f>IFERROR(IF(INDEX('Coverage Indicators - Section D'!H$10:H$41,MATCH('Print View'!$A101,'Coverage Indicators - Section D'!$A$10:$A$41,0))&lt;&gt;0,INDEX('Coverage Indicators - Section D'!H$10:H$41,MATCH('Print View'!$A101,'Coverage Indicators - Section D'!$A$10:$A$41,0)),""),"")</f>
        <v/>
      </c>
      <c r="I101" s="193" t="str">
        <f>IFERROR(IF(INDEX('Coverage Indicators - Section D'!P$10:P$41,MATCH('Print View'!$A101,'Coverage Indicators - Section D'!$A$10:$A$41,0))&lt;&gt;0,INDEX('Coverage Indicators - Section D'!P$10:P$41,MATCH('Print View'!$A101,'Coverage Indicators - Section D'!$A$10:$A$41,0)),""),"")</f>
        <v/>
      </c>
      <c r="J101" s="193" t="str">
        <f>IFERROR(IF(INDEX('Coverage Indicators - Section D'!Q$10:Q$41,MATCH('Print View'!$A101,'Coverage Indicators - Section D'!$A$10:$A$41,0))&lt;&gt;0,INDEX('Coverage Indicators - Section D'!Q$10:Q$41,MATCH('Print View'!$A101,'Coverage Indicators - Section D'!$A$10:$A$41,0)),""),"")</f>
        <v/>
      </c>
      <c r="K101" s="193" t="str">
        <f>IFERROR(IF(INDEX('Coverage Indicators - Section D'!R$10:R$41,MATCH('Print View'!$A101,'Coverage Indicators - Section D'!$A$10:$A$41,0))&lt;&gt;0,INDEX('Coverage Indicators - Section D'!R$10:R$41,MATCH('Print View'!$A101,'Coverage Indicators - Section D'!$A$10:$A$41,0)),""),"")</f>
        <v/>
      </c>
      <c r="L101" s="193" t="str">
        <f>IFERROR(IF(INDEX('Coverage Indicators - Section D'!S$10:S$41,MATCH('Print View'!$A101,'Coverage Indicators - Section D'!$A$10:$A$41,0))&lt;&gt;0,INDEX('Coverage Indicators - Section D'!S$10:S$41,MATCH('Print View'!$A101,'Coverage Indicators - Section D'!$A$10:$A$41,0)),""),"")</f>
        <v/>
      </c>
      <c r="M101" s="193" t="str">
        <f>IFERROR(IF(INDEX('Coverage Indicators - Section D'!#REF!,MATCH('Print View'!$A101,'Coverage Indicators - Section D'!$A$10:$A$41,0))&lt;&gt;0,INDEX('Coverage Indicators - Section D'!#REF!,MATCH('Print View'!$A101,'Coverage Indicators - Section D'!$A$10:$A$41,0)),""),"")</f>
        <v/>
      </c>
      <c r="N101" s="193" t="str">
        <f>IFERROR(IF(INDEX('Coverage Indicators - Section D'!U$10:U$41,MATCH('Print View'!$A101,'Coverage Indicators - Section D'!$A$10:$A$41,0))&lt;&gt;0,INDEX('Coverage Indicators - Section D'!U$10:U$41,MATCH('Print View'!$A101,'Coverage Indicators - Section D'!$A$10:$A$41,0)),""),"")</f>
        <v/>
      </c>
      <c r="O101" s="193" t="str">
        <f>IFERROR(IF(INDEX('Coverage Indicators - Section D'!V$10:V$41,MATCH('Print View'!$A101,'Coverage Indicators - Section D'!$A$10:$A$41,0))&lt;&gt;0,INDEX('Coverage Indicators - Section D'!V$10:V$41,MATCH('Print View'!$A101,'Coverage Indicators - Section D'!$A$10:$A$41,0)),""),"")</f>
        <v/>
      </c>
      <c r="P101" s="212" t="str">
        <f t="array" ref="P101">IFERROR(IF(INDEX('Coverage Indicators - Section D'!E$45:E$196,MATCH('Print View'!$A101&amp;'Print View'!$Q$76,'Coverage Indicators - Section D'!$B$45:$B$196&amp;'Coverage Indicators - Section D'!$I$45:$I$196,0))&lt;&gt;0,INDEX('Coverage Indicators - Section D'!E$45:E$196,MATCH('Print View'!$A101&amp;'Print View'!$Q$76,'Coverage Indicators - Section D'!$B$45:$B$196&amp;'Coverage Indicators - Section D'!$I$45:$I$196,0)),""),"")</f>
        <v/>
      </c>
      <c r="Q101" s="199" t="str">
        <f t="array" ref="Q101">IFERROR(IF(INDEX('Coverage Indicators - Section D'!F$45:F$196,MATCH('Print View'!$A101&amp;'Print View'!$Q$76,'Coverage Indicators - Section D'!$B$45:$B$196&amp;'Coverage Indicators - Section D'!$I$45:$I$196,0))&lt;&gt;0,INDEX('Coverage Indicators - Section D'!F$45:F$196,MATCH('Print View'!$A101&amp;'Print View'!$Q$76,'Coverage Indicators - Section D'!$B$45:$B$196&amp;'Coverage Indicators - Section D'!$I$45:$I$196,0)),""),"")</f>
        <v/>
      </c>
      <c r="R101" s="199" t="str">
        <f t="array" ref="R101">IFERROR(IF(INDEX('Coverage Indicators - Section D'!G$45:G$196,MATCH('Print View'!$A101&amp;'Print View'!$Q$76,'Coverage Indicators - Section D'!$B$45:$B$196&amp;'Coverage Indicators - Section D'!$I$45:$I$196,0))&lt;&gt;0,INDEX('Coverage Indicators - Section D'!G$45:G$196,MATCH('Print View'!$A101&amp;'Print View'!$Q$76,'Coverage Indicators - Section D'!$B$45:$B$196&amp;'Coverage Indicators - Section D'!$I$45:$I$196,0)),""),"")</f>
        <v/>
      </c>
      <c r="S101" s="201" t="str">
        <f t="array" ref="S101">IFERROR(IF(INDEX('Coverage Indicators - Section D'!H$45:H$196,MATCH('Print View'!$A101&amp;'Print View'!$Q$76,'Coverage Indicators - Section D'!$B$45:$B$196&amp;'Coverage Indicators - Section D'!$I$45:$I$196,0))&lt;&gt;0,INDEX('Coverage Indicators - Section D'!H$45:H$196,MATCH('Print View'!$A101&amp;'Print View'!$Q$76,'Coverage Indicators - Section D'!$B$45:$B$196&amp;'Coverage Indicators - Section D'!$I$45:$I$196,0)),""),"")</f>
        <v/>
      </c>
      <c r="T101" s="198" t="str">
        <f t="array" ref="T101">IFERROR(IF(INDEX('Coverage Indicators - Section D'!E$45:E$196,MATCH('Print View'!$A101&amp;'Print View'!$U$76,'Coverage Indicators - Section D'!$B$45:$B$196&amp;'Coverage Indicators - Section D'!$I$45:$I$196,0))&lt;&gt;0,INDEX('Coverage Indicators - Section D'!E$45:E$196,MATCH('Print View'!$A101&amp;'Print View'!$U$76,'Coverage Indicators - Section D'!$B$45:$B$196&amp;'Coverage Indicators - Section D'!$I$45:$I$196,0)),""),"")</f>
        <v/>
      </c>
      <c r="U101" s="199" t="str">
        <f t="array" ref="U101">IFERROR(IF(INDEX('Coverage Indicators - Section D'!F$45:F$196,MATCH('Print View'!$A101&amp;'Print View'!$U$76,'Coverage Indicators - Section D'!$B$45:$B$196&amp;'Coverage Indicators - Section D'!$I$45:$I$196,0))&lt;&gt;0,INDEX('Coverage Indicators - Section D'!F$45:F$196,MATCH('Print View'!$A101&amp;'Print View'!$U$76,'Coverage Indicators - Section D'!$B$45:$B$196&amp;'Coverage Indicators - Section D'!$I$45:$I$196,0)),""),"")</f>
        <v/>
      </c>
      <c r="V101" s="199" t="str">
        <f t="array" ref="V101">IFERROR(IF(INDEX('Coverage Indicators - Section D'!G$45:G$196,MATCH('Print View'!$A101&amp;'Print View'!$U$76,'Coverage Indicators - Section D'!$B$45:$B$196&amp;'Coverage Indicators - Section D'!$I$45:$I$196,0))&lt;&gt;0,INDEX('Coverage Indicators - Section D'!G$45:G$196,MATCH('Print View'!$A101&amp;'Print View'!$U$76,'Coverage Indicators - Section D'!$B$45:$B$196&amp;'Coverage Indicators - Section D'!$I$45:$I$196,0)),""),"")</f>
        <v/>
      </c>
      <c r="W101" s="201" t="str">
        <f t="array" ref="W101">IFERROR(IF(INDEX('Coverage Indicators - Section D'!H$45:H$196,MATCH('Print View'!$A101&amp;'Print View'!$U$76,'Coverage Indicators - Section D'!$B$45:$B$196&amp;'Coverage Indicators - Section D'!$I$45:$I$196,0))&lt;&gt;0,INDEX('Coverage Indicators - Section D'!H$45:H$196,MATCH('Print View'!$A101&amp;'Print View'!$U$76,'Coverage Indicators - Section D'!$B$45:$B$196&amp;'Coverage Indicators - Section D'!$I$45:$I$196,0)),""),"")</f>
        <v/>
      </c>
      <c r="X101" s="197"/>
      <c r="Y101" s="195"/>
      <c r="Z101" s="195"/>
      <c r="AA101" s="196"/>
      <c r="AB101" s="197"/>
      <c r="AC101" s="195"/>
      <c r="AD101" s="195"/>
      <c r="AE101" s="196"/>
      <c r="AF101" s="197"/>
      <c r="AG101" s="195"/>
      <c r="AH101" s="204"/>
      <c r="AI101" s="196"/>
      <c r="AJ101" s="202" t="str">
        <f>IFERROR(IF(INDEX('Coverage Indicators - Section D'!W$10:W$41,MATCH('Print View'!$A101,'Coverage Indicators - Section D'!$A$10:$A$41,0))&lt;&gt;0,INDEX('Coverage Indicators - Section D'!W$10:W$41,MATCH('Print View'!$A101,'Coverage Indicators - Section D'!$A$10:$A$41,0)),""),"")</f>
        <v/>
      </c>
    </row>
    <row r="102" spans="1:36" s="203" customFormat="1" ht="23.25" x14ac:dyDescent="0.25">
      <c r="A102" s="219">
        <v>24</v>
      </c>
      <c r="B102" s="275" t="str">
        <f>IFERROR(IF(INDEX('Coverage Indicators - Section D'!B$10:B$41,MATCH('Print View'!$A102,'Coverage Indicators - Section D'!$A$10:$A$41,0))&lt;&gt;0,INDEX('Coverage Indicators - Section D'!B$10:B$41,MATCH('Print View'!$A102,'Coverage Indicators - Section D'!$A$10:$A$41,0)),""),"")</f>
        <v/>
      </c>
      <c r="C102" s="275" t="str">
        <f>IFERROR(IF(INDEX('Coverage Indicators - Section D'!C$10:C$41,MATCH('Print View'!$A102,'Coverage Indicators - Section D'!$A$10:$A$41,0))&lt;&gt;0,INDEX('Coverage Indicators - Section D'!C$10:C$41,MATCH('Print View'!$A102,'Coverage Indicators - Section D'!$A$10:$A$41,0)),""),"")</f>
        <v/>
      </c>
      <c r="D102" s="275" t="str">
        <f>IFERROR(IF(INDEX('Coverage Indicators - Section D'!D$10:D$41,MATCH('Print View'!$A102,'Coverage Indicators - Section D'!$A$10:$A$41,0))&lt;&gt;0,INDEX('Coverage Indicators - Section D'!D$10:D$41,MATCH('Print View'!$A102,'Coverage Indicators - Section D'!$A$10:$A$41,0)),""),"")</f>
        <v/>
      </c>
      <c r="E102" s="275" t="str">
        <f>IFERROR(IF(INDEX('Coverage Indicators - Section D'!E$10:E$41,MATCH('Print View'!$A102,'Coverage Indicators - Section D'!$A$10:$A$41,0))&lt;&gt;0,INDEX('Coverage Indicators - Section D'!E$10:E$41,MATCH('Print View'!$A102,'Coverage Indicators - Section D'!$A$10:$A$41,0)),""),"")</f>
        <v/>
      </c>
      <c r="F102" s="275" t="str">
        <f>IFERROR(IF(INDEX('Coverage Indicators - Section D'!F$10:F$41,MATCH('Print View'!$A102,'Coverage Indicators - Section D'!$A$10:$A$41,0))&lt;&gt;0,INDEX('Coverage Indicators - Section D'!F$10:F$41,MATCH('Print View'!$A102,'Coverage Indicators - Section D'!$A$10:$A$41,0)),""),"")</f>
        <v/>
      </c>
      <c r="G102" s="275" t="str">
        <f>IFERROR(IF(INDEX('Coverage Indicators - Section D'!G$10:G$41,MATCH('Print View'!$A102,'Coverage Indicators - Section D'!$A$10:$A$41,0))&lt;&gt;0,INDEX('Coverage Indicators - Section D'!G$10:G$41,MATCH('Print View'!$A102,'Coverage Indicators - Section D'!$A$10:$A$41,0)),""),"")</f>
        <v/>
      </c>
      <c r="H102" s="275" t="str">
        <f>IFERROR(IF(INDEX('Coverage Indicators - Section D'!H$10:H$41,MATCH('Print View'!$A102,'Coverage Indicators - Section D'!$A$10:$A$41,0))&lt;&gt;0,INDEX('Coverage Indicators - Section D'!H$10:H$41,MATCH('Print View'!$A102,'Coverage Indicators - Section D'!$A$10:$A$41,0)),""),"")</f>
        <v/>
      </c>
      <c r="I102" s="275" t="str">
        <f>IFERROR(IF(INDEX('Coverage Indicators - Section D'!P$10:P$41,MATCH('Print View'!$A102,'Coverage Indicators - Section D'!$A$10:$A$41,0))&lt;&gt;0,INDEX('Coverage Indicators - Section D'!P$10:P$41,MATCH('Print View'!$A102,'Coverage Indicators - Section D'!$A$10:$A$41,0)),""),"")</f>
        <v/>
      </c>
      <c r="J102" s="275" t="str">
        <f>IFERROR(IF(INDEX('Coverage Indicators - Section D'!Q$10:Q$41,MATCH('Print View'!$A102,'Coverage Indicators - Section D'!$A$10:$A$41,0))&lt;&gt;0,INDEX('Coverage Indicators - Section D'!Q$10:Q$41,MATCH('Print View'!$A102,'Coverage Indicators - Section D'!$A$10:$A$41,0)),""),"")</f>
        <v/>
      </c>
      <c r="K102" s="275" t="str">
        <f>IFERROR(IF(INDEX('Coverage Indicators - Section D'!R$10:R$41,MATCH('Print View'!$A102,'Coverage Indicators - Section D'!$A$10:$A$41,0))&lt;&gt;0,INDEX('Coverage Indicators - Section D'!R$10:R$41,MATCH('Print View'!$A102,'Coverage Indicators - Section D'!$A$10:$A$41,0)),""),"")</f>
        <v/>
      </c>
      <c r="L102" s="275" t="str">
        <f>IFERROR(IF(INDEX('Coverage Indicators - Section D'!S$10:S$41,MATCH('Print View'!$A102,'Coverage Indicators - Section D'!$A$10:$A$41,0))&lt;&gt;0,INDEX('Coverage Indicators - Section D'!S$10:S$41,MATCH('Print View'!$A102,'Coverage Indicators - Section D'!$A$10:$A$41,0)),""),"")</f>
        <v/>
      </c>
      <c r="M102" s="275" t="str">
        <f>IFERROR(IF(INDEX('Coverage Indicators - Section D'!#REF!,MATCH('Print View'!$A102,'Coverage Indicators - Section D'!$A$10:$A$41,0))&lt;&gt;0,INDEX('Coverage Indicators - Section D'!#REF!,MATCH('Print View'!$A102,'Coverage Indicators - Section D'!$A$10:$A$41,0)),""),"")</f>
        <v/>
      </c>
      <c r="N102" s="275" t="str">
        <f>IFERROR(IF(INDEX('Coverage Indicators - Section D'!U$10:U$41,MATCH('Print View'!$A102,'Coverage Indicators - Section D'!$A$10:$A$41,0))&lt;&gt;0,INDEX('Coverage Indicators - Section D'!U$10:U$41,MATCH('Print View'!$A102,'Coverage Indicators - Section D'!$A$10:$A$41,0)),""),"")</f>
        <v/>
      </c>
      <c r="O102" s="275" t="str">
        <f>IFERROR(IF(INDEX('Coverage Indicators - Section D'!V$10:V$41,MATCH('Print View'!$A102,'Coverage Indicators - Section D'!$A$10:$A$41,0))&lt;&gt;0,INDEX('Coverage Indicators - Section D'!V$10:V$41,MATCH('Print View'!$A102,'Coverage Indicators - Section D'!$A$10:$A$41,0)),""),"")</f>
        <v/>
      </c>
      <c r="P102" s="276" t="str">
        <f t="array" ref="P102">IFERROR(IF(INDEX('Coverage Indicators - Section D'!E$45:E$196,MATCH('Print View'!$A102&amp;'Print View'!$Q$76,'Coverage Indicators - Section D'!$B$45:$B$196&amp;'Coverage Indicators - Section D'!$I$45:$I$196,0))&lt;&gt;0,INDEX('Coverage Indicators - Section D'!E$45:E$196,MATCH('Print View'!$A102&amp;'Print View'!$Q$76,'Coverage Indicators - Section D'!$B$45:$B$196&amp;'Coverage Indicators - Section D'!$I$45:$I$196,0)),""),"")</f>
        <v/>
      </c>
      <c r="Q102" s="277" t="str">
        <f t="array" ref="Q102">IFERROR(IF(INDEX('Coverage Indicators - Section D'!F$45:F$196,MATCH('Print View'!$A102&amp;'Print View'!$Q$76,'Coverage Indicators - Section D'!$B$45:$B$196&amp;'Coverage Indicators - Section D'!$I$45:$I$196,0))&lt;&gt;0,INDEX('Coverage Indicators - Section D'!F$45:F$196,MATCH('Print View'!$A102&amp;'Print View'!$Q$76,'Coverage Indicators - Section D'!$B$45:$B$196&amp;'Coverage Indicators - Section D'!$I$45:$I$196,0)),""),"")</f>
        <v/>
      </c>
      <c r="R102" s="277" t="str">
        <f t="array" ref="R102">IFERROR(IF(INDEX('Coverage Indicators - Section D'!G$45:G$196,MATCH('Print View'!$A102&amp;'Print View'!$Q$76,'Coverage Indicators - Section D'!$B$45:$B$196&amp;'Coverage Indicators - Section D'!$I$45:$I$196,0))&lt;&gt;0,INDEX('Coverage Indicators - Section D'!G$45:G$196,MATCH('Print View'!$A102&amp;'Print View'!$Q$76,'Coverage Indicators - Section D'!$B$45:$B$196&amp;'Coverage Indicators - Section D'!$I$45:$I$196,0)),""),"")</f>
        <v/>
      </c>
      <c r="S102" s="278" t="str">
        <f t="array" ref="S102">IFERROR(IF(INDEX('Coverage Indicators - Section D'!H$45:H$196,MATCH('Print View'!$A102&amp;'Print View'!$Q$76,'Coverage Indicators - Section D'!$B$45:$B$196&amp;'Coverage Indicators - Section D'!$I$45:$I$196,0))&lt;&gt;0,INDEX('Coverage Indicators - Section D'!H$45:H$196,MATCH('Print View'!$A102&amp;'Print View'!$Q$76,'Coverage Indicators - Section D'!$B$45:$B$196&amp;'Coverage Indicators - Section D'!$I$45:$I$196,0)),""),"")</f>
        <v/>
      </c>
      <c r="T102" s="279" t="str">
        <f t="array" ref="T102">IFERROR(IF(INDEX('Coverage Indicators - Section D'!E$45:E$196,MATCH('Print View'!$A102&amp;'Print View'!$U$76,'Coverage Indicators - Section D'!$B$45:$B$196&amp;'Coverage Indicators - Section D'!$I$45:$I$196,0))&lt;&gt;0,INDEX('Coverage Indicators - Section D'!E$45:E$196,MATCH('Print View'!$A102&amp;'Print View'!$U$76,'Coverage Indicators - Section D'!$B$45:$B$196&amp;'Coverage Indicators - Section D'!$I$45:$I$196,0)),""),"")</f>
        <v/>
      </c>
      <c r="U102" s="277" t="str">
        <f t="array" ref="U102">IFERROR(IF(INDEX('Coverage Indicators - Section D'!F$45:F$196,MATCH('Print View'!$A102&amp;'Print View'!$U$76,'Coverage Indicators - Section D'!$B$45:$B$196&amp;'Coverage Indicators - Section D'!$I$45:$I$196,0))&lt;&gt;0,INDEX('Coverage Indicators - Section D'!F$45:F$196,MATCH('Print View'!$A102&amp;'Print View'!$U$76,'Coverage Indicators - Section D'!$B$45:$B$196&amp;'Coverage Indicators - Section D'!$I$45:$I$196,0)),""),"")</f>
        <v/>
      </c>
      <c r="V102" s="277" t="str">
        <f t="array" ref="V102">IFERROR(IF(INDEX('Coverage Indicators - Section D'!G$45:G$196,MATCH('Print View'!$A102&amp;'Print View'!$U$76,'Coverage Indicators - Section D'!$B$45:$B$196&amp;'Coverage Indicators - Section D'!$I$45:$I$196,0))&lt;&gt;0,INDEX('Coverage Indicators - Section D'!G$45:G$196,MATCH('Print View'!$A102&amp;'Print View'!$U$76,'Coverage Indicators - Section D'!$B$45:$B$196&amp;'Coverage Indicators - Section D'!$I$45:$I$196,0)),""),"")</f>
        <v/>
      </c>
      <c r="W102" s="278" t="str">
        <f t="array" ref="W102">IFERROR(IF(INDEX('Coverage Indicators - Section D'!H$45:H$196,MATCH('Print View'!$A102&amp;'Print View'!$U$76,'Coverage Indicators - Section D'!$B$45:$B$196&amp;'Coverage Indicators - Section D'!$I$45:$I$196,0))&lt;&gt;0,INDEX('Coverage Indicators - Section D'!H$45:H$196,MATCH('Print View'!$A102&amp;'Print View'!$U$76,'Coverage Indicators - Section D'!$B$45:$B$196&amp;'Coverage Indicators - Section D'!$I$45:$I$196,0)),""),"")</f>
        <v/>
      </c>
      <c r="X102" s="280"/>
      <c r="Y102" s="281"/>
      <c r="Z102" s="281"/>
      <c r="AA102" s="282"/>
      <c r="AB102" s="280"/>
      <c r="AC102" s="281"/>
      <c r="AD102" s="281"/>
      <c r="AE102" s="282"/>
      <c r="AF102" s="280"/>
      <c r="AG102" s="281"/>
      <c r="AH102" s="283"/>
      <c r="AI102" s="282"/>
      <c r="AJ102" s="284" t="str">
        <f>IFERROR(IF(INDEX('Coverage Indicators - Section D'!W$10:W$41,MATCH('Print View'!$A102,'Coverage Indicators - Section D'!$A$10:$A$41,0))&lt;&gt;0,INDEX('Coverage Indicators - Section D'!W$10:W$41,MATCH('Print View'!$A102,'Coverage Indicators - Section D'!$A$10:$A$41,0)),""),"")</f>
        <v/>
      </c>
    </row>
    <row r="103" spans="1:36" s="203" customFormat="1" ht="23.25" x14ac:dyDescent="0.25">
      <c r="A103" s="218">
        <v>25</v>
      </c>
      <c r="B103" s="193" t="str">
        <f>IFERROR(IF(INDEX('Coverage Indicators - Section D'!B$10:B$41,MATCH('Print View'!$A103,'Coverage Indicators - Section D'!$A$10:$A$41,0))&lt;&gt;0,INDEX('Coverage Indicators - Section D'!B$10:B$41,MATCH('Print View'!$A103,'Coverage Indicators - Section D'!$A$10:$A$41,0)),""),"")</f>
        <v/>
      </c>
      <c r="C103" s="193" t="str">
        <f>IFERROR(IF(INDEX('Coverage Indicators - Section D'!C$10:C$41,MATCH('Print View'!$A103,'Coverage Indicators - Section D'!$A$10:$A$41,0))&lt;&gt;0,INDEX('Coverage Indicators - Section D'!C$10:C$41,MATCH('Print View'!$A103,'Coverage Indicators - Section D'!$A$10:$A$41,0)),""),"")</f>
        <v/>
      </c>
      <c r="D103" s="193" t="str">
        <f>IFERROR(IF(INDEX('Coverage Indicators - Section D'!D$10:D$41,MATCH('Print View'!$A103,'Coverage Indicators - Section D'!$A$10:$A$41,0))&lt;&gt;0,INDEX('Coverage Indicators - Section D'!D$10:D$41,MATCH('Print View'!$A103,'Coverage Indicators - Section D'!$A$10:$A$41,0)),""),"")</f>
        <v/>
      </c>
      <c r="E103" s="193" t="str">
        <f>IFERROR(IF(INDEX('Coverage Indicators - Section D'!E$10:E$41,MATCH('Print View'!$A103,'Coverage Indicators - Section D'!$A$10:$A$41,0))&lt;&gt;0,INDEX('Coverage Indicators - Section D'!E$10:E$41,MATCH('Print View'!$A103,'Coverage Indicators - Section D'!$A$10:$A$41,0)),""),"")</f>
        <v/>
      </c>
      <c r="F103" s="193" t="str">
        <f>IFERROR(IF(INDEX('Coverage Indicators - Section D'!F$10:F$41,MATCH('Print View'!$A103,'Coverage Indicators - Section D'!$A$10:$A$41,0))&lt;&gt;0,INDEX('Coverage Indicators - Section D'!F$10:F$41,MATCH('Print View'!$A103,'Coverage Indicators - Section D'!$A$10:$A$41,0)),""),"")</f>
        <v/>
      </c>
      <c r="G103" s="193" t="str">
        <f>IFERROR(IF(INDEX('Coverage Indicators - Section D'!G$10:G$41,MATCH('Print View'!$A103,'Coverage Indicators - Section D'!$A$10:$A$41,0))&lt;&gt;0,INDEX('Coverage Indicators - Section D'!G$10:G$41,MATCH('Print View'!$A103,'Coverage Indicators - Section D'!$A$10:$A$41,0)),""),"")</f>
        <v/>
      </c>
      <c r="H103" s="193" t="str">
        <f>IFERROR(IF(INDEX('Coverage Indicators - Section D'!H$10:H$41,MATCH('Print View'!$A103,'Coverage Indicators - Section D'!$A$10:$A$41,0))&lt;&gt;0,INDEX('Coverage Indicators - Section D'!H$10:H$41,MATCH('Print View'!$A103,'Coverage Indicators - Section D'!$A$10:$A$41,0)),""),"")</f>
        <v/>
      </c>
      <c r="I103" s="193" t="str">
        <f>IFERROR(IF(INDEX('Coverage Indicators - Section D'!P$10:P$41,MATCH('Print View'!$A103,'Coverage Indicators - Section D'!$A$10:$A$41,0))&lt;&gt;0,INDEX('Coverage Indicators - Section D'!P$10:P$41,MATCH('Print View'!$A103,'Coverage Indicators - Section D'!$A$10:$A$41,0)),""),"")</f>
        <v/>
      </c>
      <c r="J103" s="193" t="str">
        <f>IFERROR(IF(INDEX('Coverage Indicators - Section D'!Q$10:Q$41,MATCH('Print View'!$A103,'Coverage Indicators - Section D'!$A$10:$A$41,0))&lt;&gt;0,INDEX('Coverage Indicators - Section D'!Q$10:Q$41,MATCH('Print View'!$A103,'Coverage Indicators - Section D'!$A$10:$A$41,0)),""),"")</f>
        <v/>
      </c>
      <c r="K103" s="193" t="str">
        <f>IFERROR(IF(INDEX('Coverage Indicators - Section D'!R$10:R$41,MATCH('Print View'!$A103,'Coverage Indicators - Section D'!$A$10:$A$41,0))&lt;&gt;0,INDEX('Coverage Indicators - Section D'!R$10:R$41,MATCH('Print View'!$A103,'Coverage Indicators - Section D'!$A$10:$A$41,0)),""),"")</f>
        <v/>
      </c>
      <c r="L103" s="193" t="str">
        <f>IFERROR(IF(INDEX('Coverage Indicators - Section D'!S$10:S$41,MATCH('Print View'!$A103,'Coverage Indicators - Section D'!$A$10:$A$41,0))&lt;&gt;0,INDEX('Coverage Indicators - Section D'!S$10:S$41,MATCH('Print View'!$A103,'Coverage Indicators - Section D'!$A$10:$A$41,0)),""),"")</f>
        <v/>
      </c>
      <c r="M103" s="193" t="str">
        <f>IFERROR(IF(INDEX('Coverage Indicators - Section D'!#REF!,MATCH('Print View'!$A103,'Coverage Indicators - Section D'!$A$10:$A$41,0))&lt;&gt;0,INDEX('Coverage Indicators - Section D'!#REF!,MATCH('Print View'!$A103,'Coverage Indicators - Section D'!$A$10:$A$41,0)),""),"")</f>
        <v/>
      </c>
      <c r="N103" s="193" t="str">
        <f>IFERROR(IF(INDEX('Coverage Indicators - Section D'!U$10:U$41,MATCH('Print View'!$A103,'Coverage Indicators - Section D'!$A$10:$A$41,0))&lt;&gt;0,INDEX('Coverage Indicators - Section D'!U$10:U$41,MATCH('Print View'!$A103,'Coverage Indicators - Section D'!$A$10:$A$41,0)),""),"")</f>
        <v/>
      </c>
      <c r="O103" s="193" t="str">
        <f>IFERROR(IF(INDEX('Coverage Indicators - Section D'!V$10:V$41,MATCH('Print View'!$A103,'Coverage Indicators - Section D'!$A$10:$A$41,0))&lt;&gt;0,INDEX('Coverage Indicators - Section D'!V$10:V$41,MATCH('Print View'!$A103,'Coverage Indicators - Section D'!$A$10:$A$41,0)),""),"")</f>
        <v/>
      </c>
      <c r="P103" s="212" t="str">
        <f t="array" ref="P103">IFERROR(IF(INDEX('Coverage Indicators - Section D'!E$45:E$196,MATCH('Print View'!$A103&amp;'Print View'!$Q$76,'Coverage Indicators - Section D'!$B$45:$B$196&amp;'Coverage Indicators - Section D'!$I$45:$I$196,0))&lt;&gt;0,INDEX('Coverage Indicators - Section D'!E$45:E$196,MATCH('Print View'!$A103&amp;'Print View'!$Q$76,'Coverage Indicators - Section D'!$B$45:$B$196&amp;'Coverage Indicators - Section D'!$I$45:$I$196,0)),""),"")</f>
        <v/>
      </c>
      <c r="Q103" s="199" t="str">
        <f t="array" ref="Q103">IFERROR(IF(INDEX('Coverage Indicators - Section D'!F$45:F$196,MATCH('Print View'!$A103&amp;'Print View'!$Q$76,'Coverage Indicators - Section D'!$B$45:$B$196&amp;'Coverage Indicators - Section D'!$I$45:$I$196,0))&lt;&gt;0,INDEX('Coverage Indicators - Section D'!F$45:F$196,MATCH('Print View'!$A103&amp;'Print View'!$Q$76,'Coverage Indicators - Section D'!$B$45:$B$196&amp;'Coverage Indicators - Section D'!$I$45:$I$196,0)),""),"")</f>
        <v/>
      </c>
      <c r="R103" s="199" t="str">
        <f t="array" ref="R103">IFERROR(IF(INDEX('Coverage Indicators - Section D'!G$45:G$196,MATCH('Print View'!$A103&amp;'Print View'!$Q$76,'Coverage Indicators - Section D'!$B$45:$B$196&amp;'Coverage Indicators - Section D'!$I$45:$I$196,0))&lt;&gt;0,INDEX('Coverage Indicators - Section D'!G$45:G$196,MATCH('Print View'!$A103&amp;'Print View'!$Q$76,'Coverage Indicators - Section D'!$B$45:$B$196&amp;'Coverage Indicators - Section D'!$I$45:$I$196,0)),""),"")</f>
        <v/>
      </c>
      <c r="S103" s="201" t="str">
        <f t="array" ref="S103">IFERROR(IF(INDEX('Coverage Indicators - Section D'!H$45:H$196,MATCH('Print View'!$A103&amp;'Print View'!$Q$76,'Coverage Indicators - Section D'!$B$45:$B$196&amp;'Coverage Indicators - Section D'!$I$45:$I$196,0))&lt;&gt;0,INDEX('Coverage Indicators - Section D'!H$45:H$196,MATCH('Print View'!$A103&amp;'Print View'!$Q$76,'Coverage Indicators - Section D'!$B$45:$B$196&amp;'Coverage Indicators - Section D'!$I$45:$I$196,0)),""),"")</f>
        <v/>
      </c>
      <c r="T103" s="198" t="str">
        <f t="array" ref="T103">IFERROR(IF(INDEX('Coverage Indicators - Section D'!E$45:E$196,MATCH('Print View'!$A103&amp;'Print View'!$U$76,'Coverage Indicators - Section D'!$B$45:$B$196&amp;'Coverage Indicators - Section D'!$I$45:$I$196,0))&lt;&gt;0,INDEX('Coverage Indicators - Section D'!E$45:E$196,MATCH('Print View'!$A103&amp;'Print View'!$U$76,'Coverage Indicators - Section D'!$B$45:$B$196&amp;'Coverage Indicators - Section D'!$I$45:$I$196,0)),""),"")</f>
        <v/>
      </c>
      <c r="U103" s="199" t="str">
        <f t="array" ref="U103">IFERROR(IF(INDEX('Coverage Indicators - Section D'!F$45:F$196,MATCH('Print View'!$A103&amp;'Print View'!$U$76,'Coverage Indicators - Section D'!$B$45:$B$196&amp;'Coverage Indicators - Section D'!$I$45:$I$196,0))&lt;&gt;0,INDEX('Coverage Indicators - Section D'!F$45:F$196,MATCH('Print View'!$A103&amp;'Print View'!$U$76,'Coverage Indicators - Section D'!$B$45:$B$196&amp;'Coverage Indicators - Section D'!$I$45:$I$196,0)),""),"")</f>
        <v/>
      </c>
      <c r="V103" s="199" t="str">
        <f t="array" ref="V103">IFERROR(IF(INDEX('Coverage Indicators - Section D'!G$45:G$196,MATCH('Print View'!$A103&amp;'Print View'!$U$76,'Coverage Indicators - Section D'!$B$45:$B$196&amp;'Coverage Indicators - Section D'!$I$45:$I$196,0))&lt;&gt;0,INDEX('Coverage Indicators - Section D'!G$45:G$196,MATCH('Print View'!$A103&amp;'Print View'!$U$76,'Coverage Indicators - Section D'!$B$45:$B$196&amp;'Coverage Indicators - Section D'!$I$45:$I$196,0)),""),"")</f>
        <v/>
      </c>
      <c r="W103" s="201" t="str">
        <f t="array" ref="W103">IFERROR(IF(INDEX('Coverage Indicators - Section D'!H$45:H$196,MATCH('Print View'!$A103&amp;'Print View'!$U$76,'Coverage Indicators - Section D'!$B$45:$B$196&amp;'Coverage Indicators - Section D'!$I$45:$I$196,0))&lt;&gt;0,INDEX('Coverage Indicators - Section D'!H$45:H$196,MATCH('Print View'!$A103&amp;'Print View'!$U$76,'Coverage Indicators - Section D'!$B$45:$B$196&amp;'Coverage Indicators - Section D'!$I$45:$I$196,0)),""),"")</f>
        <v/>
      </c>
      <c r="X103" s="197"/>
      <c r="Y103" s="195"/>
      <c r="Z103" s="195"/>
      <c r="AA103" s="196"/>
      <c r="AB103" s="197"/>
      <c r="AC103" s="195"/>
      <c r="AD103" s="195"/>
      <c r="AE103" s="196"/>
      <c r="AF103" s="197"/>
      <c r="AG103" s="195"/>
      <c r="AH103" s="204"/>
      <c r="AI103" s="196"/>
      <c r="AJ103" s="202" t="str">
        <f>IFERROR(IF(INDEX('Coverage Indicators - Section D'!W$10:W$41,MATCH('Print View'!$A103,'Coverage Indicators - Section D'!$A$10:$A$41,0))&lt;&gt;0,INDEX('Coverage Indicators - Section D'!W$10:W$41,MATCH('Print View'!$A103,'Coverage Indicators - Section D'!$A$10:$A$41,0)),""),"")</f>
        <v/>
      </c>
    </row>
    <row r="104" spans="1:36" s="203" customFormat="1" ht="23.25" x14ac:dyDescent="0.25">
      <c r="A104" s="219">
        <v>26</v>
      </c>
      <c r="B104" s="275" t="str">
        <f>IFERROR(IF(INDEX('Coverage Indicators - Section D'!B$10:B$41,MATCH('Print View'!$A104,'Coverage Indicators - Section D'!$A$10:$A$41,0))&lt;&gt;0,INDEX('Coverage Indicators - Section D'!B$10:B$41,MATCH('Print View'!$A104,'Coverage Indicators - Section D'!$A$10:$A$41,0)),""),"")</f>
        <v/>
      </c>
      <c r="C104" s="275" t="str">
        <f>IFERROR(IF(INDEX('Coverage Indicators - Section D'!C$10:C$41,MATCH('Print View'!$A104,'Coverage Indicators - Section D'!$A$10:$A$41,0))&lt;&gt;0,INDEX('Coverage Indicators - Section D'!C$10:C$41,MATCH('Print View'!$A104,'Coverage Indicators - Section D'!$A$10:$A$41,0)),""),"")</f>
        <v/>
      </c>
      <c r="D104" s="275" t="str">
        <f>IFERROR(IF(INDEX('Coverage Indicators - Section D'!D$10:D$41,MATCH('Print View'!$A104,'Coverage Indicators - Section D'!$A$10:$A$41,0))&lt;&gt;0,INDEX('Coverage Indicators - Section D'!D$10:D$41,MATCH('Print View'!$A104,'Coverage Indicators - Section D'!$A$10:$A$41,0)),""),"")</f>
        <v/>
      </c>
      <c r="E104" s="275" t="str">
        <f>IFERROR(IF(INDEX('Coverage Indicators - Section D'!E$10:E$41,MATCH('Print View'!$A104,'Coverage Indicators - Section D'!$A$10:$A$41,0))&lt;&gt;0,INDEX('Coverage Indicators - Section D'!E$10:E$41,MATCH('Print View'!$A104,'Coverage Indicators - Section D'!$A$10:$A$41,0)),""),"")</f>
        <v/>
      </c>
      <c r="F104" s="275" t="str">
        <f>IFERROR(IF(INDEX('Coverage Indicators - Section D'!F$10:F$41,MATCH('Print View'!$A104,'Coverage Indicators - Section D'!$A$10:$A$41,0))&lt;&gt;0,INDEX('Coverage Indicators - Section D'!F$10:F$41,MATCH('Print View'!$A104,'Coverage Indicators - Section D'!$A$10:$A$41,0)),""),"")</f>
        <v/>
      </c>
      <c r="G104" s="275" t="str">
        <f>IFERROR(IF(INDEX('Coverage Indicators - Section D'!G$10:G$41,MATCH('Print View'!$A104,'Coverage Indicators - Section D'!$A$10:$A$41,0))&lt;&gt;0,INDEX('Coverage Indicators - Section D'!G$10:G$41,MATCH('Print View'!$A104,'Coverage Indicators - Section D'!$A$10:$A$41,0)),""),"")</f>
        <v/>
      </c>
      <c r="H104" s="275" t="str">
        <f>IFERROR(IF(INDEX('Coverage Indicators - Section D'!H$10:H$41,MATCH('Print View'!$A104,'Coverage Indicators - Section D'!$A$10:$A$41,0))&lt;&gt;0,INDEX('Coverage Indicators - Section D'!H$10:H$41,MATCH('Print View'!$A104,'Coverage Indicators - Section D'!$A$10:$A$41,0)),""),"")</f>
        <v/>
      </c>
      <c r="I104" s="275" t="str">
        <f>IFERROR(IF(INDEX('Coverage Indicators - Section D'!P$10:P$41,MATCH('Print View'!$A104,'Coverage Indicators - Section D'!$A$10:$A$41,0))&lt;&gt;0,INDEX('Coverage Indicators - Section D'!P$10:P$41,MATCH('Print View'!$A104,'Coverage Indicators - Section D'!$A$10:$A$41,0)),""),"")</f>
        <v/>
      </c>
      <c r="J104" s="275" t="str">
        <f>IFERROR(IF(INDEX('Coverage Indicators - Section D'!Q$10:Q$41,MATCH('Print View'!$A104,'Coverage Indicators - Section D'!$A$10:$A$41,0))&lt;&gt;0,INDEX('Coverage Indicators - Section D'!Q$10:Q$41,MATCH('Print View'!$A104,'Coverage Indicators - Section D'!$A$10:$A$41,0)),""),"")</f>
        <v/>
      </c>
      <c r="K104" s="275" t="str">
        <f>IFERROR(IF(INDEX('Coverage Indicators - Section D'!R$10:R$41,MATCH('Print View'!$A104,'Coverage Indicators - Section D'!$A$10:$A$41,0))&lt;&gt;0,INDEX('Coverage Indicators - Section D'!R$10:R$41,MATCH('Print View'!$A104,'Coverage Indicators - Section D'!$A$10:$A$41,0)),""),"")</f>
        <v/>
      </c>
      <c r="L104" s="275" t="str">
        <f>IFERROR(IF(INDEX('Coverage Indicators - Section D'!S$10:S$41,MATCH('Print View'!$A104,'Coverage Indicators - Section D'!$A$10:$A$41,0))&lt;&gt;0,INDEX('Coverage Indicators - Section D'!S$10:S$41,MATCH('Print View'!$A104,'Coverage Indicators - Section D'!$A$10:$A$41,0)),""),"")</f>
        <v/>
      </c>
      <c r="M104" s="275" t="str">
        <f>IFERROR(IF(INDEX('Coverage Indicators - Section D'!#REF!,MATCH('Print View'!$A104,'Coverage Indicators - Section D'!$A$10:$A$41,0))&lt;&gt;0,INDEX('Coverage Indicators - Section D'!#REF!,MATCH('Print View'!$A104,'Coverage Indicators - Section D'!$A$10:$A$41,0)),""),"")</f>
        <v/>
      </c>
      <c r="N104" s="275" t="str">
        <f>IFERROR(IF(INDEX('Coverage Indicators - Section D'!U$10:U$41,MATCH('Print View'!$A104,'Coverage Indicators - Section D'!$A$10:$A$41,0))&lt;&gt;0,INDEX('Coverage Indicators - Section D'!U$10:U$41,MATCH('Print View'!$A104,'Coverage Indicators - Section D'!$A$10:$A$41,0)),""),"")</f>
        <v/>
      </c>
      <c r="O104" s="275" t="str">
        <f>IFERROR(IF(INDEX('Coverage Indicators - Section D'!V$10:V$41,MATCH('Print View'!$A104,'Coverage Indicators - Section D'!$A$10:$A$41,0))&lt;&gt;0,INDEX('Coverage Indicators - Section D'!V$10:V$41,MATCH('Print View'!$A104,'Coverage Indicators - Section D'!$A$10:$A$41,0)),""),"")</f>
        <v/>
      </c>
      <c r="P104" s="276" t="str">
        <f t="array" ref="P104">IFERROR(IF(INDEX('Coverage Indicators - Section D'!E$45:E$196,MATCH('Print View'!$A104&amp;'Print View'!$Q$76,'Coverage Indicators - Section D'!$B$45:$B$196&amp;'Coverage Indicators - Section D'!$I$45:$I$196,0))&lt;&gt;0,INDEX('Coverage Indicators - Section D'!E$45:E$196,MATCH('Print View'!$A104&amp;'Print View'!$Q$76,'Coverage Indicators - Section D'!$B$45:$B$196&amp;'Coverage Indicators - Section D'!$I$45:$I$196,0)),""),"")</f>
        <v/>
      </c>
      <c r="Q104" s="277" t="str">
        <f t="array" ref="Q104">IFERROR(IF(INDEX('Coverage Indicators - Section D'!F$45:F$196,MATCH('Print View'!$A104&amp;'Print View'!$Q$76,'Coverage Indicators - Section D'!$B$45:$B$196&amp;'Coverage Indicators - Section D'!$I$45:$I$196,0))&lt;&gt;0,INDEX('Coverage Indicators - Section D'!F$45:F$196,MATCH('Print View'!$A104&amp;'Print View'!$Q$76,'Coverage Indicators - Section D'!$B$45:$B$196&amp;'Coverage Indicators - Section D'!$I$45:$I$196,0)),""),"")</f>
        <v/>
      </c>
      <c r="R104" s="277" t="str">
        <f t="array" ref="R104">IFERROR(IF(INDEX('Coverage Indicators - Section D'!G$45:G$196,MATCH('Print View'!$A104&amp;'Print View'!$Q$76,'Coverage Indicators - Section D'!$B$45:$B$196&amp;'Coverage Indicators - Section D'!$I$45:$I$196,0))&lt;&gt;0,INDEX('Coverage Indicators - Section D'!G$45:G$196,MATCH('Print View'!$A104&amp;'Print View'!$Q$76,'Coverage Indicators - Section D'!$B$45:$B$196&amp;'Coverage Indicators - Section D'!$I$45:$I$196,0)),""),"")</f>
        <v/>
      </c>
      <c r="S104" s="278" t="str">
        <f t="array" ref="S104">IFERROR(IF(INDEX('Coverage Indicators - Section D'!H$45:H$196,MATCH('Print View'!$A104&amp;'Print View'!$Q$76,'Coverage Indicators - Section D'!$B$45:$B$196&amp;'Coverage Indicators - Section D'!$I$45:$I$196,0))&lt;&gt;0,INDEX('Coverage Indicators - Section D'!H$45:H$196,MATCH('Print View'!$A104&amp;'Print View'!$Q$76,'Coverage Indicators - Section D'!$B$45:$B$196&amp;'Coverage Indicators - Section D'!$I$45:$I$196,0)),""),"")</f>
        <v/>
      </c>
      <c r="T104" s="279" t="str">
        <f t="array" ref="T104">IFERROR(IF(INDEX('Coverage Indicators - Section D'!E$45:E$196,MATCH('Print View'!$A104&amp;'Print View'!$U$76,'Coverage Indicators - Section D'!$B$45:$B$196&amp;'Coverage Indicators - Section D'!$I$45:$I$196,0))&lt;&gt;0,INDEX('Coverage Indicators - Section D'!E$45:E$196,MATCH('Print View'!$A104&amp;'Print View'!$U$76,'Coverage Indicators - Section D'!$B$45:$B$196&amp;'Coverage Indicators - Section D'!$I$45:$I$196,0)),""),"")</f>
        <v/>
      </c>
      <c r="U104" s="277" t="str">
        <f t="array" ref="U104">IFERROR(IF(INDEX('Coverage Indicators - Section D'!F$45:F$196,MATCH('Print View'!$A104&amp;'Print View'!$U$76,'Coverage Indicators - Section D'!$B$45:$B$196&amp;'Coverage Indicators - Section D'!$I$45:$I$196,0))&lt;&gt;0,INDEX('Coverage Indicators - Section D'!F$45:F$196,MATCH('Print View'!$A104&amp;'Print View'!$U$76,'Coverage Indicators - Section D'!$B$45:$B$196&amp;'Coverage Indicators - Section D'!$I$45:$I$196,0)),""),"")</f>
        <v/>
      </c>
      <c r="V104" s="277" t="str">
        <f t="array" ref="V104">IFERROR(IF(INDEX('Coverage Indicators - Section D'!G$45:G$196,MATCH('Print View'!$A104&amp;'Print View'!$U$76,'Coverage Indicators - Section D'!$B$45:$B$196&amp;'Coverage Indicators - Section D'!$I$45:$I$196,0))&lt;&gt;0,INDEX('Coverage Indicators - Section D'!G$45:G$196,MATCH('Print View'!$A104&amp;'Print View'!$U$76,'Coverage Indicators - Section D'!$B$45:$B$196&amp;'Coverage Indicators - Section D'!$I$45:$I$196,0)),""),"")</f>
        <v/>
      </c>
      <c r="W104" s="278" t="str">
        <f t="array" ref="W104">IFERROR(IF(INDEX('Coverage Indicators - Section D'!H$45:H$196,MATCH('Print View'!$A104&amp;'Print View'!$U$76,'Coverage Indicators - Section D'!$B$45:$B$196&amp;'Coverage Indicators - Section D'!$I$45:$I$196,0))&lt;&gt;0,INDEX('Coverage Indicators - Section D'!H$45:H$196,MATCH('Print View'!$A104&amp;'Print View'!$U$76,'Coverage Indicators - Section D'!$B$45:$B$196&amp;'Coverage Indicators - Section D'!$I$45:$I$196,0)),""),"")</f>
        <v/>
      </c>
      <c r="X104" s="280"/>
      <c r="Y104" s="281"/>
      <c r="Z104" s="281"/>
      <c r="AA104" s="282"/>
      <c r="AB104" s="280"/>
      <c r="AC104" s="281"/>
      <c r="AD104" s="281"/>
      <c r="AE104" s="282"/>
      <c r="AF104" s="280"/>
      <c r="AG104" s="281"/>
      <c r="AH104" s="283"/>
      <c r="AI104" s="282"/>
      <c r="AJ104" s="284" t="str">
        <f>IFERROR(IF(INDEX('Coverage Indicators - Section D'!W$10:W$41,MATCH('Print View'!$A104,'Coverage Indicators - Section D'!$A$10:$A$41,0))&lt;&gt;0,INDEX('Coverage Indicators - Section D'!W$10:W$41,MATCH('Print View'!$A104,'Coverage Indicators - Section D'!$A$10:$A$41,0)),""),"")</f>
        <v/>
      </c>
    </row>
    <row r="105" spans="1:36" s="203" customFormat="1" ht="23.25" x14ac:dyDescent="0.25">
      <c r="A105" s="219">
        <v>27</v>
      </c>
      <c r="B105" s="193" t="str">
        <f>IFERROR(IF(INDEX('Coverage Indicators - Section D'!B$10:B$41,MATCH('Print View'!$A105,'Coverage Indicators - Section D'!$A$10:$A$41,0))&lt;&gt;0,INDEX('Coverage Indicators - Section D'!B$10:B$41,MATCH('Print View'!$A105,'Coverage Indicators - Section D'!$A$10:$A$41,0)),""),"")</f>
        <v/>
      </c>
      <c r="C105" s="193" t="str">
        <f>IFERROR(IF(INDEX('Coverage Indicators - Section D'!C$10:C$41,MATCH('Print View'!$A105,'Coverage Indicators - Section D'!$A$10:$A$41,0))&lt;&gt;0,INDEX('Coverage Indicators - Section D'!C$10:C$41,MATCH('Print View'!$A105,'Coverage Indicators - Section D'!$A$10:$A$41,0)),""),"")</f>
        <v/>
      </c>
      <c r="D105" s="193" t="str">
        <f>IFERROR(IF(INDEX('Coverage Indicators - Section D'!D$10:D$41,MATCH('Print View'!$A105,'Coverage Indicators - Section D'!$A$10:$A$41,0))&lt;&gt;0,INDEX('Coverage Indicators - Section D'!D$10:D$41,MATCH('Print View'!$A105,'Coverage Indicators - Section D'!$A$10:$A$41,0)),""),"")</f>
        <v/>
      </c>
      <c r="E105" s="193" t="str">
        <f>IFERROR(IF(INDEX('Coverage Indicators - Section D'!E$10:E$41,MATCH('Print View'!$A105,'Coverage Indicators - Section D'!$A$10:$A$41,0))&lt;&gt;0,INDEX('Coverage Indicators - Section D'!E$10:E$41,MATCH('Print View'!$A105,'Coverage Indicators - Section D'!$A$10:$A$41,0)),""),"")</f>
        <v/>
      </c>
      <c r="F105" s="193" t="str">
        <f>IFERROR(IF(INDEX('Coverage Indicators - Section D'!F$10:F$41,MATCH('Print View'!$A105,'Coverage Indicators - Section D'!$A$10:$A$41,0))&lt;&gt;0,INDEX('Coverage Indicators - Section D'!F$10:F$41,MATCH('Print View'!$A105,'Coverage Indicators - Section D'!$A$10:$A$41,0)),""),"")</f>
        <v/>
      </c>
      <c r="G105" s="193" t="str">
        <f>IFERROR(IF(INDEX('Coverage Indicators - Section D'!G$10:G$41,MATCH('Print View'!$A105,'Coverage Indicators - Section D'!$A$10:$A$41,0))&lt;&gt;0,INDEX('Coverage Indicators - Section D'!G$10:G$41,MATCH('Print View'!$A105,'Coverage Indicators - Section D'!$A$10:$A$41,0)),""),"")</f>
        <v/>
      </c>
      <c r="H105" s="193" t="str">
        <f>IFERROR(IF(INDEX('Coverage Indicators - Section D'!H$10:H$41,MATCH('Print View'!$A105,'Coverage Indicators - Section D'!$A$10:$A$41,0))&lt;&gt;0,INDEX('Coverage Indicators - Section D'!H$10:H$41,MATCH('Print View'!$A105,'Coverage Indicators - Section D'!$A$10:$A$41,0)),""),"")</f>
        <v/>
      </c>
      <c r="I105" s="193" t="str">
        <f>IFERROR(IF(INDEX('Coverage Indicators - Section D'!P$10:P$41,MATCH('Print View'!$A105,'Coverage Indicators - Section D'!$A$10:$A$41,0))&lt;&gt;0,INDEX('Coverage Indicators - Section D'!P$10:P$41,MATCH('Print View'!$A105,'Coverage Indicators - Section D'!$A$10:$A$41,0)),""),"")</f>
        <v/>
      </c>
      <c r="J105" s="193" t="str">
        <f>IFERROR(IF(INDEX('Coverage Indicators - Section D'!Q$10:Q$41,MATCH('Print View'!$A105,'Coverage Indicators - Section D'!$A$10:$A$41,0))&lt;&gt;0,INDEX('Coverage Indicators - Section D'!Q$10:Q$41,MATCH('Print View'!$A105,'Coverage Indicators - Section D'!$A$10:$A$41,0)),""),"")</f>
        <v/>
      </c>
      <c r="K105" s="193" t="str">
        <f>IFERROR(IF(INDEX('Coverage Indicators - Section D'!R$10:R$41,MATCH('Print View'!$A105,'Coverage Indicators - Section D'!$A$10:$A$41,0))&lt;&gt;0,INDEX('Coverage Indicators - Section D'!R$10:R$41,MATCH('Print View'!$A105,'Coverage Indicators - Section D'!$A$10:$A$41,0)),""),"")</f>
        <v/>
      </c>
      <c r="L105" s="193" t="str">
        <f>IFERROR(IF(INDEX('Coverage Indicators - Section D'!S$10:S$41,MATCH('Print View'!$A105,'Coverage Indicators - Section D'!$A$10:$A$41,0))&lt;&gt;0,INDEX('Coverage Indicators - Section D'!S$10:S$41,MATCH('Print View'!$A105,'Coverage Indicators - Section D'!$A$10:$A$41,0)),""),"")</f>
        <v/>
      </c>
      <c r="M105" s="193" t="str">
        <f>IFERROR(IF(INDEX('Coverage Indicators - Section D'!#REF!,MATCH('Print View'!$A105,'Coverage Indicators - Section D'!$A$10:$A$41,0))&lt;&gt;0,INDEX('Coverage Indicators - Section D'!#REF!,MATCH('Print View'!$A105,'Coverage Indicators - Section D'!$A$10:$A$41,0)),""),"")</f>
        <v/>
      </c>
      <c r="N105" s="193" t="str">
        <f>IFERROR(IF(INDEX('Coverage Indicators - Section D'!U$10:U$41,MATCH('Print View'!$A105,'Coverage Indicators - Section D'!$A$10:$A$41,0))&lt;&gt;0,INDEX('Coverage Indicators - Section D'!U$10:U$41,MATCH('Print View'!$A105,'Coverage Indicators - Section D'!$A$10:$A$41,0)),""),"")</f>
        <v/>
      </c>
      <c r="O105" s="193" t="str">
        <f>IFERROR(IF(INDEX('Coverage Indicators - Section D'!V$10:V$41,MATCH('Print View'!$A105,'Coverage Indicators - Section D'!$A$10:$A$41,0))&lt;&gt;0,INDEX('Coverage Indicators - Section D'!V$10:V$41,MATCH('Print View'!$A105,'Coverage Indicators - Section D'!$A$10:$A$41,0)),""),"")</f>
        <v/>
      </c>
      <c r="P105" s="212" t="str">
        <f t="array" ref="P105">IFERROR(IF(INDEX('Coverage Indicators - Section D'!E$45:E$196,MATCH('Print View'!$A105&amp;'Print View'!$Q$76,'Coverage Indicators - Section D'!$B$45:$B$196&amp;'Coverage Indicators - Section D'!$I$45:$I$196,0))&lt;&gt;0,INDEX('Coverage Indicators - Section D'!E$45:E$196,MATCH('Print View'!$A105&amp;'Print View'!$Q$76,'Coverage Indicators - Section D'!$B$45:$B$196&amp;'Coverage Indicators - Section D'!$I$45:$I$196,0)),""),"")</f>
        <v/>
      </c>
      <c r="Q105" s="199" t="str">
        <f t="array" ref="Q105">IFERROR(IF(INDEX('Coverage Indicators - Section D'!F$45:F$196,MATCH('Print View'!$A105&amp;'Print View'!$Q$76,'Coverage Indicators - Section D'!$B$45:$B$196&amp;'Coverage Indicators - Section D'!$I$45:$I$196,0))&lt;&gt;0,INDEX('Coverage Indicators - Section D'!F$45:F$196,MATCH('Print View'!$A105&amp;'Print View'!$Q$76,'Coverage Indicators - Section D'!$B$45:$B$196&amp;'Coverage Indicators - Section D'!$I$45:$I$196,0)),""),"")</f>
        <v/>
      </c>
      <c r="R105" s="199" t="str">
        <f t="array" ref="R105">IFERROR(IF(INDEX('Coverage Indicators - Section D'!G$45:G$196,MATCH('Print View'!$A105&amp;'Print View'!$Q$76,'Coverage Indicators - Section D'!$B$45:$B$196&amp;'Coverage Indicators - Section D'!$I$45:$I$196,0))&lt;&gt;0,INDEX('Coverage Indicators - Section D'!G$45:G$196,MATCH('Print View'!$A105&amp;'Print View'!$Q$76,'Coverage Indicators - Section D'!$B$45:$B$196&amp;'Coverage Indicators - Section D'!$I$45:$I$196,0)),""),"")</f>
        <v/>
      </c>
      <c r="S105" s="201" t="str">
        <f t="array" ref="S105">IFERROR(IF(INDEX('Coverage Indicators - Section D'!H$45:H$196,MATCH('Print View'!$A105&amp;'Print View'!$Q$76,'Coverage Indicators - Section D'!$B$45:$B$196&amp;'Coverage Indicators - Section D'!$I$45:$I$196,0))&lt;&gt;0,INDEX('Coverage Indicators - Section D'!H$45:H$196,MATCH('Print View'!$A105&amp;'Print View'!$Q$76,'Coverage Indicators - Section D'!$B$45:$B$196&amp;'Coverage Indicators - Section D'!$I$45:$I$196,0)),""),"")</f>
        <v/>
      </c>
      <c r="T105" s="198" t="str">
        <f t="array" ref="T105">IFERROR(IF(INDEX('Coverage Indicators - Section D'!E$45:E$196,MATCH('Print View'!$A105&amp;'Print View'!$U$76,'Coverage Indicators - Section D'!$B$45:$B$196&amp;'Coverage Indicators - Section D'!$I$45:$I$196,0))&lt;&gt;0,INDEX('Coverage Indicators - Section D'!E$45:E$196,MATCH('Print View'!$A105&amp;'Print View'!$U$76,'Coverage Indicators - Section D'!$B$45:$B$196&amp;'Coverage Indicators - Section D'!$I$45:$I$196,0)),""),"")</f>
        <v/>
      </c>
      <c r="U105" s="199" t="str">
        <f t="array" ref="U105">IFERROR(IF(INDEX('Coverage Indicators - Section D'!F$45:F$196,MATCH('Print View'!$A105&amp;'Print View'!$U$76,'Coverage Indicators - Section D'!$B$45:$B$196&amp;'Coverage Indicators - Section D'!$I$45:$I$196,0))&lt;&gt;0,INDEX('Coverage Indicators - Section D'!F$45:F$196,MATCH('Print View'!$A105&amp;'Print View'!$U$76,'Coverage Indicators - Section D'!$B$45:$B$196&amp;'Coverage Indicators - Section D'!$I$45:$I$196,0)),""),"")</f>
        <v/>
      </c>
      <c r="V105" s="199" t="str">
        <f t="array" ref="V105">IFERROR(IF(INDEX('Coverage Indicators - Section D'!G$45:G$196,MATCH('Print View'!$A105&amp;'Print View'!$U$76,'Coverage Indicators - Section D'!$B$45:$B$196&amp;'Coverage Indicators - Section D'!$I$45:$I$196,0))&lt;&gt;0,INDEX('Coverage Indicators - Section D'!G$45:G$196,MATCH('Print View'!$A105&amp;'Print View'!$U$76,'Coverage Indicators - Section D'!$B$45:$B$196&amp;'Coverage Indicators - Section D'!$I$45:$I$196,0)),""),"")</f>
        <v/>
      </c>
      <c r="W105" s="201" t="str">
        <f t="array" ref="W105">IFERROR(IF(INDEX('Coverage Indicators - Section D'!H$45:H$196,MATCH('Print View'!$A105&amp;'Print View'!$U$76,'Coverage Indicators - Section D'!$B$45:$B$196&amp;'Coverage Indicators - Section D'!$I$45:$I$196,0))&lt;&gt;0,INDEX('Coverage Indicators - Section D'!H$45:H$196,MATCH('Print View'!$A105&amp;'Print View'!$U$76,'Coverage Indicators - Section D'!$B$45:$B$196&amp;'Coverage Indicators - Section D'!$I$45:$I$196,0)),""),"")</f>
        <v/>
      </c>
      <c r="X105" s="197"/>
      <c r="Y105" s="195"/>
      <c r="Z105" s="195"/>
      <c r="AA105" s="196"/>
      <c r="AB105" s="197"/>
      <c r="AC105" s="195"/>
      <c r="AD105" s="195"/>
      <c r="AE105" s="196"/>
      <c r="AF105" s="197"/>
      <c r="AG105" s="195"/>
      <c r="AH105" s="204"/>
      <c r="AI105" s="196"/>
      <c r="AJ105" s="202" t="str">
        <f>IFERROR(IF(INDEX('Coverage Indicators - Section D'!W$10:W$41,MATCH('Print View'!$A105,'Coverage Indicators - Section D'!$A$10:$A$41,0))&lt;&gt;0,INDEX('Coverage Indicators - Section D'!W$10:W$41,MATCH('Print View'!$A105,'Coverage Indicators - Section D'!$A$10:$A$41,0)),""),"")</f>
        <v/>
      </c>
    </row>
    <row r="106" spans="1:36" s="203" customFormat="1" ht="23.25" x14ac:dyDescent="0.25">
      <c r="A106" s="219">
        <v>28</v>
      </c>
      <c r="B106" s="275" t="str">
        <f>IFERROR(IF(INDEX('Coverage Indicators - Section D'!B$10:B$41,MATCH('Print View'!$A106,'Coverage Indicators - Section D'!$A$10:$A$41,0))&lt;&gt;0,INDEX('Coverage Indicators - Section D'!B$10:B$41,MATCH('Print View'!$A106,'Coverage Indicators - Section D'!$A$10:$A$41,0)),""),"")</f>
        <v/>
      </c>
      <c r="C106" s="275" t="str">
        <f>IFERROR(IF(INDEX('Coverage Indicators - Section D'!C$10:C$41,MATCH('Print View'!$A106,'Coverage Indicators - Section D'!$A$10:$A$41,0))&lt;&gt;0,INDEX('Coverage Indicators - Section D'!C$10:C$41,MATCH('Print View'!$A106,'Coverage Indicators - Section D'!$A$10:$A$41,0)),""),"")</f>
        <v/>
      </c>
      <c r="D106" s="275" t="str">
        <f>IFERROR(IF(INDEX('Coverage Indicators - Section D'!D$10:D$41,MATCH('Print View'!$A106,'Coverage Indicators - Section D'!$A$10:$A$41,0))&lt;&gt;0,INDEX('Coverage Indicators - Section D'!D$10:D$41,MATCH('Print View'!$A106,'Coverage Indicators - Section D'!$A$10:$A$41,0)),""),"")</f>
        <v/>
      </c>
      <c r="E106" s="275" t="str">
        <f>IFERROR(IF(INDEX('Coverage Indicators - Section D'!E$10:E$41,MATCH('Print View'!$A106,'Coverage Indicators - Section D'!$A$10:$A$41,0))&lt;&gt;0,INDEX('Coverage Indicators - Section D'!E$10:E$41,MATCH('Print View'!$A106,'Coverage Indicators - Section D'!$A$10:$A$41,0)),""),"")</f>
        <v/>
      </c>
      <c r="F106" s="275" t="str">
        <f>IFERROR(IF(INDEX('Coverage Indicators - Section D'!F$10:F$41,MATCH('Print View'!$A106,'Coverage Indicators - Section D'!$A$10:$A$41,0))&lt;&gt;0,INDEX('Coverage Indicators - Section D'!F$10:F$41,MATCH('Print View'!$A106,'Coverage Indicators - Section D'!$A$10:$A$41,0)),""),"")</f>
        <v/>
      </c>
      <c r="G106" s="275" t="str">
        <f>IFERROR(IF(INDEX('Coverage Indicators - Section D'!G$10:G$41,MATCH('Print View'!$A106,'Coverage Indicators - Section D'!$A$10:$A$41,0))&lt;&gt;0,INDEX('Coverage Indicators - Section D'!G$10:G$41,MATCH('Print View'!$A106,'Coverage Indicators - Section D'!$A$10:$A$41,0)),""),"")</f>
        <v/>
      </c>
      <c r="H106" s="275" t="str">
        <f>IFERROR(IF(INDEX('Coverage Indicators - Section D'!H$10:H$41,MATCH('Print View'!$A106,'Coverage Indicators - Section D'!$A$10:$A$41,0))&lt;&gt;0,INDEX('Coverage Indicators - Section D'!H$10:H$41,MATCH('Print View'!$A106,'Coverage Indicators - Section D'!$A$10:$A$41,0)),""),"")</f>
        <v/>
      </c>
      <c r="I106" s="275" t="str">
        <f>IFERROR(IF(INDEX('Coverage Indicators - Section D'!P$10:P$41,MATCH('Print View'!$A106,'Coverage Indicators - Section D'!$A$10:$A$41,0))&lt;&gt;0,INDEX('Coverage Indicators - Section D'!P$10:P$41,MATCH('Print View'!$A106,'Coverage Indicators - Section D'!$A$10:$A$41,0)),""),"")</f>
        <v/>
      </c>
      <c r="J106" s="275" t="str">
        <f>IFERROR(IF(INDEX('Coverage Indicators - Section D'!Q$10:Q$41,MATCH('Print View'!$A106,'Coverage Indicators - Section D'!$A$10:$A$41,0))&lt;&gt;0,INDEX('Coverage Indicators - Section D'!Q$10:Q$41,MATCH('Print View'!$A106,'Coverage Indicators - Section D'!$A$10:$A$41,0)),""),"")</f>
        <v/>
      </c>
      <c r="K106" s="275" t="str">
        <f>IFERROR(IF(INDEX('Coverage Indicators - Section D'!R$10:R$41,MATCH('Print View'!$A106,'Coverage Indicators - Section D'!$A$10:$A$41,0))&lt;&gt;0,INDEX('Coverage Indicators - Section D'!R$10:R$41,MATCH('Print View'!$A106,'Coverage Indicators - Section D'!$A$10:$A$41,0)),""),"")</f>
        <v/>
      </c>
      <c r="L106" s="275" t="str">
        <f>IFERROR(IF(INDEX('Coverage Indicators - Section D'!S$10:S$41,MATCH('Print View'!$A106,'Coverage Indicators - Section D'!$A$10:$A$41,0))&lt;&gt;0,INDEX('Coverage Indicators - Section D'!S$10:S$41,MATCH('Print View'!$A106,'Coverage Indicators - Section D'!$A$10:$A$41,0)),""),"")</f>
        <v/>
      </c>
      <c r="M106" s="275" t="str">
        <f>IFERROR(IF(INDEX('Coverage Indicators - Section D'!#REF!,MATCH('Print View'!$A106,'Coverage Indicators - Section D'!$A$10:$A$41,0))&lt;&gt;0,INDEX('Coverage Indicators - Section D'!#REF!,MATCH('Print View'!$A106,'Coverage Indicators - Section D'!$A$10:$A$41,0)),""),"")</f>
        <v/>
      </c>
      <c r="N106" s="275" t="str">
        <f>IFERROR(IF(INDEX('Coverage Indicators - Section D'!U$10:U$41,MATCH('Print View'!$A106,'Coverage Indicators - Section D'!$A$10:$A$41,0))&lt;&gt;0,INDEX('Coverage Indicators - Section D'!U$10:U$41,MATCH('Print View'!$A106,'Coverage Indicators - Section D'!$A$10:$A$41,0)),""),"")</f>
        <v/>
      </c>
      <c r="O106" s="275" t="str">
        <f>IFERROR(IF(INDEX('Coverage Indicators - Section D'!V$10:V$41,MATCH('Print View'!$A106,'Coverage Indicators - Section D'!$A$10:$A$41,0))&lt;&gt;0,INDEX('Coverage Indicators - Section D'!V$10:V$41,MATCH('Print View'!$A106,'Coverage Indicators - Section D'!$A$10:$A$41,0)),""),"")</f>
        <v/>
      </c>
      <c r="P106" s="276" t="str">
        <f t="array" ref="P106">IFERROR(IF(INDEX('Coverage Indicators - Section D'!E$45:E$196,MATCH('Print View'!$A106&amp;'Print View'!$Q$76,'Coverage Indicators - Section D'!$B$45:$B$196&amp;'Coverage Indicators - Section D'!$I$45:$I$196,0))&lt;&gt;0,INDEX('Coverage Indicators - Section D'!E$45:E$196,MATCH('Print View'!$A106&amp;'Print View'!$Q$76,'Coverage Indicators - Section D'!$B$45:$B$196&amp;'Coverage Indicators - Section D'!$I$45:$I$196,0)),""),"")</f>
        <v/>
      </c>
      <c r="Q106" s="277" t="str">
        <f t="array" ref="Q106">IFERROR(IF(INDEX('Coverage Indicators - Section D'!F$45:F$196,MATCH('Print View'!$A106&amp;'Print View'!$Q$76,'Coverage Indicators - Section D'!$B$45:$B$196&amp;'Coverage Indicators - Section D'!$I$45:$I$196,0))&lt;&gt;0,INDEX('Coverage Indicators - Section D'!F$45:F$196,MATCH('Print View'!$A106&amp;'Print View'!$Q$76,'Coverage Indicators - Section D'!$B$45:$B$196&amp;'Coverage Indicators - Section D'!$I$45:$I$196,0)),""),"")</f>
        <v/>
      </c>
      <c r="R106" s="277" t="str">
        <f t="array" ref="R106">IFERROR(IF(INDEX('Coverage Indicators - Section D'!G$45:G$196,MATCH('Print View'!$A106&amp;'Print View'!$Q$76,'Coverage Indicators - Section D'!$B$45:$B$196&amp;'Coverage Indicators - Section D'!$I$45:$I$196,0))&lt;&gt;0,INDEX('Coverage Indicators - Section D'!G$45:G$196,MATCH('Print View'!$A106&amp;'Print View'!$Q$76,'Coverage Indicators - Section D'!$B$45:$B$196&amp;'Coverage Indicators - Section D'!$I$45:$I$196,0)),""),"")</f>
        <v/>
      </c>
      <c r="S106" s="278" t="str">
        <f t="array" ref="S106">IFERROR(IF(INDEX('Coverage Indicators - Section D'!H$45:H$196,MATCH('Print View'!$A106&amp;'Print View'!$Q$76,'Coverage Indicators - Section D'!$B$45:$B$196&amp;'Coverage Indicators - Section D'!$I$45:$I$196,0))&lt;&gt;0,INDEX('Coverage Indicators - Section D'!H$45:H$196,MATCH('Print View'!$A106&amp;'Print View'!$Q$76,'Coverage Indicators - Section D'!$B$45:$B$196&amp;'Coverage Indicators - Section D'!$I$45:$I$196,0)),""),"")</f>
        <v/>
      </c>
      <c r="T106" s="279" t="str">
        <f t="array" ref="T106">IFERROR(IF(INDEX('Coverage Indicators - Section D'!E$45:E$196,MATCH('Print View'!$A106&amp;'Print View'!$U$76,'Coverage Indicators - Section D'!$B$45:$B$196&amp;'Coverage Indicators - Section D'!$I$45:$I$196,0))&lt;&gt;0,INDEX('Coverage Indicators - Section D'!E$45:E$196,MATCH('Print View'!$A106&amp;'Print View'!$U$76,'Coverage Indicators - Section D'!$B$45:$B$196&amp;'Coverage Indicators - Section D'!$I$45:$I$196,0)),""),"")</f>
        <v/>
      </c>
      <c r="U106" s="277" t="str">
        <f t="array" ref="U106">IFERROR(IF(INDEX('Coverage Indicators - Section D'!F$45:F$196,MATCH('Print View'!$A106&amp;'Print View'!$U$76,'Coverage Indicators - Section D'!$B$45:$B$196&amp;'Coverage Indicators - Section D'!$I$45:$I$196,0))&lt;&gt;0,INDEX('Coverage Indicators - Section D'!F$45:F$196,MATCH('Print View'!$A106&amp;'Print View'!$U$76,'Coverage Indicators - Section D'!$B$45:$B$196&amp;'Coverage Indicators - Section D'!$I$45:$I$196,0)),""),"")</f>
        <v/>
      </c>
      <c r="V106" s="277" t="str">
        <f t="array" ref="V106">IFERROR(IF(INDEX('Coverage Indicators - Section D'!G$45:G$196,MATCH('Print View'!$A106&amp;'Print View'!$U$76,'Coverage Indicators - Section D'!$B$45:$B$196&amp;'Coverage Indicators - Section D'!$I$45:$I$196,0))&lt;&gt;0,INDEX('Coverage Indicators - Section D'!G$45:G$196,MATCH('Print View'!$A106&amp;'Print View'!$U$76,'Coverage Indicators - Section D'!$B$45:$B$196&amp;'Coverage Indicators - Section D'!$I$45:$I$196,0)),""),"")</f>
        <v/>
      </c>
      <c r="W106" s="278" t="str">
        <f t="array" ref="W106">IFERROR(IF(INDEX('Coverage Indicators - Section D'!H$45:H$196,MATCH('Print View'!$A106&amp;'Print View'!$U$76,'Coverage Indicators - Section D'!$B$45:$B$196&amp;'Coverage Indicators - Section D'!$I$45:$I$196,0))&lt;&gt;0,INDEX('Coverage Indicators - Section D'!H$45:H$196,MATCH('Print View'!$A106&amp;'Print View'!$U$76,'Coverage Indicators - Section D'!$B$45:$B$196&amp;'Coverage Indicators - Section D'!$I$45:$I$196,0)),""),"")</f>
        <v/>
      </c>
      <c r="X106" s="280"/>
      <c r="Y106" s="281"/>
      <c r="Z106" s="281"/>
      <c r="AA106" s="282"/>
      <c r="AB106" s="280"/>
      <c r="AC106" s="281"/>
      <c r="AD106" s="281"/>
      <c r="AE106" s="282"/>
      <c r="AF106" s="280"/>
      <c r="AG106" s="281"/>
      <c r="AH106" s="283"/>
      <c r="AI106" s="282"/>
      <c r="AJ106" s="284" t="str">
        <f>IFERROR(IF(INDEX('Coverage Indicators - Section D'!W$10:W$41,MATCH('Print View'!$A106,'Coverage Indicators - Section D'!$A$10:$A$41,0))&lt;&gt;0,INDEX('Coverage Indicators - Section D'!W$10:W$41,MATCH('Print View'!$A106,'Coverage Indicators - Section D'!$A$10:$A$41,0)),""),"")</f>
        <v/>
      </c>
    </row>
    <row r="107" spans="1:36" s="203" customFormat="1" ht="23.25" x14ac:dyDescent="0.25">
      <c r="A107" s="218">
        <v>29</v>
      </c>
      <c r="B107" s="193" t="str">
        <f>IFERROR(IF(INDEX('Coverage Indicators - Section D'!B$10:B$41,MATCH('Print View'!$A107,'Coverage Indicators - Section D'!$A$10:$A$41,0))&lt;&gt;0,INDEX('Coverage Indicators - Section D'!B$10:B$41,MATCH('Print View'!$A107,'Coverage Indicators - Section D'!$A$10:$A$41,0)),""),"")</f>
        <v/>
      </c>
      <c r="C107" s="193" t="str">
        <f>IFERROR(IF(INDEX('Coverage Indicators - Section D'!C$10:C$41,MATCH('Print View'!$A107,'Coverage Indicators - Section D'!$A$10:$A$41,0))&lt;&gt;0,INDEX('Coverage Indicators - Section D'!C$10:C$41,MATCH('Print View'!$A107,'Coverage Indicators - Section D'!$A$10:$A$41,0)),""),"")</f>
        <v/>
      </c>
      <c r="D107" s="193" t="str">
        <f>IFERROR(IF(INDEX('Coverage Indicators - Section D'!D$10:D$41,MATCH('Print View'!$A107,'Coverage Indicators - Section D'!$A$10:$A$41,0))&lt;&gt;0,INDEX('Coverage Indicators - Section D'!D$10:D$41,MATCH('Print View'!$A107,'Coverage Indicators - Section D'!$A$10:$A$41,0)),""),"")</f>
        <v/>
      </c>
      <c r="E107" s="193" t="str">
        <f>IFERROR(IF(INDEX('Coverage Indicators - Section D'!E$10:E$41,MATCH('Print View'!$A107,'Coverage Indicators - Section D'!$A$10:$A$41,0))&lt;&gt;0,INDEX('Coverage Indicators - Section D'!E$10:E$41,MATCH('Print View'!$A107,'Coverage Indicators - Section D'!$A$10:$A$41,0)),""),"")</f>
        <v/>
      </c>
      <c r="F107" s="193" t="str">
        <f>IFERROR(IF(INDEX('Coverage Indicators - Section D'!F$10:F$41,MATCH('Print View'!$A107,'Coverage Indicators - Section D'!$A$10:$A$41,0))&lt;&gt;0,INDEX('Coverage Indicators - Section D'!F$10:F$41,MATCH('Print View'!$A107,'Coverage Indicators - Section D'!$A$10:$A$41,0)),""),"")</f>
        <v/>
      </c>
      <c r="G107" s="193" t="str">
        <f>IFERROR(IF(INDEX('Coverage Indicators - Section D'!G$10:G$41,MATCH('Print View'!$A107,'Coverage Indicators - Section D'!$A$10:$A$41,0))&lt;&gt;0,INDEX('Coverage Indicators - Section D'!G$10:G$41,MATCH('Print View'!$A107,'Coverage Indicators - Section D'!$A$10:$A$41,0)),""),"")</f>
        <v/>
      </c>
      <c r="H107" s="193" t="str">
        <f>IFERROR(IF(INDEX('Coverage Indicators - Section D'!H$10:H$41,MATCH('Print View'!$A107,'Coverage Indicators - Section D'!$A$10:$A$41,0))&lt;&gt;0,INDEX('Coverage Indicators - Section D'!H$10:H$41,MATCH('Print View'!$A107,'Coverage Indicators - Section D'!$A$10:$A$41,0)),""),"")</f>
        <v/>
      </c>
      <c r="I107" s="193" t="str">
        <f>IFERROR(IF(INDEX('Coverage Indicators - Section D'!P$10:P$41,MATCH('Print View'!$A107,'Coverage Indicators - Section D'!$A$10:$A$41,0))&lt;&gt;0,INDEX('Coverage Indicators - Section D'!P$10:P$41,MATCH('Print View'!$A107,'Coverage Indicators - Section D'!$A$10:$A$41,0)),""),"")</f>
        <v/>
      </c>
      <c r="J107" s="193" t="str">
        <f>IFERROR(IF(INDEX('Coverage Indicators - Section D'!Q$10:Q$41,MATCH('Print View'!$A107,'Coverage Indicators - Section D'!$A$10:$A$41,0))&lt;&gt;0,INDEX('Coverage Indicators - Section D'!Q$10:Q$41,MATCH('Print View'!$A107,'Coverage Indicators - Section D'!$A$10:$A$41,0)),""),"")</f>
        <v/>
      </c>
      <c r="K107" s="193" t="str">
        <f>IFERROR(IF(INDEX('Coverage Indicators - Section D'!R$10:R$41,MATCH('Print View'!$A107,'Coverage Indicators - Section D'!$A$10:$A$41,0))&lt;&gt;0,INDEX('Coverage Indicators - Section D'!R$10:R$41,MATCH('Print View'!$A107,'Coverage Indicators - Section D'!$A$10:$A$41,0)),""),"")</f>
        <v/>
      </c>
      <c r="L107" s="193" t="str">
        <f>IFERROR(IF(INDEX('Coverage Indicators - Section D'!S$10:S$41,MATCH('Print View'!$A107,'Coverage Indicators - Section D'!$A$10:$A$41,0))&lt;&gt;0,INDEX('Coverage Indicators - Section D'!S$10:S$41,MATCH('Print View'!$A107,'Coverage Indicators - Section D'!$A$10:$A$41,0)),""),"")</f>
        <v/>
      </c>
      <c r="M107" s="193" t="str">
        <f>IFERROR(IF(INDEX('Coverage Indicators - Section D'!#REF!,MATCH('Print View'!$A107,'Coverage Indicators - Section D'!$A$10:$A$41,0))&lt;&gt;0,INDEX('Coverage Indicators - Section D'!#REF!,MATCH('Print View'!$A107,'Coverage Indicators - Section D'!$A$10:$A$41,0)),""),"")</f>
        <v/>
      </c>
      <c r="N107" s="193" t="str">
        <f>IFERROR(IF(INDEX('Coverage Indicators - Section D'!U$10:U$41,MATCH('Print View'!$A107,'Coverage Indicators - Section D'!$A$10:$A$41,0))&lt;&gt;0,INDEX('Coverage Indicators - Section D'!U$10:U$41,MATCH('Print View'!$A107,'Coverage Indicators - Section D'!$A$10:$A$41,0)),""),"")</f>
        <v/>
      </c>
      <c r="O107" s="193" t="str">
        <f>IFERROR(IF(INDEX('Coverage Indicators - Section D'!V$10:V$41,MATCH('Print View'!$A107,'Coverage Indicators - Section D'!$A$10:$A$41,0))&lt;&gt;0,INDEX('Coverage Indicators - Section D'!V$10:V$41,MATCH('Print View'!$A107,'Coverage Indicators - Section D'!$A$10:$A$41,0)),""),"")</f>
        <v/>
      </c>
      <c r="P107" s="212" t="str">
        <f t="array" ref="P107">IFERROR(IF(INDEX('Coverage Indicators - Section D'!E$45:E$196,MATCH('Print View'!$A107&amp;'Print View'!$Q$76,'Coverage Indicators - Section D'!$B$45:$B$196&amp;'Coverage Indicators - Section D'!$I$45:$I$196,0))&lt;&gt;0,INDEX('Coverage Indicators - Section D'!E$45:E$196,MATCH('Print View'!$A107&amp;'Print View'!$Q$76,'Coverage Indicators - Section D'!$B$45:$B$196&amp;'Coverage Indicators - Section D'!$I$45:$I$196,0)),""),"")</f>
        <v/>
      </c>
      <c r="Q107" s="199" t="str">
        <f t="array" ref="Q107">IFERROR(IF(INDEX('Coverage Indicators - Section D'!F$45:F$196,MATCH('Print View'!$A107&amp;'Print View'!$Q$76,'Coverage Indicators - Section D'!$B$45:$B$196&amp;'Coverage Indicators - Section D'!$I$45:$I$196,0))&lt;&gt;0,INDEX('Coverage Indicators - Section D'!F$45:F$196,MATCH('Print View'!$A107&amp;'Print View'!$Q$76,'Coverage Indicators - Section D'!$B$45:$B$196&amp;'Coverage Indicators - Section D'!$I$45:$I$196,0)),""),"")</f>
        <v/>
      </c>
      <c r="R107" s="199" t="str">
        <f t="array" ref="R107">IFERROR(IF(INDEX('Coverage Indicators - Section D'!G$45:G$196,MATCH('Print View'!$A107&amp;'Print View'!$Q$76,'Coverage Indicators - Section D'!$B$45:$B$196&amp;'Coverage Indicators - Section D'!$I$45:$I$196,0))&lt;&gt;0,INDEX('Coverage Indicators - Section D'!G$45:G$196,MATCH('Print View'!$A107&amp;'Print View'!$Q$76,'Coverage Indicators - Section D'!$B$45:$B$196&amp;'Coverage Indicators - Section D'!$I$45:$I$196,0)),""),"")</f>
        <v/>
      </c>
      <c r="S107" s="201" t="str">
        <f t="array" ref="S107">IFERROR(IF(INDEX('Coverage Indicators - Section D'!H$45:H$196,MATCH('Print View'!$A107&amp;'Print View'!$Q$76,'Coverage Indicators - Section D'!$B$45:$B$196&amp;'Coverage Indicators - Section D'!$I$45:$I$196,0))&lt;&gt;0,INDEX('Coverage Indicators - Section D'!H$45:H$196,MATCH('Print View'!$A107&amp;'Print View'!$Q$76,'Coverage Indicators - Section D'!$B$45:$B$196&amp;'Coverage Indicators - Section D'!$I$45:$I$196,0)),""),"")</f>
        <v/>
      </c>
      <c r="T107" s="198" t="str">
        <f t="array" ref="T107">IFERROR(IF(INDEX('Coverage Indicators - Section D'!E$45:E$196,MATCH('Print View'!$A107&amp;'Print View'!$U$76,'Coverage Indicators - Section D'!$B$45:$B$196&amp;'Coverage Indicators - Section D'!$I$45:$I$196,0))&lt;&gt;0,INDEX('Coverage Indicators - Section D'!E$45:E$196,MATCH('Print View'!$A107&amp;'Print View'!$U$76,'Coverage Indicators - Section D'!$B$45:$B$196&amp;'Coverage Indicators - Section D'!$I$45:$I$196,0)),""),"")</f>
        <v/>
      </c>
      <c r="U107" s="199" t="str">
        <f t="array" ref="U107">IFERROR(IF(INDEX('Coverage Indicators - Section D'!F$45:F$196,MATCH('Print View'!$A107&amp;'Print View'!$U$76,'Coverage Indicators - Section D'!$B$45:$B$196&amp;'Coverage Indicators - Section D'!$I$45:$I$196,0))&lt;&gt;0,INDEX('Coverage Indicators - Section D'!F$45:F$196,MATCH('Print View'!$A107&amp;'Print View'!$U$76,'Coverage Indicators - Section D'!$B$45:$B$196&amp;'Coverage Indicators - Section D'!$I$45:$I$196,0)),""),"")</f>
        <v/>
      </c>
      <c r="V107" s="199" t="str">
        <f t="array" ref="V107">IFERROR(IF(INDEX('Coverage Indicators - Section D'!G$45:G$196,MATCH('Print View'!$A107&amp;'Print View'!$U$76,'Coverage Indicators - Section D'!$B$45:$B$196&amp;'Coverage Indicators - Section D'!$I$45:$I$196,0))&lt;&gt;0,INDEX('Coverage Indicators - Section D'!G$45:G$196,MATCH('Print View'!$A107&amp;'Print View'!$U$76,'Coverage Indicators - Section D'!$B$45:$B$196&amp;'Coverage Indicators - Section D'!$I$45:$I$196,0)),""),"")</f>
        <v/>
      </c>
      <c r="W107" s="201" t="str">
        <f t="array" ref="W107">IFERROR(IF(INDEX('Coverage Indicators - Section D'!H$45:H$196,MATCH('Print View'!$A107&amp;'Print View'!$U$76,'Coverage Indicators - Section D'!$B$45:$B$196&amp;'Coverage Indicators - Section D'!$I$45:$I$196,0))&lt;&gt;0,INDEX('Coverage Indicators - Section D'!H$45:H$196,MATCH('Print View'!$A107&amp;'Print View'!$U$76,'Coverage Indicators - Section D'!$B$45:$B$196&amp;'Coverage Indicators - Section D'!$I$45:$I$196,0)),""),"")</f>
        <v/>
      </c>
      <c r="X107" s="197"/>
      <c r="Y107" s="195"/>
      <c r="Z107" s="195"/>
      <c r="AA107" s="196"/>
      <c r="AB107" s="197"/>
      <c r="AC107" s="195"/>
      <c r="AD107" s="195"/>
      <c r="AE107" s="196"/>
      <c r="AF107" s="197"/>
      <c r="AG107" s="195"/>
      <c r="AH107" s="204"/>
      <c r="AI107" s="196"/>
      <c r="AJ107" s="202" t="str">
        <f>IFERROR(IF(INDEX('Coverage Indicators - Section D'!W$10:W$41,MATCH('Print View'!$A107,'Coverage Indicators - Section D'!$A$10:$A$41,0))&lt;&gt;0,INDEX('Coverage Indicators - Section D'!W$10:W$41,MATCH('Print View'!$A107,'Coverage Indicators - Section D'!$A$10:$A$41,0)),""),"")</f>
        <v/>
      </c>
    </row>
    <row r="108" spans="1:36" s="203" customFormat="1" ht="24" thickBot="1" x14ac:dyDescent="0.3">
      <c r="A108" s="220">
        <v>30</v>
      </c>
      <c r="B108" s="285" t="str">
        <f>IFERROR(IF(INDEX('Coverage Indicators - Section D'!B$10:B$41,MATCH('Print View'!$A108,'Coverage Indicators - Section D'!$A$10:$A$41,0))&lt;&gt;0,INDEX('Coverage Indicators - Section D'!B$10:B$41,MATCH('Print View'!$A108,'Coverage Indicators - Section D'!$A$10:$A$41,0)),""),"")</f>
        <v/>
      </c>
      <c r="C108" s="285" t="str">
        <f>IFERROR(IF(INDEX('Coverage Indicators - Section D'!C$10:C$41,MATCH('Print View'!$A108,'Coverage Indicators - Section D'!$A$10:$A$41,0))&lt;&gt;0,INDEX('Coverage Indicators - Section D'!C$10:C$41,MATCH('Print View'!$A108,'Coverage Indicators - Section D'!$A$10:$A$41,0)),""),"")</f>
        <v/>
      </c>
      <c r="D108" s="285" t="str">
        <f>IFERROR(IF(INDEX('Coverage Indicators - Section D'!D$10:D$41,MATCH('Print View'!$A108,'Coverage Indicators - Section D'!$A$10:$A$41,0))&lt;&gt;0,INDEX('Coverage Indicators - Section D'!D$10:D$41,MATCH('Print View'!$A108,'Coverage Indicators - Section D'!$A$10:$A$41,0)),""),"")</f>
        <v/>
      </c>
      <c r="E108" s="285" t="str">
        <f>IFERROR(IF(INDEX('Coverage Indicators - Section D'!E$10:E$41,MATCH('Print View'!$A108,'Coverage Indicators - Section D'!$A$10:$A$41,0))&lt;&gt;0,INDEX('Coverage Indicators - Section D'!E$10:E$41,MATCH('Print View'!$A108,'Coverage Indicators - Section D'!$A$10:$A$41,0)),""),"")</f>
        <v/>
      </c>
      <c r="F108" s="285" t="str">
        <f>IFERROR(IF(INDEX('Coverage Indicators - Section D'!F$10:F$41,MATCH('Print View'!$A108,'Coverage Indicators - Section D'!$A$10:$A$41,0))&lt;&gt;0,INDEX('Coverage Indicators - Section D'!F$10:F$41,MATCH('Print View'!$A108,'Coverage Indicators - Section D'!$A$10:$A$41,0)),""),"")</f>
        <v/>
      </c>
      <c r="G108" s="285" t="str">
        <f>IFERROR(IF(INDEX('Coverage Indicators - Section D'!G$10:G$41,MATCH('Print View'!$A108,'Coverage Indicators - Section D'!$A$10:$A$41,0))&lt;&gt;0,INDEX('Coverage Indicators - Section D'!G$10:G$41,MATCH('Print View'!$A108,'Coverage Indicators - Section D'!$A$10:$A$41,0)),""),"")</f>
        <v/>
      </c>
      <c r="H108" s="285" t="str">
        <f>IFERROR(IF(INDEX('Coverage Indicators - Section D'!H$10:H$41,MATCH('Print View'!$A108,'Coverage Indicators - Section D'!$A$10:$A$41,0))&lt;&gt;0,INDEX('Coverage Indicators - Section D'!H$10:H$41,MATCH('Print View'!$A108,'Coverage Indicators - Section D'!$A$10:$A$41,0)),""),"")</f>
        <v/>
      </c>
      <c r="I108" s="285" t="str">
        <f>IFERROR(IF(INDEX('Coverage Indicators - Section D'!P$10:P$41,MATCH('Print View'!$A108,'Coverage Indicators - Section D'!$A$10:$A$41,0))&lt;&gt;0,INDEX('Coverage Indicators - Section D'!P$10:P$41,MATCH('Print View'!$A108,'Coverage Indicators - Section D'!$A$10:$A$41,0)),""),"")</f>
        <v/>
      </c>
      <c r="J108" s="285" t="str">
        <f>IFERROR(IF(INDEX('Coverage Indicators - Section D'!Q$10:Q$41,MATCH('Print View'!$A108,'Coverage Indicators - Section D'!$A$10:$A$41,0))&lt;&gt;0,INDEX('Coverage Indicators - Section D'!Q$10:Q$41,MATCH('Print View'!$A108,'Coverage Indicators - Section D'!$A$10:$A$41,0)),""),"")</f>
        <v/>
      </c>
      <c r="K108" s="285" t="str">
        <f>IFERROR(IF(INDEX('Coverage Indicators - Section D'!R$10:R$41,MATCH('Print View'!$A108,'Coverage Indicators - Section D'!$A$10:$A$41,0))&lt;&gt;0,INDEX('Coverage Indicators - Section D'!R$10:R$41,MATCH('Print View'!$A108,'Coverage Indicators - Section D'!$A$10:$A$41,0)),""),"")</f>
        <v/>
      </c>
      <c r="L108" s="285" t="str">
        <f>IFERROR(IF(INDEX('Coverage Indicators - Section D'!S$10:S$41,MATCH('Print View'!$A108,'Coverage Indicators - Section D'!$A$10:$A$41,0))&lt;&gt;0,INDEX('Coverage Indicators - Section D'!S$10:S$41,MATCH('Print View'!$A108,'Coverage Indicators - Section D'!$A$10:$A$41,0)),""),"")</f>
        <v/>
      </c>
      <c r="M108" s="285" t="str">
        <f>IFERROR(IF(INDEX('Coverage Indicators - Section D'!#REF!,MATCH('Print View'!$A108,'Coverage Indicators - Section D'!$A$10:$A$41,0))&lt;&gt;0,INDEX('Coverage Indicators - Section D'!#REF!,MATCH('Print View'!$A108,'Coverage Indicators - Section D'!$A$10:$A$41,0)),""),"")</f>
        <v/>
      </c>
      <c r="N108" s="285" t="str">
        <f>IFERROR(IF(INDEX('Coverage Indicators - Section D'!U$10:U$41,MATCH('Print View'!$A108,'Coverage Indicators - Section D'!$A$10:$A$41,0))&lt;&gt;0,INDEX('Coverage Indicators - Section D'!U$10:U$41,MATCH('Print View'!$A108,'Coverage Indicators - Section D'!$A$10:$A$41,0)),""),"")</f>
        <v/>
      </c>
      <c r="O108" s="285" t="str">
        <f>IFERROR(IF(INDEX('Coverage Indicators - Section D'!V$10:V$41,MATCH('Print View'!$A108,'Coverage Indicators - Section D'!$A$10:$A$41,0))&lt;&gt;0,INDEX('Coverage Indicators - Section D'!V$10:V$41,MATCH('Print View'!$A108,'Coverage Indicators - Section D'!$A$10:$A$41,0)),""),"")</f>
        <v/>
      </c>
      <c r="P108" s="286" t="str">
        <f t="array" ref="P108">IFERROR(IF(INDEX('Coverage Indicators - Section D'!E$45:E$196,MATCH('Print View'!$A108&amp;'Print View'!$Q$76,'Coverage Indicators - Section D'!$B$45:$B$196&amp;'Coverage Indicators - Section D'!$I$45:$I$196,0))&lt;&gt;0,INDEX('Coverage Indicators - Section D'!E$45:E$196,MATCH('Print View'!$A108&amp;'Print View'!$Q$76,'Coverage Indicators - Section D'!$B$45:$B$196&amp;'Coverage Indicators - Section D'!$I$45:$I$196,0)),""),"")</f>
        <v/>
      </c>
      <c r="Q108" s="287" t="str">
        <f t="array" ref="Q108">IFERROR(IF(INDEX('Coverage Indicators - Section D'!F$45:F$196,MATCH('Print View'!$A108&amp;'Print View'!$Q$76,'Coverage Indicators - Section D'!$B$45:$B$196&amp;'Coverage Indicators - Section D'!$I$45:$I$196,0))&lt;&gt;0,INDEX('Coverage Indicators - Section D'!F$45:F$196,MATCH('Print View'!$A108&amp;'Print View'!$Q$76,'Coverage Indicators - Section D'!$B$45:$B$196&amp;'Coverage Indicators - Section D'!$I$45:$I$196,0)),""),"")</f>
        <v/>
      </c>
      <c r="R108" s="287" t="str">
        <f t="array" ref="R108">IFERROR(IF(INDEX('Coverage Indicators - Section D'!G$45:G$196,MATCH('Print View'!$A108&amp;'Print View'!$Q$76,'Coverage Indicators - Section D'!$B$45:$B$196&amp;'Coverage Indicators - Section D'!$I$45:$I$196,0))&lt;&gt;0,INDEX('Coverage Indicators - Section D'!G$45:G$196,MATCH('Print View'!$A108&amp;'Print View'!$Q$76,'Coverage Indicators - Section D'!$B$45:$B$196&amp;'Coverage Indicators - Section D'!$I$45:$I$196,0)),""),"")</f>
        <v/>
      </c>
      <c r="S108" s="288" t="str">
        <f t="array" ref="S108">IFERROR(IF(INDEX('Coverage Indicators - Section D'!H$45:H$196,MATCH('Print View'!$A108&amp;'Print View'!$Q$76,'Coverage Indicators - Section D'!$B$45:$B$196&amp;'Coverage Indicators - Section D'!$I$45:$I$196,0))&lt;&gt;0,INDEX('Coverage Indicators - Section D'!H$45:H$196,MATCH('Print View'!$A108&amp;'Print View'!$Q$76,'Coverage Indicators - Section D'!$B$45:$B$196&amp;'Coverage Indicators - Section D'!$I$45:$I$196,0)),""),"")</f>
        <v/>
      </c>
      <c r="T108" s="289" t="str">
        <f t="array" ref="T108">IFERROR(IF(INDEX('Coverage Indicators - Section D'!E$45:E$196,MATCH('Print View'!$A108&amp;'Print View'!$U$76,'Coverage Indicators - Section D'!$B$45:$B$196&amp;'Coverage Indicators - Section D'!$I$45:$I$196,0))&lt;&gt;0,INDEX('Coverage Indicators - Section D'!E$45:E$196,MATCH('Print View'!$A108&amp;'Print View'!$U$76,'Coverage Indicators - Section D'!$B$45:$B$196&amp;'Coverage Indicators - Section D'!$I$45:$I$196,0)),""),"")</f>
        <v/>
      </c>
      <c r="U108" s="287" t="str">
        <f t="array" ref="U108">IFERROR(IF(INDEX('Coverage Indicators - Section D'!F$45:F$196,MATCH('Print View'!$A108&amp;'Print View'!$U$76,'Coverage Indicators - Section D'!$B$45:$B$196&amp;'Coverage Indicators - Section D'!$I$45:$I$196,0))&lt;&gt;0,INDEX('Coverage Indicators - Section D'!F$45:F$196,MATCH('Print View'!$A108&amp;'Print View'!$U$76,'Coverage Indicators - Section D'!$B$45:$B$196&amp;'Coverage Indicators - Section D'!$I$45:$I$196,0)),""),"")</f>
        <v/>
      </c>
      <c r="V108" s="287" t="str">
        <f t="array" ref="V108">IFERROR(IF(INDEX('Coverage Indicators - Section D'!G$45:G$196,MATCH('Print View'!$A108&amp;'Print View'!$U$76,'Coverage Indicators - Section D'!$B$45:$B$196&amp;'Coverage Indicators - Section D'!$I$45:$I$196,0))&lt;&gt;0,INDEX('Coverage Indicators - Section D'!G$45:G$196,MATCH('Print View'!$A108&amp;'Print View'!$U$76,'Coverage Indicators - Section D'!$B$45:$B$196&amp;'Coverage Indicators - Section D'!$I$45:$I$196,0)),""),"")</f>
        <v/>
      </c>
      <c r="W108" s="288" t="str">
        <f t="array" ref="W108">IFERROR(IF(INDEX('Coverage Indicators - Section D'!H$45:H$196,MATCH('Print View'!$A108&amp;'Print View'!$U$76,'Coverage Indicators - Section D'!$B$45:$B$196&amp;'Coverage Indicators - Section D'!$I$45:$I$196,0))&lt;&gt;0,INDEX('Coverage Indicators - Section D'!H$45:H$196,MATCH('Print View'!$A108&amp;'Print View'!$U$76,'Coverage Indicators - Section D'!$B$45:$B$196&amp;'Coverage Indicators - Section D'!$I$45:$I$196,0)),""),"")</f>
        <v/>
      </c>
      <c r="X108" s="290"/>
      <c r="Y108" s="291"/>
      <c r="Z108" s="291"/>
      <c r="AA108" s="292"/>
      <c r="AB108" s="290"/>
      <c r="AC108" s="291"/>
      <c r="AD108" s="291"/>
      <c r="AE108" s="292"/>
      <c r="AF108" s="290"/>
      <c r="AG108" s="291"/>
      <c r="AH108" s="293"/>
      <c r="AI108" s="292"/>
      <c r="AJ108" s="294" t="str">
        <f>IFERROR(IF(INDEX('Coverage Indicators - Section D'!W$10:W$41,MATCH('Print View'!$A108,'Coverage Indicators - Section D'!$A$10:$A$41,0))&lt;&gt;0,INDEX('Coverage Indicators - Section D'!W$10:W$41,MATCH('Print View'!$A108,'Coverage Indicators - Section D'!$A$10:$A$41,0)),""),"")</f>
        <v/>
      </c>
    </row>
    <row r="109" spans="1:36" ht="23.25" x14ac:dyDescent="0.35">
      <c r="A109" s="155"/>
      <c r="B109" s="156"/>
      <c r="C109" s="156"/>
      <c r="D109" s="157"/>
      <c r="E109" s="157"/>
      <c r="F109" s="157"/>
      <c r="G109" s="157"/>
      <c r="H109" s="157"/>
      <c r="I109" s="157"/>
      <c r="J109" s="157"/>
      <c r="K109" s="157"/>
      <c r="L109" s="157"/>
      <c r="M109" s="157"/>
      <c r="N109" s="157"/>
    </row>
    <row r="110" spans="1:36" ht="16.5" thickBot="1" x14ac:dyDescent="0.3">
      <c r="J110" s="138"/>
    </row>
    <row r="111" spans="1:36" ht="47.25" thickBot="1" x14ac:dyDescent="0.3">
      <c r="A111" s="637" t="str">
        <f>'WPTM - Section F'!A6:AC6</f>
        <v>Activités principales</v>
      </c>
      <c r="B111" s="638"/>
      <c r="C111" s="638"/>
      <c r="D111" s="638"/>
      <c r="E111" s="638"/>
      <c r="F111" s="638"/>
      <c r="G111" s="638"/>
      <c r="H111" s="638"/>
      <c r="I111" s="639"/>
    </row>
    <row r="112" spans="1:36" ht="16.5" thickBot="1" x14ac:dyDescent="0.3"/>
    <row r="113" spans="1:35" ht="26.25" customHeight="1" x14ac:dyDescent="0.25">
      <c r="A113" s="656" t="str">
        <f>'WPTM - Section F'!A7</f>
        <v>Activités principales numero</v>
      </c>
      <c r="B113" s="656" t="str">
        <f>'WPTM - Section F'!B7</f>
        <v>Module</v>
      </c>
      <c r="C113" s="656" t="str">
        <f>'WPTM - Section F'!C7</f>
        <v>Intervention</v>
      </c>
      <c r="D113" s="656" t="str">
        <f>'WPTM - Section F'!D7</f>
        <v>Activités principale</v>
      </c>
      <c r="E113" s="656" t="str">
        <f>'WPTM - Section F'!E7</f>
        <v xml:space="preserve">Récipiendaires principaux responsables </v>
      </c>
      <c r="F113" s="656" t="str">
        <f>'WPTM - Section F'!W7</f>
        <v>Module Reference (Name)</v>
      </c>
      <c r="G113" s="205"/>
      <c r="H113" s="205"/>
      <c r="I113" s="205"/>
      <c r="J113" s="205"/>
      <c r="K113" s="205"/>
      <c r="L113" s="206"/>
      <c r="M113" s="208"/>
      <c r="N113" s="205"/>
      <c r="O113" s="205"/>
      <c r="P113" s="205"/>
      <c r="Q113" s="205"/>
      <c r="R113" s="205"/>
      <c r="S113" s="206"/>
      <c r="T113" s="208"/>
      <c r="U113" s="205"/>
      <c r="V113" s="205"/>
      <c r="W113" s="205"/>
      <c r="X113" s="205"/>
      <c r="Y113" s="205"/>
      <c r="Z113" s="206"/>
      <c r="AA113" s="208"/>
      <c r="AB113" s="205"/>
      <c r="AC113" s="205"/>
      <c r="AD113" s="205"/>
      <c r="AE113" s="205"/>
      <c r="AF113" s="205"/>
      <c r="AG113" s="206"/>
      <c r="AH113" s="172"/>
      <c r="AI113" s="672"/>
    </row>
    <row r="114" spans="1:35" ht="26.25" customHeight="1" x14ac:dyDescent="0.25">
      <c r="A114" s="657"/>
      <c r="B114" s="657"/>
      <c r="C114" s="657"/>
      <c r="D114" s="657"/>
      <c r="E114" s="657"/>
      <c r="F114" s="657"/>
      <c r="G114" s="207"/>
      <c r="H114" s="207"/>
      <c r="I114" s="209" t="s">
        <v>126</v>
      </c>
      <c r="J114" s="207"/>
      <c r="K114" s="207"/>
      <c r="L114" s="210"/>
      <c r="M114" s="211" t="s">
        <v>125</v>
      </c>
      <c r="N114" s="207"/>
      <c r="O114" s="207"/>
      <c r="P114" s="207" t="s">
        <v>126</v>
      </c>
      <c r="Q114" s="207"/>
      <c r="R114" s="207"/>
      <c r="S114" s="210"/>
      <c r="T114" s="221" t="s">
        <v>125</v>
      </c>
      <c r="U114" s="207"/>
      <c r="V114" s="207"/>
      <c r="W114" s="207" t="s">
        <v>126</v>
      </c>
      <c r="X114" s="207"/>
      <c r="Y114" s="207"/>
      <c r="Z114" s="210"/>
      <c r="AA114" s="211" t="s">
        <v>125</v>
      </c>
      <c r="AB114" s="207"/>
      <c r="AC114" s="207"/>
      <c r="AD114" s="207" t="s">
        <v>126</v>
      </c>
      <c r="AE114" s="207"/>
      <c r="AF114" s="207"/>
      <c r="AG114" s="210"/>
      <c r="AH114" s="173"/>
      <c r="AI114" s="673"/>
    </row>
    <row r="115" spans="1:35" x14ac:dyDescent="0.25">
      <c r="A115" s="159"/>
      <c r="B115" s="151"/>
      <c r="C115" s="151"/>
      <c r="D115" s="151"/>
      <c r="E115" s="152"/>
      <c r="F115" s="667"/>
      <c r="G115" s="667"/>
      <c r="H115" s="668"/>
      <c r="I115" s="669"/>
      <c r="J115" s="667"/>
      <c r="K115" s="667"/>
      <c r="L115" s="670"/>
      <c r="M115" s="671"/>
      <c r="N115" s="667"/>
      <c r="O115" s="668"/>
      <c r="P115" s="669"/>
      <c r="Q115" s="667"/>
      <c r="R115" s="667"/>
      <c r="S115" s="670"/>
      <c r="T115" s="671"/>
      <c r="U115" s="667"/>
      <c r="V115" s="668"/>
      <c r="W115" s="669"/>
      <c r="X115" s="667"/>
      <c r="Y115" s="667"/>
      <c r="Z115" s="670"/>
      <c r="AA115" s="671"/>
      <c r="AB115" s="667"/>
      <c r="AC115" s="668"/>
      <c r="AD115" s="669"/>
      <c r="AE115" s="667"/>
      <c r="AF115" s="667"/>
      <c r="AG115" s="670"/>
      <c r="AH115" s="174"/>
      <c r="AI115" s="160"/>
    </row>
    <row r="116" spans="1:35" x14ac:dyDescent="0.25">
      <c r="A116" s="159"/>
      <c r="B116" s="151"/>
      <c r="C116" s="151"/>
      <c r="D116" s="151"/>
      <c r="E116" s="152"/>
      <c r="F116" s="667"/>
      <c r="G116" s="667"/>
      <c r="H116" s="668"/>
      <c r="I116" s="669"/>
      <c r="J116" s="667"/>
      <c r="K116" s="667"/>
      <c r="L116" s="670"/>
      <c r="M116" s="671"/>
      <c r="N116" s="667"/>
      <c r="O116" s="668"/>
      <c r="P116" s="669"/>
      <c r="Q116" s="667"/>
      <c r="R116" s="667"/>
      <c r="S116" s="670"/>
      <c r="T116" s="671"/>
      <c r="U116" s="667"/>
      <c r="V116" s="668"/>
      <c r="W116" s="669"/>
      <c r="X116" s="667"/>
      <c r="Y116" s="667"/>
      <c r="Z116" s="670"/>
      <c r="AA116" s="671"/>
      <c r="AB116" s="667"/>
      <c r="AC116" s="668"/>
      <c r="AD116" s="669"/>
      <c r="AE116" s="667"/>
      <c r="AF116" s="667"/>
      <c r="AG116" s="670"/>
      <c r="AH116" s="174"/>
      <c r="AI116" s="160"/>
    </row>
    <row r="117" spans="1:35" x14ac:dyDescent="0.25">
      <c r="A117" s="159"/>
      <c r="B117" s="151"/>
      <c r="C117" s="151"/>
      <c r="D117" s="151"/>
      <c r="E117" s="152"/>
      <c r="F117" s="667"/>
      <c r="G117" s="667"/>
      <c r="H117" s="668"/>
      <c r="I117" s="669"/>
      <c r="J117" s="667"/>
      <c r="K117" s="667"/>
      <c r="L117" s="670"/>
      <c r="M117" s="671"/>
      <c r="N117" s="667"/>
      <c r="O117" s="668"/>
      <c r="P117" s="669"/>
      <c r="Q117" s="667"/>
      <c r="R117" s="667"/>
      <c r="S117" s="670"/>
      <c r="T117" s="671"/>
      <c r="U117" s="667"/>
      <c r="V117" s="668"/>
      <c r="W117" s="669"/>
      <c r="X117" s="667"/>
      <c r="Y117" s="667"/>
      <c r="Z117" s="670"/>
      <c r="AA117" s="671"/>
      <c r="AB117" s="667"/>
      <c r="AC117" s="668"/>
      <c r="AD117" s="669"/>
      <c r="AE117" s="667"/>
      <c r="AF117" s="667"/>
      <c r="AG117" s="670"/>
      <c r="AH117" s="174"/>
      <c r="AI117" s="160"/>
    </row>
    <row r="118" spans="1:35" x14ac:dyDescent="0.25">
      <c r="A118" s="159"/>
      <c r="B118" s="151"/>
      <c r="C118" s="151"/>
      <c r="D118" s="151"/>
      <c r="E118" s="152"/>
      <c r="F118" s="667"/>
      <c r="G118" s="667"/>
      <c r="H118" s="668"/>
      <c r="I118" s="669"/>
      <c r="J118" s="667"/>
      <c r="K118" s="667"/>
      <c r="L118" s="670"/>
      <c r="M118" s="671"/>
      <c r="N118" s="667"/>
      <c r="O118" s="668"/>
      <c r="P118" s="669"/>
      <c r="Q118" s="667"/>
      <c r="R118" s="667"/>
      <c r="S118" s="670"/>
      <c r="T118" s="671"/>
      <c r="U118" s="667"/>
      <c r="V118" s="668"/>
      <c r="W118" s="669"/>
      <c r="X118" s="667"/>
      <c r="Y118" s="667"/>
      <c r="Z118" s="670"/>
      <c r="AA118" s="671"/>
      <c r="AB118" s="667"/>
      <c r="AC118" s="668"/>
      <c r="AD118" s="669"/>
      <c r="AE118" s="667"/>
      <c r="AF118" s="667"/>
      <c r="AG118" s="670"/>
      <c r="AH118" s="174"/>
      <c r="AI118" s="160"/>
    </row>
    <row r="119" spans="1:35" x14ac:dyDescent="0.25">
      <c r="A119" s="159"/>
      <c r="B119" s="151"/>
      <c r="C119" s="151"/>
      <c r="D119" s="151"/>
      <c r="E119" s="152"/>
      <c r="F119" s="667"/>
      <c r="G119" s="667"/>
      <c r="H119" s="668"/>
      <c r="I119" s="669"/>
      <c r="J119" s="667"/>
      <c r="K119" s="667"/>
      <c r="L119" s="670"/>
      <c r="M119" s="671"/>
      <c r="N119" s="667"/>
      <c r="O119" s="668"/>
      <c r="P119" s="669"/>
      <c r="Q119" s="667"/>
      <c r="R119" s="667"/>
      <c r="S119" s="670"/>
      <c r="T119" s="671"/>
      <c r="U119" s="667"/>
      <c r="V119" s="668"/>
      <c r="W119" s="669"/>
      <c r="X119" s="667"/>
      <c r="Y119" s="667"/>
      <c r="Z119" s="670"/>
      <c r="AA119" s="671"/>
      <c r="AB119" s="667"/>
      <c r="AC119" s="668"/>
      <c r="AD119" s="669"/>
      <c r="AE119" s="667"/>
      <c r="AF119" s="667"/>
      <c r="AG119" s="670"/>
      <c r="AH119" s="174"/>
      <c r="AI119" s="160"/>
    </row>
    <row r="120" spans="1:35" x14ac:dyDescent="0.25">
      <c r="A120" s="159"/>
      <c r="B120" s="151"/>
      <c r="C120" s="151"/>
      <c r="D120" s="151"/>
      <c r="E120" s="152"/>
      <c r="F120" s="667"/>
      <c r="G120" s="667"/>
      <c r="H120" s="668"/>
      <c r="I120" s="669"/>
      <c r="J120" s="667"/>
      <c r="K120" s="667"/>
      <c r="L120" s="670"/>
      <c r="M120" s="671"/>
      <c r="N120" s="667"/>
      <c r="O120" s="668"/>
      <c r="P120" s="669"/>
      <c r="Q120" s="667"/>
      <c r="R120" s="667"/>
      <c r="S120" s="670"/>
      <c r="T120" s="671"/>
      <c r="U120" s="667"/>
      <c r="V120" s="668"/>
      <c r="W120" s="669"/>
      <c r="X120" s="667"/>
      <c r="Y120" s="667"/>
      <c r="Z120" s="670"/>
      <c r="AA120" s="671"/>
      <c r="AB120" s="667"/>
      <c r="AC120" s="668"/>
      <c r="AD120" s="669"/>
      <c r="AE120" s="667"/>
      <c r="AF120" s="667"/>
      <c r="AG120" s="670"/>
      <c r="AH120" s="174"/>
      <c r="AI120" s="160"/>
    </row>
    <row r="121" spans="1:35" x14ac:dyDescent="0.25">
      <c r="A121" s="159"/>
      <c r="B121" s="151"/>
      <c r="C121" s="151"/>
      <c r="D121" s="151"/>
      <c r="E121" s="152"/>
      <c r="F121" s="667"/>
      <c r="G121" s="667"/>
      <c r="H121" s="668"/>
      <c r="I121" s="669"/>
      <c r="J121" s="667"/>
      <c r="K121" s="667"/>
      <c r="L121" s="670"/>
      <c r="M121" s="671"/>
      <c r="N121" s="667"/>
      <c r="O121" s="668"/>
      <c r="P121" s="669"/>
      <c r="Q121" s="667"/>
      <c r="R121" s="667"/>
      <c r="S121" s="670"/>
      <c r="T121" s="671"/>
      <c r="U121" s="667"/>
      <c r="V121" s="668"/>
      <c r="W121" s="669"/>
      <c r="X121" s="667"/>
      <c r="Y121" s="667"/>
      <c r="Z121" s="670"/>
      <c r="AA121" s="671"/>
      <c r="AB121" s="667"/>
      <c r="AC121" s="668"/>
      <c r="AD121" s="669"/>
      <c r="AE121" s="667"/>
      <c r="AF121" s="667"/>
      <c r="AG121" s="670"/>
      <c r="AH121" s="174"/>
      <c r="AI121" s="160"/>
    </row>
    <row r="122" spans="1:35" x14ac:dyDescent="0.25">
      <c r="A122" s="159"/>
      <c r="B122" s="151"/>
      <c r="C122" s="151"/>
      <c r="D122" s="151"/>
      <c r="E122" s="152"/>
      <c r="F122" s="667"/>
      <c r="G122" s="667"/>
      <c r="H122" s="668"/>
      <c r="I122" s="669"/>
      <c r="J122" s="667"/>
      <c r="K122" s="667"/>
      <c r="L122" s="670"/>
      <c r="M122" s="671"/>
      <c r="N122" s="667"/>
      <c r="O122" s="668"/>
      <c r="P122" s="669"/>
      <c r="Q122" s="667"/>
      <c r="R122" s="667"/>
      <c r="S122" s="670"/>
      <c r="T122" s="671"/>
      <c r="U122" s="667"/>
      <c r="V122" s="668"/>
      <c r="W122" s="669"/>
      <c r="X122" s="667"/>
      <c r="Y122" s="667"/>
      <c r="Z122" s="670"/>
      <c r="AA122" s="671"/>
      <c r="AB122" s="667"/>
      <c r="AC122" s="668"/>
      <c r="AD122" s="669"/>
      <c r="AE122" s="667"/>
      <c r="AF122" s="667"/>
      <c r="AG122" s="670"/>
      <c r="AH122" s="174"/>
      <c r="AI122" s="160"/>
    </row>
    <row r="123" spans="1:35" x14ac:dyDescent="0.25">
      <c r="A123" s="159"/>
      <c r="B123" s="151"/>
      <c r="C123" s="151"/>
      <c r="D123" s="151"/>
      <c r="E123" s="152"/>
      <c r="F123" s="667"/>
      <c r="G123" s="667"/>
      <c r="H123" s="668"/>
      <c r="I123" s="669"/>
      <c r="J123" s="667"/>
      <c r="K123" s="667"/>
      <c r="L123" s="670"/>
      <c r="M123" s="671"/>
      <c r="N123" s="667"/>
      <c r="O123" s="668"/>
      <c r="P123" s="669"/>
      <c r="Q123" s="667"/>
      <c r="R123" s="667"/>
      <c r="S123" s="670"/>
      <c r="T123" s="671"/>
      <c r="U123" s="667"/>
      <c r="V123" s="668"/>
      <c r="W123" s="669"/>
      <c r="X123" s="667"/>
      <c r="Y123" s="667"/>
      <c r="Z123" s="670"/>
      <c r="AA123" s="671"/>
      <c r="AB123" s="667"/>
      <c r="AC123" s="668"/>
      <c r="AD123" s="669"/>
      <c r="AE123" s="667"/>
      <c r="AF123" s="667"/>
      <c r="AG123" s="670"/>
      <c r="AH123" s="174"/>
      <c r="AI123" s="160"/>
    </row>
    <row r="124" spans="1:35" x14ac:dyDescent="0.25">
      <c r="A124" s="159"/>
      <c r="B124" s="151"/>
      <c r="C124" s="151"/>
      <c r="D124" s="151"/>
      <c r="E124" s="152"/>
      <c r="F124" s="667"/>
      <c r="G124" s="667"/>
      <c r="H124" s="668"/>
      <c r="I124" s="669"/>
      <c r="J124" s="667"/>
      <c r="K124" s="667"/>
      <c r="L124" s="670"/>
      <c r="M124" s="671"/>
      <c r="N124" s="667"/>
      <c r="O124" s="668"/>
      <c r="P124" s="669"/>
      <c r="Q124" s="667"/>
      <c r="R124" s="667"/>
      <c r="S124" s="670"/>
      <c r="T124" s="671"/>
      <c r="U124" s="667"/>
      <c r="V124" s="668"/>
      <c r="W124" s="669"/>
      <c r="X124" s="667"/>
      <c r="Y124" s="667"/>
      <c r="Z124" s="670"/>
      <c r="AA124" s="671"/>
      <c r="AB124" s="667"/>
      <c r="AC124" s="668"/>
      <c r="AD124" s="669"/>
      <c r="AE124" s="667"/>
      <c r="AF124" s="667"/>
      <c r="AG124" s="670"/>
      <c r="AH124" s="174"/>
      <c r="AI124" s="160"/>
    </row>
    <row r="125" spans="1:35" x14ac:dyDescent="0.25">
      <c r="A125" s="159"/>
      <c r="B125" s="151"/>
      <c r="C125" s="151"/>
      <c r="D125" s="151"/>
      <c r="E125" s="152"/>
      <c r="F125" s="667"/>
      <c r="G125" s="667"/>
      <c r="H125" s="668"/>
      <c r="I125" s="669"/>
      <c r="J125" s="667"/>
      <c r="K125" s="667"/>
      <c r="L125" s="670"/>
      <c r="M125" s="671"/>
      <c r="N125" s="667"/>
      <c r="O125" s="668"/>
      <c r="P125" s="669"/>
      <c r="Q125" s="667"/>
      <c r="R125" s="667"/>
      <c r="S125" s="670"/>
      <c r="T125" s="671"/>
      <c r="U125" s="667"/>
      <c r="V125" s="668"/>
      <c r="W125" s="669"/>
      <c r="X125" s="667"/>
      <c r="Y125" s="667"/>
      <c r="Z125" s="670"/>
      <c r="AA125" s="671"/>
      <c r="AB125" s="667"/>
      <c r="AC125" s="668"/>
      <c r="AD125" s="669"/>
      <c r="AE125" s="667"/>
      <c r="AF125" s="667"/>
      <c r="AG125" s="670"/>
      <c r="AH125" s="174"/>
      <c r="AI125" s="160"/>
    </row>
    <row r="126" spans="1:35" x14ac:dyDescent="0.25">
      <c r="A126" s="159"/>
      <c r="B126" s="151"/>
      <c r="C126" s="151"/>
      <c r="D126" s="151"/>
      <c r="E126" s="152"/>
      <c r="F126" s="667"/>
      <c r="G126" s="667"/>
      <c r="H126" s="668"/>
      <c r="I126" s="669"/>
      <c r="J126" s="667"/>
      <c r="K126" s="667"/>
      <c r="L126" s="670"/>
      <c r="M126" s="671"/>
      <c r="N126" s="667"/>
      <c r="O126" s="668"/>
      <c r="P126" s="669"/>
      <c r="Q126" s="667"/>
      <c r="R126" s="667"/>
      <c r="S126" s="670"/>
      <c r="T126" s="671"/>
      <c r="U126" s="667"/>
      <c r="V126" s="668"/>
      <c r="W126" s="669"/>
      <c r="X126" s="667"/>
      <c r="Y126" s="667"/>
      <c r="Z126" s="670"/>
      <c r="AA126" s="671"/>
      <c r="AB126" s="667"/>
      <c r="AC126" s="668"/>
      <c r="AD126" s="669"/>
      <c r="AE126" s="667"/>
      <c r="AF126" s="667"/>
      <c r="AG126" s="670"/>
      <c r="AH126" s="174"/>
      <c r="AI126" s="160"/>
    </row>
    <row r="127" spans="1:35" x14ac:dyDescent="0.25">
      <c r="A127" s="159"/>
      <c r="B127" s="151"/>
      <c r="C127" s="151"/>
      <c r="D127" s="151"/>
      <c r="E127" s="152"/>
      <c r="F127" s="667"/>
      <c r="G127" s="667"/>
      <c r="H127" s="668"/>
      <c r="I127" s="669"/>
      <c r="J127" s="667"/>
      <c r="K127" s="667"/>
      <c r="L127" s="670"/>
      <c r="M127" s="671"/>
      <c r="N127" s="667"/>
      <c r="O127" s="668"/>
      <c r="P127" s="669"/>
      <c r="Q127" s="667"/>
      <c r="R127" s="667"/>
      <c r="S127" s="670"/>
      <c r="T127" s="671"/>
      <c r="U127" s="667"/>
      <c r="V127" s="668"/>
      <c r="W127" s="669"/>
      <c r="X127" s="667"/>
      <c r="Y127" s="667"/>
      <c r="Z127" s="670"/>
      <c r="AA127" s="671"/>
      <c r="AB127" s="667"/>
      <c r="AC127" s="668"/>
      <c r="AD127" s="669"/>
      <c r="AE127" s="667"/>
      <c r="AF127" s="667"/>
      <c r="AG127" s="670"/>
      <c r="AH127" s="174"/>
      <c r="AI127" s="160"/>
    </row>
    <row r="128" spans="1:35" x14ac:dyDescent="0.25">
      <c r="A128" s="159"/>
      <c r="B128" s="151"/>
      <c r="C128" s="151"/>
      <c r="D128" s="151"/>
      <c r="E128" s="152"/>
      <c r="F128" s="667"/>
      <c r="G128" s="667"/>
      <c r="H128" s="668"/>
      <c r="I128" s="669"/>
      <c r="J128" s="667"/>
      <c r="K128" s="667"/>
      <c r="L128" s="670"/>
      <c r="M128" s="671"/>
      <c r="N128" s="667"/>
      <c r="O128" s="668"/>
      <c r="P128" s="669"/>
      <c r="Q128" s="667"/>
      <c r="R128" s="667"/>
      <c r="S128" s="670"/>
      <c r="T128" s="671"/>
      <c r="U128" s="667"/>
      <c r="V128" s="668"/>
      <c r="W128" s="669"/>
      <c r="X128" s="667"/>
      <c r="Y128" s="667"/>
      <c r="Z128" s="670"/>
      <c r="AA128" s="671"/>
      <c r="AB128" s="667"/>
      <c r="AC128" s="668"/>
      <c r="AD128" s="669"/>
      <c r="AE128" s="667"/>
      <c r="AF128" s="667"/>
      <c r="AG128" s="670"/>
      <c r="AH128" s="174"/>
      <c r="AI128" s="160"/>
    </row>
    <row r="129" spans="1:35" x14ac:dyDescent="0.25">
      <c r="A129" s="159"/>
      <c r="B129" s="151"/>
      <c r="C129" s="151"/>
      <c r="D129" s="151"/>
      <c r="E129" s="152"/>
      <c r="F129" s="667"/>
      <c r="G129" s="667"/>
      <c r="H129" s="668"/>
      <c r="I129" s="669"/>
      <c r="J129" s="667"/>
      <c r="K129" s="667"/>
      <c r="L129" s="670"/>
      <c r="M129" s="671"/>
      <c r="N129" s="667"/>
      <c r="O129" s="668"/>
      <c r="P129" s="669"/>
      <c r="Q129" s="667"/>
      <c r="R129" s="667"/>
      <c r="S129" s="670"/>
      <c r="T129" s="671"/>
      <c r="U129" s="667"/>
      <c r="V129" s="668"/>
      <c r="W129" s="669"/>
      <c r="X129" s="667"/>
      <c r="Y129" s="667"/>
      <c r="Z129" s="670"/>
      <c r="AA129" s="671"/>
      <c r="AB129" s="667"/>
      <c r="AC129" s="668"/>
      <c r="AD129" s="669"/>
      <c r="AE129" s="667"/>
      <c r="AF129" s="667"/>
      <c r="AG129" s="670"/>
      <c r="AH129" s="174"/>
      <c r="AI129" s="160"/>
    </row>
    <row r="130" spans="1:35" x14ac:dyDescent="0.25">
      <c r="A130" s="159"/>
      <c r="B130" s="151"/>
      <c r="C130" s="151"/>
      <c r="D130" s="151"/>
      <c r="E130" s="152"/>
      <c r="F130" s="667"/>
      <c r="G130" s="667"/>
      <c r="H130" s="668"/>
      <c r="I130" s="669"/>
      <c r="J130" s="667"/>
      <c r="K130" s="667"/>
      <c r="L130" s="670"/>
      <c r="M130" s="671"/>
      <c r="N130" s="667"/>
      <c r="O130" s="668"/>
      <c r="P130" s="669"/>
      <c r="Q130" s="667"/>
      <c r="R130" s="667"/>
      <c r="S130" s="670"/>
      <c r="T130" s="671"/>
      <c r="U130" s="667"/>
      <c r="V130" s="668"/>
      <c r="W130" s="669"/>
      <c r="X130" s="667"/>
      <c r="Y130" s="667"/>
      <c r="Z130" s="670"/>
      <c r="AA130" s="671"/>
      <c r="AB130" s="667"/>
      <c r="AC130" s="668"/>
      <c r="AD130" s="669"/>
      <c r="AE130" s="667"/>
      <c r="AF130" s="667"/>
      <c r="AG130" s="670"/>
      <c r="AH130" s="174"/>
      <c r="AI130" s="160"/>
    </row>
    <row r="131" spans="1:35" x14ac:dyDescent="0.25">
      <c r="A131" s="159"/>
      <c r="B131" s="151"/>
      <c r="C131" s="151"/>
      <c r="D131" s="151"/>
      <c r="E131" s="152"/>
      <c r="F131" s="667"/>
      <c r="G131" s="667"/>
      <c r="H131" s="668"/>
      <c r="I131" s="669"/>
      <c r="J131" s="667"/>
      <c r="K131" s="667"/>
      <c r="L131" s="670"/>
      <c r="M131" s="671"/>
      <c r="N131" s="667"/>
      <c r="O131" s="668"/>
      <c r="P131" s="669"/>
      <c r="Q131" s="667"/>
      <c r="R131" s="667"/>
      <c r="S131" s="670"/>
      <c r="T131" s="671"/>
      <c r="U131" s="667"/>
      <c r="V131" s="668"/>
      <c r="W131" s="669"/>
      <c r="X131" s="667"/>
      <c r="Y131" s="667"/>
      <c r="Z131" s="670"/>
      <c r="AA131" s="671"/>
      <c r="AB131" s="667"/>
      <c r="AC131" s="668"/>
      <c r="AD131" s="669"/>
      <c r="AE131" s="667"/>
      <c r="AF131" s="667"/>
      <c r="AG131" s="670"/>
      <c r="AH131" s="174"/>
      <c r="AI131" s="160"/>
    </row>
    <row r="132" spans="1:35" x14ac:dyDescent="0.25">
      <c r="A132" s="159"/>
      <c r="B132" s="151"/>
      <c r="C132" s="151"/>
      <c r="D132" s="151"/>
      <c r="E132" s="152"/>
      <c r="F132" s="667"/>
      <c r="G132" s="667"/>
      <c r="H132" s="668"/>
      <c r="I132" s="669"/>
      <c r="J132" s="667"/>
      <c r="K132" s="667"/>
      <c r="L132" s="670"/>
      <c r="M132" s="671"/>
      <c r="N132" s="667"/>
      <c r="O132" s="668"/>
      <c r="P132" s="669"/>
      <c r="Q132" s="667"/>
      <c r="R132" s="667"/>
      <c r="S132" s="670"/>
      <c r="T132" s="671"/>
      <c r="U132" s="667"/>
      <c r="V132" s="668"/>
      <c r="W132" s="669"/>
      <c r="X132" s="667"/>
      <c r="Y132" s="667"/>
      <c r="Z132" s="670"/>
      <c r="AA132" s="671"/>
      <c r="AB132" s="667"/>
      <c r="AC132" s="668"/>
      <c r="AD132" s="669"/>
      <c r="AE132" s="667"/>
      <c r="AF132" s="667"/>
      <c r="AG132" s="670"/>
      <c r="AH132" s="174"/>
      <c r="AI132" s="160"/>
    </row>
    <row r="133" spans="1:35" x14ac:dyDescent="0.25">
      <c r="A133" s="159"/>
      <c r="B133" s="151"/>
      <c r="C133" s="151"/>
      <c r="D133" s="151"/>
      <c r="E133" s="152"/>
      <c r="F133" s="667"/>
      <c r="G133" s="667"/>
      <c r="H133" s="668"/>
      <c r="I133" s="669"/>
      <c r="J133" s="667"/>
      <c r="K133" s="667"/>
      <c r="L133" s="670"/>
      <c r="M133" s="671"/>
      <c r="N133" s="667"/>
      <c r="O133" s="668"/>
      <c r="P133" s="669"/>
      <c r="Q133" s="667"/>
      <c r="R133" s="667"/>
      <c r="S133" s="670"/>
      <c r="T133" s="671"/>
      <c r="U133" s="667"/>
      <c r="V133" s="668"/>
      <c r="W133" s="669"/>
      <c r="X133" s="667"/>
      <c r="Y133" s="667"/>
      <c r="Z133" s="670"/>
      <c r="AA133" s="671"/>
      <c r="AB133" s="667"/>
      <c r="AC133" s="668"/>
      <c r="AD133" s="669"/>
      <c r="AE133" s="667"/>
      <c r="AF133" s="667"/>
      <c r="AG133" s="670"/>
      <c r="AH133" s="174"/>
      <c r="AI133" s="160"/>
    </row>
    <row r="134" spans="1:35" x14ac:dyDescent="0.25">
      <c r="A134" s="159"/>
      <c r="B134" s="151"/>
      <c r="C134" s="151"/>
      <c r="D134" s="151"/>
      <c r="E134" s="152"/>
      <c r="F134" s="667"/>
      <c r="G134" s="667"/>
      <c r="H134" s="668"/>
      <c r="I134" s="669"/>
      <c r="J134" s="667"/>
      <c r="K134" s="667"/>
      <c r="L134" s="670"/>
      <c r="M134" s="671"/>
      <c r="N134" s="667"/>
      <c r="O134" s="668"/>
      <c r="P134" s="669"/>
      <c r="Q134" s="667"/>
      <c r="R134" s="667"/>
      <c r="S134" s="670"/>
      <c r="T134" s="671"/>
      <c r="U134" s="667"/>
      <c r="V134" s="668"/>
      <c r="W134" s="669"/>
      <c r="X134" s="667"/>
      <c r="Y134" s="667"/>
      <c r="Z134" s="670"/>
      <c r="AA134" s="671"/>
      <c r="AB134" s="667"/>
      <c r="AC134" s="668"/>
      <c r="AD134" s="669"/>
      <c r="AE134" s="667"/>
      <c r="AF134" s="667"/>
      <c r="AG134" s="670"/>
      <c r="AH134" s="174"/>
      <c r="AI134" s="160"/>
    </row>
    <row r="135" spans="1:35" x14ac:dyDescent="0.25">
      <c r="A135" s="159"/>
      <c r="B135" s="151"/>
      <c r="C135" s="151"/>
      <c r="D135" s="151"/>
      <c r="E135" s="152"/>
      <c r="F135" s="667"/>
      <c r="G135" s="667"/>
      <c r="H135" s="668"/>
      <c r="I135" s="669"/>
      <c r="J135" s="667"/>
      <c r="K135" s="667"/>
      <c r="L135" s="670"/>
      <c r="M135" s="671"/>
      <c r="N135" s="667"/>
      <c r="O135" s="668"/>
      <c r="P135" s="669"/>
      <c r="Q135" s="667"/>
      <c r="R135" s="667"/>
      <c r="S135" s="670"/>
      <c r="T135" s="671"/>
      <c r="U135" s="667"/>
      <c r="V135" s="668"/>
      <c r="W135" s="669"/>
      <c r="X135" s="667"/>
      <c r="Y135" s="667"/>
      <c r="Z135" s="670"/>
      <c r="AA135" s="671"/>
      <c r="AB135" s="667"/>
      <c r="AC135" s="668"/>
      <c r="AD135" s="669"/>
      <c r="AE135" s="667"/>
      <c r="AF135" s="667"/>
      <c r="AG135" s="670"/>
      <c r="AH135" s="174"/>
      <c r="AI135" s="160"/>
    </row>
    <row r="136" spans="1:35" x14ac:dyDescent="0.25">
      <c r="A136" s="159"/>
      <c r="B136" s="151"/>
      <c r="C136" s="151"/>
      <c r="D136" s="151"/>
      <c r="E136" s="152"/>
      <c r="F136" s="667"/>
      <c r="G136" s="667"/>
      <c r="H136" s="668"/>
      <c r="I136" s="669"/>
      <c r="J136" s="667"/>
      <c r="K136" s="667"/>
      <c r="L136" s="670"/>
      <c r="M136" s="671"/>
      <c r="N136" s="667"/>
      <c r="O136" s="668"/>
      <c r="P136" s="669"/>
      <c r="Q136" s="667"/>
      <c r="R136" s="667"/>
      <c r="S136" s="670"/>
      <c r="T136" s="671"/>
      <c r="U136" s="667"/>
      <c r="V136" s="668"/>
      <c r="W136" s="669"/>
      <c r="X136" s="667"/>
      <c r="Y136" s="667"/>
      <c r="Z136" s="670"/>
      <c r="AA136" s="671"/>
      <c r="AB136" s="667"/>
      <c r="AC136" s="668"/>
      <c r="AD136" s="669"/>
      <c r="AE136" s="667"/>
      <c r="AF136" s="667"/>
      <c r="AG136" s="670"/>
      <c r="AH136" s="174"/>
      <c r="AI136" s="160"/>
    </row>
    <row r="137" spans="1:35" x14ac:dyDescent="0.25">
      <c r="A137" s="159"/>
      <c r="B137" s="151"/>
      <c r="C137" s="151"/>
      <c r="D137" s="151"/>
      <c r="E137" s="152"/>
      <c r="F137" s="667"/>
      <c r="G137" s="667"/>
      <c r="H137" s="668"/>
      <c r="I137" s="669"/>
      <c r="J137" s="667"/>
      <c r="K137" s="667"/>
      <c r="L137" s="670"/>
      <c r="M137" s="671"/>
      <c r="N137" s="667"/>
      <c r="O137" s="668"/>
      <c r="P137" s="669"/>
      <c r="Q137" s="667"/>
      <c r="R137" s="667"/>
      <c r="S137" s="670"/>
      <c r="T137" s="671"/>
      <c r="U137" s="667"/>
      <c r="V137" s="668"/>
      <c r="W137" s="669"/>
      <c r="X137" s="667"/>
      <c r="Y137" s="667"/>
      <c r="Z137" s="670"/>
      <c r="AA137" s="671"/>
      <c r="AB137" s="667"/>
      <c r="AC137" s="668"/>
      <c r="AD137" s="669"/>
      <c r="AE137" s="667"/>
      <c r="AF137" s="667"/>
      <c r="AG137" s="670"/>
      <c r="AH137" s="174"/>
      <c r="AI137" s="160"/>
    </row>
    <row r="138" spans="1:35" x14ac:dyDescent="0.25">
      <c r="A138" s="159"/>
      <c r="B138" s="151"/>
      <c r="C138" s="151"/>
      <c r="D138" s="151"/>
      <c r="E138" s="152"/>
      <c r="F138" s="667"/>
      <c r="G138" s="667"/>
      <c r="H138" s="668"/>
      <c r="I138" s="669"/>
      <c r="J138" s="667"/>
      <c r="K138" s="667"/>
      <c r="L138" s="670"/>
      <c r="M138" s="671"/>
      <c r="N138" s="667"/>
      <c r="O138" s="668"/>
      <c r="P138" s="669"/>
      <c r="Q138" s="667"/>
      <c r="R138" s="667"/>
      <c r="S138" s="670"/>
      <c r="T138" s="671"/>
      <c r="U138" s="667"/>
      <c r="V138" s="668"/>
      <c r="W138" s="669"/>
      <c r="X138" s="667"/>
      <c r="Y138" s="667"/>
      <c r="Z138" s="670"/>
      <c r="AA138" s="671"/>
      <c r="AB138" s="667"/>
      <c r="AC138" s="668"/>
      <c r="AD138" s="669"/>
      <c r="AE138" s="667"/>
      <c r="AF138" s="667"/>
      <c r="AG138" s="670"/>
      <c r="AH138" s="174"/>
      <c r="AI138" s="160"/>
    </row>
    <row r="139" spans="1:35" x14ac:dyDescent="0.25">
      <c r="A139" s="159"/>
      <c r="B139" s="151"/>
      <c r="C139" s="151"/>
      <c r="D139" s="151"/>
      <c r="E139" s="152"/>
      <c r="F139" s="667"/>
      <c r="G139" s="667"/>
      <c r="H139" s="668"/>
      <c r="I139" s="669"/>
      <c r="J139" s="667"/>
      <c r="K139" s="667"/>
      <c r="L139" s="670"/>
      <c r="M139" s="671"/>
      <c r="N139" s="667"/>
      <c r="O139" s="668"/>
      <c r="P139" s="669"/>
      <c r="Q139" s="667"/>
      <c r="R139" s="667"/>
      <c r="S139" s="670"/>
      <c r="T139" s="671"/>
      <c r="U139" s="667"/>
      <c r="V139" s="668"/>
      <c r="W139" s="669"/>
      <c r="X139" s="667"/>
      <c r="Y139" s="667"/>
      <c r="Z139" s="670"/>
      <c r="AA139" s="671"/>
      <c r="AB139" s="667"/>
      <c r="AC139" s="668"/>
      <c r="AD139" s="669"/>
      <c r="AE139" s="667"/>
      <c r="AF139" s="667"/>
      <c r="AG139" s="670"/>
      <c r="AH139" s="174"/>
      <c r="AI139" s="160"/>
    </row>
    <row r="140" spans="1:35" x14ac:dyDescent="0.25">
      <c r="A140" s="159"/>
      <c r="B140" s="151"/>
      <c r="C140" s="151"/>
      <c r="D140" s="151"/>
      <c r="E140" s="152"/>
      <c r="F140" s="667"/>
      <c r="G140" s="667"/>
      <c r="H140" s="668"/>
      <c r="I140" s="669"/>
      <c r="J140" s="667"/>
      <c r="K140" s="667"/>
      <c r="L140" s="670"/>
      <c r="M140" s="671"/>
      <c r="N140" s="667"/>
      <c r="O140" s="668"/>
      <c r="P140" s="669"/>
      <c r="Q140" s="667"/>
      <c r="R140" s="667"/>
      <c r="S140" s="670"/>
      <c r="T140" s="671"/>
      <c r="U140" s="667"/>
      <c r="V140" s="668"/>
      <c r="W140" s="669"/>
      <c r="X140" s="667"/>
      <c r="Y140" s="667"/>
      <c r="Z140" s="670"/>
      <c r="AA140" s="671"/>
      <c r="AB140" s="667"/>
      <c r="AC140" s="668"/>
      <c r="AD140" s="669"/>
      <c r="AE140" s="667"/>
      <c r="AF140" s="667"/>
      <c r="AG140" s="670"/>
      <c r="AH140" s="174"/>
      <c r="AI140" s="160"/>
    </row>
    <row r="141" spans="1:35" x14ac:dyDescent="0.25">
      <c r="A141" s="159"/>
      <c r="B141" s="151"/>
      <c r="C141" s="151"/>
      <c r="D141" s="151"/>
      <c r="E141" s="152"/>
      <c r="F141" s="667"/>
      <c r="G141" s="667"/>
      <c r="H141" s="668"/>
      <c r="I141" s="669"/>
      <c r="J141" s="667"/>
      <c r="K141" s="667"/>
      <c r="L141" s="670"/>
      <c r="M141" s="671"/>
      <c r="N141" s="667"/>
      <c r="O141" s="668"/>
      <c r="P141" s="669"/>
      <c r="Q141" s="667"/>
      <c r="R141" s="667"/>
      <c r="S141" s="670"/>
      <c r="T141" s="671"/>
      <c r="U141" s="667"/>
      <c r="V141" s="668"/>
      <c r="W141" s="669"/>
      <c r="X141" s="667"/>
      <c r="Y141" s="667"/>
      <c r="Z141" s="670"/>
      <c r="AA141" s="671"/>
      <c r="AB141" s="667"/>
      <c r="AC141" s="668"/>
      <c r="AD141" s="669"/>
      <c r="AE141" s="667"/>
      <c r="AF141" s="667"/>
      <c r="AG141" s="670"/>
      <c r="AH141" s="174"/>
      <c r="AI141" s="160"/>
    </row>
    <row r="142" spans="1:35" x14ac:dyDescent="0.25">
      <c r="A142" s="159"/>
      <c r="B142" s="151"/>
      <c r="C142" s="151"/>
      <c r="D142" s="151"/>
      <c r="E142" s="152"/>
      <c r="F142" s="667"/>
      <c r="G142" s="667"/>
      <c r="H142" s="668"/>
      <c r="I142" s="669"/>
      <c r="J142" s="667"/>
      <c r="K142" s="667"/>
      <c r="L142" s="670"/>
      <c r="M142" s="671"/>
      <c r="N142" s="667"/>
      <c r="O142" s="668"/>
      <c r="P142" s="669"/>
      <c r="Q142" s="667"/>
      <c r="R142" s="667"/>
      <c r="S142" s="670"/>
      <c r="T142" s="671"/>
      <c r="U142" s="667"/>
      <c r="V142" s="668"/>
      <c r="W142" s="669"/>
      <c r="X142" s="667"/>
      <c r="Y142" s="667"/>
      <c r="Z142" s="670"/>
      <c r="AA142" s="671"/>
      <c r="AB142" s="667"/>
      <c r="AC142" s="668"/>
      <c r="AD142" s="669"/>
      <c r="AE142" s="667"/>
      <c r="AF142" s="667"/>
      <c r="AG142" s="670"/>
      <c r="AH142" s="174"/>
      <c r="AI142" s="160"/>
    </row>
    <row r="143" spans="1:35" x14ac:dyDescent="0.25">
      <c r="A143" s="159"/>
      <c r="B143" s="151"/>
      <c r="C143" s="151"/>
      <c r="D143" s="151"/>
      <c r="E143" s="152"/>
      <c r="F143" s="667"/>
      <c r="G143" s="667"/>
      <c r="H143" s="668"/>
      <c r="I143" s="669"/>
      <c r="J143" s="667"/>
      <c r="K143" s="667"/>
      <c r="L143" s="670"/>
      <c r="M143" s="671"/>
      <c r="N143" s="667"/>
      <c r="O143" s="668"/>
      <c r="P143" s="669"/>
      <c r="Q143" s="667"/>
      <c r="R143" s="667"/>
      <c r="S143" s="670"/>
      <c r="T143" s="671"/>
      <c r="U143" s="667"/>
      <c r="V143" s="668"/>
      <c r="W143" s="669"/>
      <c r="X143" s="667"/>
      <c r="Y143" s="667"/>
      <c r="Z143" s="670"/>
      <c r="AA143" s="671"/>
      <c r="AB143" s="667"/>
      <c r="AC143" s="668"/>
      <c r="AD143" s="669"/>
      <c r="AE143" s="667"/>
      <c r="AF143" s="667"/>
      <c r="AG143" s="670"/>
      <c r="AH143" s="174"/>
      <c r="AI143" s="160"/>
    </row>
    <row r="144" spans="1:35" x14ac:dyDescent="0.25">
      <c r="A144" s="159"/>
      <c r="B144" s="151"/>
      <c r="C144" s="151"/>
      <c r="D144" s="151"/>
      <c r="E144" s="152"/>
      <c r="F144" s="667"/>
      <c r="G144" s="667"/>
      <c r="H144" s="668"/>
      <c r="I144" s="669"/>
      <c r="J144" s="667"/>
      <c r="K144" s="667"/>
      <c r="L144" s="670"/>
      <c r="M144" s="671"/>
      <c r="N144" s="667"/>
      <c r="O144" s="668"/>
      <c r="P144" s="669"/>
      <c r="Q144" s="667"/>
      <c r="R144" s="667"/>
      <c r="S144" s="670"/>
      <c r="T144" s="671"/>
      <c r="U144" s="667"/>
      <c r="V144" s="668"/>
      <c r="W144" s="669"/>
      <c r="X144" s="667"/>
      <c r="Y144" s="667"/>
      <c r="Z144" s="670"/>
      <c r="AA144" s="671"/>
      <c r="AB144" s="667"/>
      <c r="AC144" s="668"/>
      <c r="AD144" s="669"/>
      <c r="AE144" s="667"/>
      <c r="AF144" s="667"/>
      <c r="AG144" s="670"/>
      <c r="AH144" s="174"/>
      <c r="AI144" s="160"/>
    </row>
    <row r="145" spans="1:35" x14ac:dyDescent="0.25">
      <c r="A145" s="159"/>
      <c r="B145" s="151"/>
      <c r="C145" s="151"/>
      <c r="D145" s="151"/>
      <c r="E145" s="152"/>
      <c r="F145" s="667"/>
      <c r="G145" s="667"/>
      <c r="H145" s="668"/>
      <c r="I145" s="669"/>
      <c r="J145" s="667"/>
      <c r="K145" s="667"/>
      <c r="L145" s="670"/>
      <c r="M145" s="671"/>
      <c r="N145" s="667"/>
      <c r="O145" s="668"/>
      <c r="P145" s="669"/>
      <c r="Q145" s="667"/>
      <c r="R145" s="667"/>
      <c r="S145" s="670"/>
      <c r="T145" s="671"/>
      <c r="U145" s="667"/>
      <c r="V145" s="668"/>
      <c r="W145" s="669"/>
      <c r="X145" s="667"/>
      <c r="Y145" s="667"/>
      <c r="Z145" s="670"/>
      <c r="AA145" s="671"/>
      <c r="AB145" s="667"/>
      <c r="AC145" s="668"/>
      <c r="AD145" s="669"/>
      <c r="AE145" s="667"/>
      <c r="AF145" s="667"/>
      <c r="AG145" s="670"/>
      <c r="AH145" s="174"/>
      <c r="AI145" s="160"/>
    </row>
    <row r="146" spans="1:35" x14ac:dyDescent="0.25">
      <c r="A146" s="159"/>
      <c r="B146" s="151"/>
      <c r="C146" s="151"/>
      <c r="D146" s="151"/>
      <c r="E146" s="152"/>
      <c r="F146" s="667"/>
      <c r="G146" s="667"/>
      <c r="H146" s="668"/>
      <c r="I146" s="669"/>
      <c r="J146" s="667"/>
      <c r="K146" s="667"/>
      <c r="L146" s="670"/>
      <c r="M146" s="671"/>
      <c r="N146" s="667"/>
      <c r="O146" s="668"/>
      <c r="P146" s="669"/>
      <c r="Q146" s="667"/>
      <c r="R146" s="667"/>
      <c r="S146" s="670"/>
      <c r="T146" s="671"/>
      <c r="U146" s="667"/>
      <c r="V146" s="668"/>
      <c r="W146" s="669"/>
      <c r="X146" s="667"/>
      <c r="Y146" s="667"/>
      <c r="Z146" s="670"/>
      <c r="AA146" s="671"/>
      <c r="AB146" s="667"/>
      <c r="AC146" s="668"/>
      <c r="AD146" s="669"/>
      <c r="AE146" s="667"/>
      <c r="AF146" s="667"/>
      <c r="AG146" s="670"/>
      <c r="AH146" s="174"/>
      <c r="AI146" s="160"/>
    </row>
    <row r="147" spans="1:35" x14ac:dyDescent="0.25">
      <c r="A147" s="159"/>
      <c r="B147" s="151"/>
      <c r="C147" s="151"/>
      <c r="D147" s="151"/>
      <c r="E147" s="152"/>
      <c r="F147" s="667"/>
      <c r="G147" s="667"/>
      <c r="H147" s="668"/>
      <c r="I147" s="669"/>
      <c r="J147" s="667"/>
      <c r="K147" s="667"/>
      <c r="L147" s="670"/>
      <c r="M147" s="671"/>
      <c r="N147" s="667"/>
      <c r="O147" s="668"/>
      <c r="P147" s="669"/>
      <c r="Q147" s="667"/>
      <c r="R147" s="667"/>
      <c r="S147" s="670"/>
      <c r="T147" s="671"/>
      <c r="U147" s="667"/>
      <c r="V147" s="668"/>
      <c r="W147" s="669"/>
      <c r="X147" s="667"/>
      <c r="Y147" s="667"/>
      <c r="Z147" s="670"/>
      <c r="AA147" s="671"/>
      <c r="AB147" s="667"/>
      <c r="AC147" s="668"/>
      <c r="AD147" s="669"/>
      <c r="AE147" s="667"/>
      <c r="AF147" s="667"/>
      <c r="AG147" s="670"/>
      <c r="AH147" s="174"/>
      <c r="AI147" s="160"/>
    </row>
    <row r="148" spans="1:35" x14ac:dyDescent="0.25">
      <c r="A148" s="159"/>
      <c r="B148" s="151"/>
      <c r="C148" s="151"/>
      <c r="D148" s="151"/>
      <c r="E148" s="152"/>
      <c r="F148" s="667"/>
      <c r="G148" s="667"/>
      <c r="H148" s="668"/>
      <c r="I148" s="669"/>
      <c r="J148" s="667"/>
      <c r="K148" s="667"/>
      <c r="L148" s="670"/>
      <c r="M148" s="671"/>
      <c r="N148" s="667"/>
      <c r="O148" s="668"/>
      <c r="P148" s="669"/>
      <c r="Q148" s="667"/>
      <c r="R148" s="667"/>
      <c r="S148" s="670"/>
      <c r="T148" s="671"/>
      <c r="U148" s="667"/>
      <c r="V148" s="668"/>
      <c r="W148" s="669"/>
      <c r="X148" s="667"/>
      <c r="Y148" s="667"/>
      <c r="Z148" s="670"/>
      <c r="AA148" s="671"/>
      <c r="AB148" s="667"/>
      <c r="AC148" s="668"/>
      <c r="AD148" s="669"/>
      <c r="AE148" s="667"/>
      <c r="AF148" s="667"/>
      <c r="AG148" s="670"/>
      <c r="AH148" s="174"/>
      <c r="AI148" s="160"/>
    </row>
    <row r="149" spans="1:35" x14ac:dyDescent="0.25">
      <c r="A149" s="159"/>
      <c r="B149" s="151"/>
      <c r="C149" s="151"/>
      <c r="D149" s="151"/>
      <c r="E149" s="152"/>
      <c r="F149" s="667"/>
      <c r="G149" s="667"/>
      <c r="H149" s="668"/>
      <c r="I149" s="669"/>
      <c r="J149" s="667"/>
      <c r="K149" s="667"/>
      <c r="L149" s="670"/>
      <c r="M149" s="671"/>
      <c r="N149" s="667"/>
      <c r="O149" s="668"/>
      <c r="P149" s="669"/>
      <c r="Q149" s="667"/>
      <c r="R149" s="667"/>
      <c r="S149" s="670"/>
      <c r="T149" s="671"/>
      <c r="U149" s="667"/>
      <c r="V149" s="668"/>
      <c r="W149" s="669"/>
      <c r="X149" s="667"/>
      <c r="Y149" s="667"/>
      <c r="Z149" s="670"/>
      <c r="AA149" s="671"/>
      <c r="AB149" s="667"/>
      <c r="AC149" s="668"/>
      <c r="AD149" s="669"/>
      <c r="AE149" s="667"/>
      <c r="AF149" s="667"/>
      <c r="AG149" s="670"/>
      <c r="AH149" s="174"/>
      <c r="AI149" s="160"/>
    </row>
    <row r="150" spans="1:35" x14ac:dyDescent="0.25">
      <c r="A150" s="159"/>
      <c r="B150" s="151"/>
      <c r="C150" s="151"/>
      <c r="D150" s="151"/>
      <c r="E150" s="152"/>
      <c r="F150" s="667"/>
      <c r="G150" s="667"/>
      <c r="H150" s="668"/>
      <c r="I150" s="669"/>
      <c r="J150" s="667"/>
      <c r="K150" s="667"/>
      <c r="L150" s="670"/>
      <c r="M150" s="671"/>
      <c r="N150" s="667"/>
      <c r="O150" s="668"/>
      <c r="P150" s="669"/>
      <c r="Q150" s="667"/>
      <c r="R150" s="667"/>
      <c r="S150" s="670"/>
      <c r="T150" s="671"/>
      <c r="U150" s="667"/>
      <c r="V150" s="668"/>
      <c r="W150" s="669"/>
      <c r="X150" s="667"/>
      <c r="Y150" s="667"/>
      <c r="Z150" s="670"/>
      <c r="AA150" s="671"/>
      <c r="AB150" s="667"/>
      <c r="AC150" s="668"/>
      <c r="AD150" s="669"/>
      <c r="AE150" s="667"/>
      <c r="AF150" s="667"/>
      <c r="AG150" s="670"/>
      <c r="AH150" s="174"/>
      <c r="AI150" s="160"/>
    </row>
    <row r="151" spans="1:35" x14ac:dyDescent="0.25">
      <c r="A151" s="159"/>
      <c r="B151" s="151"/>
      <c r="C151" s="151"/>
      <c r="D151" s="151"/>
      <c r="E151" s="152"/>
      <c r="F151" s="667"/>
      <c r="G151" s="667"/>
      <c r="H151" s="668"/>
      <c r="I151" s="669"/>
      <c r="J151" s="667"/>
      <c r="K151" s="667"/>
      <c r="L151" s="670"/>
      <c r="M151" s="671"/>
      <c r="N151" s="667"/>
      <c r="O151" s="668"/>
      <c r="P151" s="669"/>
      <c r="Q151" s="667"/>
      <c r="R151" s="667"/>
      <c r="S151" s="670"/>
      <c r="T151" s="671"/>
      <c r="U151" s="667"/>
      <c r="V151" s="668"/>
      <c r="W151" s="669"/>
      <c r="X151" s="667"/>
      <c r="Y151" s="667"/>
      <c r="Z151" s="670"/>
      <c r="AA151" s="671"/>
      <c r="AB151" s="667"/>
      <c r="AC151" s="668"/>
      <c r="AD151" s="669"/>
      <c r="AE151" s="667"/>
      <c r="AF151" s="667"/>
      <c r="AG151" s="670"/>
      <c r="AH151" s="174"/>
      <c r="AI151" s="160"/>
    </row>
    <row r="152" spans="1:35" x14ac:dyDescent="0.25">
      <c r="A152" s="159"/>
      <c r="B152" s="151"/>
      <c r="C152" s="151"/>
      <c r="D152" s="151"/>
      <c r="E152" s="152"/>
      <c r="F152" s="667"/>
      <c r="G152" s="667"/>
      <c r="H152" s="668"/>
      <c r="I152" s="669"/>
      <c r="J152" s="667"/>
      <c r="K152" s="667"/>
      <c r="L152" s="670"/>
      <c r="M152" s="671"/>
      <c r="N152" s="667"/>
      <c r="O152" s="668"/>
      <c r="P152" s="669"/>
      <c r="Q152" s="667"/>
      <c r="R152" s="667"/>
      <c r="S152" s="670"/>
      <c r="T152" s="671"/>
      <c r="U152" s="667"/>
      <c r="V152" s="668"/>
      <c r="W152" s="669"/>
      <c r="X152" s="667"/>
      <c r="Y152" s="667"/>
      <c r="Z152" s="670"/>
      <c r="AA152" s="671"/>
      <c r="AB152" s="667"/>
      <c r="AC152" s="668"/>
      <c r="AD152" s="669"/>
      <c r="AE152" s="667"/>
      <c r="AF152" s="667"/>
      <c r="AG152" s="670"/>
      <c r="AH152" s="174"/>
      <c r="AI152" s="160"/>
    </row>
    <row r="153" spans="1:35" x14ac:dyDescent="0.25">
      <c r="A153" s="159"/>
      <c r="B153" s="151"/>
      <c r="C153" s="151"/>
      <c r="D153" s="151"/>
      <c r="E153" s="152"/>
      <c r="F153" s="667"/>
      <c r="G153" s="667"/>
      <c r="H153" s="668"/>
      <c r="I153" s="669"/>
      <c r="J153" s="667"/>
      <c r="K153" s="667"/>
      <c r="L153" s="670"/>
      <c r="M153" s="671"/>
      <c r="N153" s="667"/>
      <c r="O153" s="668"/>
      <c r="P153" s="669"/>
      <c r="Q153" s="667"/>
      <c r="R153" s="667"/>
      <c r="S153" s="670"/>
      <c r="T153" s="671"/>
      <c r="U153" s="667"/>
      <c r="V153" s="668"/>
      <c r="W153" s="669"/>
      <c r="X153" s="667"/>
      <c r="Y153" s="667"/>
      <c r="Z153" s="670"/>
      <c r="AA153" s="671"/>
      <c r="AB153" s="667"/>
      <c r="AC153" s="668"/>
      <c r="AD153" s="669"/>
      <c r="AE153" s="667"/>
      <c r="AF153" s="667"/>
      <c r="AG153" s="670"/>
      <c r="AH153" s="174"/>
      <c r="AI153" s="160"/>
    </row>
    <row r="154" spans="1:35" x14ac:dyDescent="0.25">
      <c r="A154" s="159"/>
      <c r="B154" s="151"/>
      <c r="C154" s="151"/>
      <c r="D154" s="151"/>
      <c r="E154" s="152"/>
      <c r="F154" s="667"/>
      <c r="G154" s="667"/>
      <c r="H154" s="668"/>
      <c r="I154" s="669"/>
      <c r="J154" s="667"/>
      <c r="K154" s="667"/>
      <c r="L154" s="670"/>
      <c r="M154" s="671"/>
      <c r="N154" s="667"/>
      <c r="O154" s="668"/>
      <c r="P154" s="669"/>
      <c r="Q154" s="667"/>
      <c r="R154" s="667"/>
      <c r="S154" s="670"/>
      <c r="T154" s="671"/>
      <c r="U154" s="667"/>
      <c r="V154" s="668"/>
      <c r="W154" s="669"/>
      <c r="X154" s="667"/>
      <c r="Y154" s="667"/>
      <c r="Z154" s="670"/>
      <c r="AA154" s="671"/>
      <c r="AB154" s="667"/>
      <c r="AC154" s="668"/>
      <c r="AD154" s="669"/>
      <c r="AE154" s="667"/>
      <c r="AF154" s="667"/>
      <c r="AG154" s="670"/>
      <c r="AH154" s="174"/>
      <c r="AI154" s="160"/>
    </row>
    <row r="155" spans="1:35" x14ac:dyDescent="0.25">
      <c r="A155" s="159"/>
      <c r="B155" s="151"/>
      <c r="C155" s="151"/>
      <c r="D155" s="151"/>
      <c r="E155" s="152"/>
      <c r="F155" s="667"/>
      <c r="G155" s="667"/>
      <c r="H155" s="668"/>
      <c r="I155" s="669"/>
      <c r="J155" s="667"/>
      <c r="K155" s="667"/>
      <c r="L155" s="670"/>
      <c r="M155" s="671"/>
      <c r="N155" s="667"/>
      <c r="O155" s="668"/>
      <c r="P155" s="669"/>
      <c r="Q155" s="667"/>
      <c r="R155" s="667"/>
      <c r="S155" s="670"/>
      <c r="T155" s="671"/>
      <c r="U155" s="667"/>
      <c r="V155" s="668"/>
      <c r="W155" s="669"/>
      <c r="X155" s="667"/>
      <c r="Y155" s="667"/>
      <c r="Z155" s="670"/>
      <c r="AA155" s="671"/>
      <c r="AB155" s="667"/>
      <c r="AC155" s="668"/>
      <c r="AD155" s="669"/>
      <c r="AE155" s="667"/>
      <c r="AF155" s="667"/>
      <c r="AG155" s="670"/>
      <c r="AH155" s="174"/>
      <c r="AI155" s="160"/>
    </row>
    <row r="156" spans="1:35" x14ac:dyDescent="0.25">
      <c r="A156" s="159"/>
      <c r="B156" s="151"/>
      <c r="C156" s="151"/>
      <c r="D156" s="151"/>
      <c r="E156" s="152"/>
      <c r="F156" s="667"/>
      <c r="G156" s="667"/>
      <c r="H156" s="668"/>
      <c r="I156" s="669"/>
      <c r="J156" s="667"/>
      <c r="K156" s="667"/>
      <c r="L156" s="670"/>
      <c r="M156" s="671"/>
      <c r="N156" s="667"/>
      <c r="O156" s="668"/>
      <c r="P156" s="669"/>
      <c r="Q156" s="667"/>
      <c r="R156" s="667"/>
      <c r="S156" s="670"/>
      <c r="T156" s="671"/>
      <c r="U156" s="667"/>
      <c r="V156" s="668"/>
      <c r="W156" s="669"/>
      <c r="X156" s="667"/>
      <c r="Y156" s="667"/>
      <c r="Z156" s="670"/>
      <c r="AA156" s="671"/>
      <c r="AB156" s="667"/>
      <c r="AC156" s="668"/>
      <c r="AD156" s="669"/>
      <c r="AE156" s="667"/>
      <c r="AF156" s="667"/>
      <c r="AG156" s="670"/>
      <c r="AH156" s="174"/>
      <c r="AI156" s="160"/>
    </row>
    <row r="157" spans="1:35" x14ac:dyDescent="0.25">
      <c r="A157" s="159"/>
      <c r="B157" s="151"/>
      <c r="C157" s="151"/>
      <c r="D157" s="151"/>
      <c r="E157" s="152"/>
      <c r="F157" s="667"/>
      <c r="G157" s="667"/>
      <c r="H157" s="668"/>
      <c r="I157" s="669"/>
      <c r="J157" s="667"/>
      <c r="K157" s="667"/>
      <c r="L157" s="670"/>
      <c r="M157" s="671"/>
      <c r="N157" s="667"/>
      <c r="O157" s="668"/>
      <c r="P157" s="669"/>
      <c r="Q157" s="667"/>
      <c r="R157" s="667"/>
      <c r="S157" s="670"/>
      <c r="T157" s="671"/>
      <c r="U157" s="667"/>
      <c r="V157" s="668"/>
      <c r="W157" s="669"/>
      <c r="X157" s="667"/>
      <c r="Y157" s="667"/>
      <c r="Z157" s="670"/>
      <c r="AA157" s="671"/>
      <c r="AB157" s="667"/>
      <c r="AC157" s="668"/>
      <c r="AD157" s="669"/>
      <c r="AE157" s="667"/>
      <c r="AF157" s="667"/>
      <c r="AG157" s="670"/>
      <c r="AH157" s="174"/>
      <c r="AI157" s="160"/>
    </row>
    <row r="158" spans="1:35" x14ac:dyDescent="0.25">
      <c r="A158" s="159"/>
      <c r="B158" s="151"/>
      <c r="C158" s="151"/>
      <c r="D158" s="151"/>
      <c r="E158" s="152"/>
      <c r="F158" s="667"/>
      <c r="G158" s="667"/>
      <c r="H158" s="668"/>
      <c r="I158" s="669"/>
      <c r="J158" s="667"/>
      <c r="K158" s="667"/>
      <c r="L158" s="670"/>
      <c r="M158" s="671"/>
      <c r="N158" s="667"/>
      <c r="O158" s="668"/>
      <c r="P158" s="669"/>
      <c r="Q158" s="667"/>
      <c r="R158" s="667"/>
      <c r="S158" s="670"/>
      <c r="T158" s="671"/>
      <c r="U158" s="667"/>
      <c r="V158" s="668"/>
      <c r="W158" s="669"/>
      <c r="X158" s="667"/>
      <c r="Y158" s="667"/>
      <c r="Z158" s="670"/>
      <c r="AA158" s="671"/>
      <c r="AB158" s="667"/>
      <c r="AC158" s="668"/>
      <c r="AD158" s="669"/>
      <c r="AE158" s="667"/>
      <c r="AF158" s="667"/>
      <c r="AG158" s="670"/>
      <c r="AH158" s="174"/>
      <c r="AI158" s="160"/>
    </row>
    <row r="159" spans="1:35" x14ac:dyDescent="0.25">
      <c r="A159" s="159"/>
      <c r="B159" s="151"/>
      <c r="C159" s="151"/>
      <c r="D159" s="151"/>
      <c r="E159" s="152"/>
      <c r="F159" s="667"/>
      <c r="G159" s="667"/>
      <c r="H159" s="668"/>
      <c r="I159" s="669"/>
      <c r="J159" s="667"/>
      <c r="K159" s="667"/>
      <c r="L159" s="670"/>
      <c r="M159" s="671"/>
      <c r="N159" s="667"/>
      <c r="O159" s="668"/>
      <c r="P159" s="669"/>
      <c r="Q159" s="667"/>
      <c r="R159" s="667"/>
      <c r="S159" s="670"/>
      <c r="T159" s="671"/>
      <c r="U159" s="667"/>
      <c r="V159" s="668"/>
      <c r="W159" s="669"/>
      <c r="X159" s="667"/>
      <c r="Y159" s="667"/>
      <c r="Z159" s="670"/>
      <c r="AA159" s="671"/>
      <c r="AB159" s="667"/>
      <c r="AC159" s="668"/>
      <c r="AD159" s="669"/>
      <c r="AE159" s="667"/>
      <c r="AF159" s="667"/>
      <c r="AG159" s="670"/>
      <c r="AH159" s="174"/>
      <c r="AI159" s="160"/>
    </row>
    <row r="160" spans="1:35" x14ac:dyDescent="0.25">
      <c r="A160" s="159"/>
      <c r="B160" s="151"/>
      <c r="C160" s="151"/>
      <c r="D160" s="151"/>
      <c r="E160" s="152"/>
      <c r="F160" s="667"/>
      <c r="G160" s="667"/>
      <c r="H160" s="668"/>
      <c r="I160" s="669"/>
      <c r="J160" s="667"/>
      <c r="K160" s="667"/>
      <c r="L160" s="670"/>
      <c r="M160" s="671"/>
      <c r="N160" s="667"/>
      <c r="O160" s="668"/>
      <c r="P160" s="669"/>
      <c r="Q160" s="667"/>
      <c r="R160" s="667"/>
      <c r="S160" s="670"/>
      <c r="T160" s="671"/>
      <c r="U160" s="667"/>
      <c r="V160" s="668"/>
      <c r="W160" s="669"/>
      <c r="X160" s="667"/>
      <c r="Y160" s="667"/>
      <c r="Z160" s="670"/>
      <c r="AA160" s="671"/>
      <c r="AB160" s="667"/>
      <c r="AC160" s="668"/>
      <c r="AD160" s="669"/>
      <c r="AE160" s="667"/>
      <c r="AF160" s="667"/>
      <c r="AG160" s="670"/>
      <c r="AH160" s="174"/>
      <c r="AI160" s="160"/>
    </row>
    <row r="161" spans="1:35" x14ac:dyDescent="0.25">
      <c r="A161" s="159"/>
      <c r="B161" s="151"/>
      <c r="C161" s="151"/>
      <c r="D161" s="151"/>
      <c r="E161" s="152"/>
      <c r="F161" s="667"/>
      <c r="G161" s="667"/>
      <c r="H161" s="668"/>
      <c r="I161" s="669"/>
      <c r="J161" s="667"/>
      <c r="K161" s="667"/>
      <c r="L161" s="670"/>
      <c r="M161" s="671"/>
      <c r="N161" s="667"/>
      <c r="O161" s="668"/>
      <c r="P161" s="669"/>
      <c r="Q161" s="667"/>
      <c r="R161" s="667"/>
      <c r="S161" s="670"/>
      <c r="T161" s="671"/>
      <c r="U161" s="667"/>
      <c r="V161" s="668"/>
      <c r="W161" s="669"/>
      <c r="X161" s="667"/>
      <c r="Y161" s="667"/>
      <c r="Z161" s="670"/>
      <c r="AA161" s="671"/>
      <c r="AB161" s="667"/>
      <c r="AC161" s="668"/>
      <c r="AD161" s="669"/>
      <c r="AE161" s="667"/>
      <c r="AF161" s="667"/>
      <c r="AG161" s="670"/>
      <c r="AH161" s="174"/>
      <c r="AI161" s="160"/>
    </row>
    <row r="162" spans="1:35" x14ac:dyDescent="0.25">
      <c r="A162" s="159"/>
      <c r="B162" s="151"/>
      <c r="C162" s="151"/>
      <c r="D162" s="151"/>
      <c r="E162" s="152"/>
      <c r="F162" s="667"/>
      <c r="G162" s="667"/>
      <c r="H162" s="668"/>
      <c r="I162" s="669"/>
      <c r="J162" s="667"/>
      <c r="K162" s="667"/>
      <c r="L162" s="670"/>
      <c r="M162" s="671"/>
      <c r="N162" s="667"/>
      <c r="O162" s="668"/>
      <c r="P162" s="669"/>
      <c r="Q162" s="667"/>
      <c r="R162" s="667"/>
      <c r="S162" s="670"/>
      <c r="T162" s="671"/>
      <c r="U162" s="667"/>
      <c r="V162" s="668"/>
      <c r="W162" s="669"/>
      <c r="X162" s="667"/>
      <c r="Y162" s="667"/>
      <c r="Z162" s="670"/>
      <c r="AA162" s="671"/>
      <c r="AB162" s="667"/>
      <c r="AC162" s="668"/>
      <c r="AD162" s="669"/>
      <c r="AE162" s="667"/>
      <c r="AF162" s="667"/>
      <c r="AG162" s="670"/>
      <c r="AH162" s="174"/>
      <c r="AI162" s="160"/>
    </row>
    <row r="163" spans="1:35" x14ac:dyDescent="0.25">
      <c r="A163" s="159"/>
      <c r="B163" s="151"/>
      <c r="C163" s="151"/>
      <c r="D163" s="151"/>
      <c r="E163" s="152"/>
      <c r="F163" s="667"/>
      <c r="G163" s="667"/>
      <c r="H163" s="668"/>
      <c r="I163" s="669"/>
      <c r="J163" s="667"/>
      <c r="K163" s="667"/>
      <c r="L163" s="670"/>
      <c r="M163" s="671"/>
      <c r="N163" s="667"/>
      <c r="O163" s="668"/>
      <c r="P163" s="669"/>
      <c r="Q163" s="667"/>
      <c r="R163" s="667"/>
      <c r="S163" s="670"/>
      <c r="T163" s="671"/>
      <c r="U163" s="667"/>
      <c r="V163" s="668"/>
      <c r="W163" s="669"/>
      <c r="X163" s="667"/>
      <c r="Y163" s="667"/>
      <c r="Z163" s="670"/>
      <c r="AA163" s="671"/>
      <c r="AB163" s="667"/>
      <c r="AC163" s="668"/>
      <c r="AD163" s="669"/>
      <c r="AE163" s="667"/>
      <c r="AF163" s="667"/>
      <c r="AG163" s="670"/>
      <c r="AH163" s="174"/>
      <c r="AI163" s="160"/>
    </row>
    <row r="164" spans="1:35" x14ac:dyDescent="0.25">
      <c r="A164" s="159"/>
      <c r="B164" s="151"/>
      <c r="C164" s="151"/>
      <c r="D164" s="151"/>
      <c r="E164" s="152"/>
      <c r="F164" s="667"/>
      <c r="G164" s="667"/>
      <c r="H164" s="668"/>
      <c r="I164" s="669"/>
      <c r="J164" s="667"/>
      <c r="K164" s="667"/>
      <c r="L164" s="670"/>
      <c r="M164" s="671"/>
      <c r="N164" s="667"/>
      <c r="O164" s="668"/>
      <c r="P164" s="669"/>
      <c r="Q164" s="667"/>
      <c r="R164" s="667"/>
      <c r="S164" s="670"/>
      <c r="T164" s="671"/>
      <c r="U164" s="667"/>
      <c r="V164" s="668"/>
      <c r="W164" s="669"/>
      <c r="X164" s="667"/>
      <c r="Y164" s="667"/>
      <c r="Z164" s="670"/>
      <c r="AA164" s="671"/>
      <c r="AB164" s="667"/>
      <c r="AC164" s="668"/>
      <c r="AD164" s="669"/>
      <c r="AE164" s="667"/>
      <c r="AF164" s="667"/>
      <c r="AG164" s="670"/>
      <c r="AH164" s="174"/>
      <c r="AI164" s="160"/>
    </row>
    <row r="165" spans="1:35" x14ac:dyDescent="0.25">
      <c r="A165" s="159"/>
      <c r="B165" s="151"/>
      <c r="C165" s="151"/>
      <c r="D165" s="151"/>
      <c r="E165" s="152"/>
      <c r="F165" s="667"/>
      <c r="G165" s="667"/>
      <c r="H165" s="668"/>
      <c r="I165" s="669"/>
      <c r="J165" s="667"/>
      <c r="K165" s="667"/>
      <c r="L165" s="670"/>
      <c r="M165" s="671"/>
      <c r="N165" s="667"/>
      <c r="O165" s="668"/>
      <c r="P165" s="669"/>
      <c r="Q165" s="667"/>
      <c r="R165" s="667"/>
      <c r="S165" s="670"/>
      <c r="T165" s="671"/>
      <c r="U165" s="667"/>
      <c r="V165" s="668"/>
      <c r="W165" s="669"/>
      <c r="X165" s="667"/>
      <c r="Y165" s="667"/>
      <c r="Z165" s="670"/>
      <c r="AA165" s="671"/>
      <c r="AB165" s="667"/>
      <c r="AC165" s="668"/>
      <c r="AD165" s="669"/>
      <c r="AE165" s="667"/>
      <c r="AF165" s="667"/>
      <c r="AG165" s="670"/>
      <c r="AH165" s="174"/>
      <c r="AI165" s="160"/>
    </row>
    <row r="166" spans="1:35" x14ac:dyDescent="0.25">
      <c r="A166" s="159"/>
      <c r="B166" s="151"/>
      <c r="C166" s="151"/>
      <c r="D166" s="151"/>
      <c r="E166" s="152"/>
      <c r="F166" s="667"/>
      <c r="G166" s="667"/>
      <c r="H166" s="668"/>
      <c r="I166" s="669"/>
      <c r="J166" s="667"/>
      <c r="K166" s="667"/>
      <c r="L166" s="670"/>
      <c r="M166" s="671"/>
      <c r="N166" s="667"/>
      <c r="O166" s="668"/>
      <c r="P166" s="669"/>
      <c r="Q166" s="667"/>
      <c r="R166" s="667"/>
      <c r="S166" s="670"/>
      <c r="T166" s="671"/>
      <c r="U166" s="667"/>
      <c r="V166" s="668"/>
      <c r="W166" s="669"/>
      <c r="X166" s="667"/>
      <c r="Y166" s="667"/>
      <c r="Z166" s="670"/>
      <c r="AA166" s="671"/>
      <c r="AB166" s="667"/>
      <c r="AC166" s="668"/>
      <c r="AD166" s="669"/>
      <c r="AE166" s="667"/>
      <c r="AF166" s="667"/>
      <c r="AG166" s="670"/>
      <c r="AH166" s="174"/>
      <c r="AI166" s="160"/>
    </row>
    <row r="167" spans="1:35" x14ac:dyDescent="0.25">
      <c r="A167" s="159"/>
      <c r="B167" s="151"/>
      <c r="C167" s="151"/>
      <c r="D167" s="151"/>
      <c r="E167" s="152"/>
      <c r="F167" s="667"/>
      <c r="G167" s="667"/>
      <c r="H167" s="668"/>
      <c r="I167" s="669"/>
      <c r="J167" s="667"/>
      <c r="K167" s="667"/>
      <c r="L167" s="670"/>
      <c r="M167" s="671"/>
      <c r="N167" s="667"/>
      <c r="O167" s="668"/>
      <c r="P167" s="669"/>
      <c r="Q167" s="667"/>
      <c r="R167" s="667"/>
      <c r="S167" s="670"/>
      <c r="T167" s="671"/>
      <c r="U167" s="667"/>
      <c r="V167" s="668"/>
      <c r="W167" s="669"/>
      <c r="X167" s="667"/>
      <c r="Y167" s="667"/>
      <c r="Z167" s="670"/>
      <c r="AA167" s="671"/>
      <c r="AB167" s="667"/>
      <c r="AC167" s="668"/>
      <c r="AD167" s="669"/>
      <c r="AE167" s="667"/>
      <c r="AF167" s="667"/>
      <c r="AG167" s="670"/>
      <c r="AH167" s="174"/>
      <c r="AI167" s="160"/>
    </row>
    <row r="168" spans="1:35" x14ac:dyDescent="0.25">
      <c r="A168" s="159"/>
      <c r="B168" s="151"/>
      <c r="C168" s="151"/>
      <c r="D168" s="151"/>
      <c r="E168" s="152"/>
      <c r="F168" s="667"/>
      <c r="G168" s="667"/>
      <c r="H168" s="668"/>
      <c r="I168" s="669"/>
      <c r="J168" s="667"/>
      <c r="K168" s="667"/>
      <c r="L168" s="670"/>
      <c r="M168" s="671"/>
      <c r="N168" s="667"/>
      <c r="O168" s="668"/>
      <c r="P168" s="669"/>
      <c r="Q168" s="667"/>
      <c r="R168" s="667"/>
      <c r="S168" s="670"/>
      <c r="T168" s="671"/>
      <c r="U168" s="667"/>
      <c r="V168" s="668"/>
      <c r="W168" s="669"/>
      <c r="X168" s="667"/>
      <c r="Y168" s="667"/>
      <c r="Z168" s="670"/>
      <c r="AA168" s="671"/>
      <c r="AB168" s="667"/>
      <c r="AC168" s="668"/>
      <c r="AD168" s="669"/>
      <c r="AE168" s="667"/>
      <c r="AF168" s="667"/>
      <c r="AG168" s="670"/>
      <c r="AH168" s="174"/>
      <c r="AI168" s="160"/>
    </row>
    <row r="169" spans="1:35" x14ac:dyDescent="0.25">
      <c r="A169" s="159"/>
      <c r="B169" s="151"/>
      <c r="C169" s="151"/>
      <c r="D169" s="151"/>
      <c r="E169" s="152"/>
      <c r="F169" s="667"/>
      <c r="G169" s="667"/>
      <c r="H169" s="668"/>
      <c r="I169" s="669"/>
      <c r="J169" s="667"/>
      <c r="K169" s="667"/>
      <c r="L169" s="670"/>
      <c r="M169" s="671"/>
      <c r="N169" s="667"/>
      <c r="O169" s="668"/>
      <c r="P169" s="669"/>
      <c r="Q169" s="667"/>
      <c r="R169" s="667"/>
      <c r="S169" s="670"/>
      <c r="T169" s="671"/>
      <c r="U169" s="667"/>
      <c r="V169" s="668"/>
      <c r="W169" s="669"/>
      <c r="X169" s="667"/>
      <c r="Y169" s="667"/>
      <c r="Z169" s="670"/>
      <c r="AA169" s="671"/>
      <c r="AB169" s="667"/>
      <c r="AC169" s="668"/>
      <c r="AD169" s="669"/>
      <c r="AE169" s="667"/>
      <c r="AF169" s="667"/>
      <c r="AG169" s="670"/>
      <c r="AH169" s="174"/>
      <c r="AI169" s="160"/>
    </row>
    <row r="170" spans="1:35" x14ac:dyDescent="0.25">
      <c r="A170" s="159"/>
      <c r="B170" s="151"/>
      <c r="C170" s="151"/>
      <c r="D170" s="151"/>
      <c r="E170" s="152"/>
      <c r="F170" s="667"/>
      <c r="G170" s="667"/>
      <c r="H170" s="668"/>
      <c r="I170" s="669"/>
      <c r="J170" s="667"/>
      <c r="K170" s="667"/>
      <c r="L170" s="670"/>
      <c r="M170" s="671"/>
      <c r="N170" s="667"/>
      <c r="O170" s="668"/>
      <c r="P170" s="669"/>
      <c r="Q170" s="667"/>
      <c r="R170" s="667"/>
      <c r="S170" s="670"/>
      <c r="T170" s="671"/>
      <c r="U170" s="667"/>
      <c r="V170" s="668"/>
      <c r="W170" s="669"/>
      <c r="X170" s="667"/>
      <c r="Y170" s="667"/>
      <c r="Z170" s="670"/>
      <c r="AA170" s="671"/>
      <c r="AB170" s="667"/>
      <c r="AC170" s="668"/>
      <c r="AD170" s="669"/>
      <c r="AE170" s="667"/>
      <c r="AF170" s="667"/>
      <c r="AG170" s="670"/>
      <c r="AH170" s="174"/>
      <c r="AI170" s="160"/>
    </row>
    <row r="171" spans="1:35" x14ac:dyDescent="0.25">
      <c r="A171" s="159"/>
      <c r="B171" s="151"/>
      <c r="C171" s="151"/>
      <c r="D171" s="151"/>
      <c r="E171" s="152"/>
      <c r="F171" s="667"/>
      <c r="G171" s="667"/>
      <c r="H171" s="668"/>
      <c r="I171" s="669"/>
      <c r="J171" s="667"/>
      <c r="K171" s="667"/>
      <c r="L171" s="670"/>
      <c r="M171" s="671"/>
      <c r="N171" s="667"/>
      <c r="O171" s="668"/>
      <c r="P171" s="669"/>
      <c r="Q171" s="667"/>
      <c r="R171" s="667"/>
      <c r="S171" s="670"/>
      <c r="T171" s="671"/>
      <c r="U171" s="667"/>
      <c r="V171" s="668"/>
      <c r="W171" s="669"/>
      <c r="X171" s="667"/>
      <c r="Y171" s="667"/>
      <c r="Z171" s="670"/>
      <c r="AA171" s="671"/>
      <c r="AB171" s="667"/>
      <c r="AC171" s="668"/>
      <c r="AD171" s="669"/>
      <c r="AE171" s="667"/>
      <c r="AF171" s="667"/>
      <c r="AG171" s="670"/>
      <c r="AH171" s="174"/>
      <c r="AI171" s="160"/>
    </row>
    <row r="172" spans="1:35" x14ac:dyDescent="0.25">
      <c r="A172" s="159"/>
      <c r="B172" s="151"/>
      <c r="C172" s="151"/>
      <c r="D172" s="151"/>
      <c r="E172" s="152"/>
      <c r="F172" s="667"/>
      <c r="G172" s="667"/>
      <c r="H172" s="668"/>
      <c r="I172" s="669"/>
      <c r="J172" s="667"/>
      <c r="K172" s="667"/>
      <c r="L172" s="670"/>
      <c r="M172" s="671"/>
      <c r="N172" s="667"/>
      <c r="O172" s="668"/>
      <c r="P172" s="669"/>
      <c r="Q172" s="667"/>
      <c r="R172" s="667"/>
      <c r="S172" s="670"/>
      <c r="T172" s="671"/>
      <c r="U172" s="667"/>
      <c r="V172" s="668"/>
      <c r="W172" s="669"/>
      <c r="X172" s="667"/>
      <c r="Y172" s="667"/>
      <c r="Z172" s="670"/>
      <c r="AA172" s="671"/>
      <c r="AB172" s="667"/>
      <c r="AC172" s="668"/>
      <c r="AD172" s="669"/>
      <c r="AE172" s="667"/>
      <c r="AF172" s="667"/>
      <c r="AG172" s="670"/>
      <c r="AH172" s="174"/>
      <c r="AI172" s="160"/>
    </row>
    <row r="173" spans="1:35" x14ac:dyDescent="0.25">
      <c r="A173" s="159"/>
      <c r="B173" s="151"/>
      <c r="C173" s="151"/>
      <c r="D173" s="151"/>
      <c r="E173" s="152"/>
      <c r="F173" s="667"/>
      <c r="G173" s="667"/>
      <c r="H173" s="668"/>
      <c r="I173" s="669"/>
      <c r="J173" s="667"/>
      <c r="K173" s="667"/>
      <c r="L173" s="670"/>
      <c r="M173" s="671"/>
      <c r="N173" s="667"/>
      <c r="O173" s="668"/>
      <c r="P173" s="669"/>
      <c r="Q173" s="667"/>
      <c r="R173" s="667"/>
      <c r="S173" s="670"/>
      <c r="T173" s="671"/>
      <c r="U173" s="667"/>
      <c r="V173" s="668"/>
      <c r="W173" s="669"/>
      <c r="X173" s="667"/>
      <c r="Y173" s="667"/>
      <c r="Z173" s="670"/>
      <c r="AA173" s="671"/>
      <c r="AB173" s="667"/>
      <c r="AC173" s="668"/>
      <c r="AD173" s="669"/>
      <c r="AE173" s="667"/>
      <c r="AF173" s="667"/>
      <c r="AG173" s="670"/>
      <c r="AH173" s="174"/>
      <c r="AI173" s="160"/>
    </row>
    <row r="174" spans="1:35" x14ac:dyDescent="0.25">
      <c r="A174" s="159"/>
      <c r="B174" s="151"/>
      <c r="C174" s="151"/>
      <c r="D174" s="151"/>
      <c r="E174" s="152"/>
      <c r="F174" s="667"/>
      <c r="G174" s="667"/>
      <c r="H174" s="668"/>
      <c r="I174" s="669"/>
      <c r="J174" s="667"/>
      <c r="K174" s="667"/>
      <c r="L174" s="670"/>
      <c r="M174" s="671"/>
      <c r="N174" s="667"/>
      <c r="O174" s="668"/>
      <c r="P174" s="669"/>
      <c r="Q174" s="667"/>
      <c r="R174" s="667"/>
      <c r="S174" s="670"/>
      <c r="T174" s="671"/>
      <c r="U174" s="667"/>
      <c r="V174" s="668"/>
      <c r="W174" s="669"/>
      <c r="X174" s="667"/>
      <c r="Y174" s="667"/>
      <c r="Z174" s="670"/>
      <c r="AA174" s="671"/>
      <c r="AB174" s="667"/>
      <c r="AC174" s="668"/>
      <c r="AD174" s="669"/>
      <c r="AE174" s="667"/>
      <c r="AF174" s="667"/>
      <c r="AG174" s="670"/>
      <c r="AH174" s="174"/>
      <c r="AI174" s="160"/>
    </row>
    <row r="175" spans="1:35" x14ac:dyDescent="0.25">
      <c r="A175" s="159"/>
      <c r="B175" s="151"/>
      <c r="C175" s="151"/>
      <c r="D175" s="151"/>
      <c r="E175" s="152"/>
      <c r="F175" s="667"/>
      <c r="G175" s="667"/>
      <c r="H175" s="668"/>
      <c r="I175" s="669"/>
      <c r="J175" s="667"/>
      <c r="K175" s="667"/>
      <c r="L175" s="670"/>
      <c r="M175" s="671"/>
      <c r="N175" s="667"/>
      <c r="O175" s="668"/>
      <c r="P175" s="669"/>
      <c r="Q175" s="667"/>
      <c r="R175" s="667"/>
      <c r="S175" s="670"/>
      <c r="T175" s="671"/>
      <c r="U175" s="667"/>
      <c r="V175" s="668"/>
      <c r="W175" s="669"/>
      <c r="X175" s="667"/>
      <c r="Y175" s="667"/>
      <c r="Z175" s="670"/>
      <c r="AA175" s="671"/>
      <c r="AB175" s="667"/>
      <c r="AC175" s="668"/>
      <c r="AD175" s="669"/>
      <c r="AE175" s="667"/>
      <c r="AF175" s="667"/>
      <c r="AG175" s="670"/>
      <c r="AH175" s="174"/>
      <c r="AI175" s="160"/>
    </row>
    <row r="176" spans="1:35" x14ac:dyDescent="0.25">
      <c r="A176" s="159"/>
      <c r="B176" s="151"/>
      <c r="C176" s="151"/>
      <c r="D176" s="151"/>
      <c r="E176" s="152"/>
      <c r="F176" s="667"/>
      <c r="G176" s="667"/>
      <c r="H176" s="668"/>
      <c r="I176" s="669"/>
      <c r="J176" s="667"/>
      <c r="K176" s="667"/>
      <c r="L176" s="670"/>
      <c r="M176" s="671"/>
      <c r="N176" s="667"/>
      <c r="O176" s="668"/>
      <c r="P176" s="669"/>
      <c r="Q176" s="667"/>
      <c r="R176" s="667"/>
      <c r="S176" s="670"/>
      <c r="T176" s="671"/>
      <c r="U176" s="667"/>
      <c r="V176" s="668"/>
      <c r="W176" s="669"/>
      <c r="X176" s="667"/>
      <c r="Y176" s="667"/>
      <c r="Z176" s="670"/>
      <c r="AA176" s="671"/>
      <c r="AB176" s="667"/>
      <c r="AC176" s="668"/>
      <c r="AD176" s="669"/>
      <c r="AE176" s="667"/>
      <c r="AF176" s="667"/>
      <c r="AG176" s="670"/>
      <c r="AH176" s="174"/>
      <c r="AI176" s="160"/>
    </row>
    <row r="177" spans="1:35" x14ac:dyDescent="0.25">
      <c r="A177" s="159"/>
      <c r="B177" s="151"/>
      <c r="C177" s="151"/>
      <c r="D177" s="151"/>
      <c r="E177" s="152"/>
      <c r="F177" s="667"/>
      <c r="G177" s="667"/>
      <c r="H177" s="668"/>
      <c r="I177" s="669"/>
      <c r="J177" s="667"/>
      <c r="K177" s="667"/>
      <c r="L177" s="670"/>
      <c r="M177" s="671"/>
      <c r="N177" s="667"/>
      <c r="O177" s="668"/>
      <c r="P177" s="669"/>
      <c r="Q177" s="667"/>
      <c r="R177" s="667"/>
      <c r="S177" s="670"/>
      <c r="T177" s="671"/>
      <c r="U177" s="667"/>
      <c r="V177" s="668"/>
      <c r="W177" s="669"/>
      <c r="X177" s="667"/>
      <c r="Y177" s="667"/>
      <c r="Z177" s="670"/>
      <c r="AA177" s="671"/>
      <c r="AB177" s="667"/>
      <c r="AC177" s="668"/>
      <c r="AD177" s="669"/>
      <c r="AE177" s="667"/>
      <c r="AF177" s="667"/>
      <c r="AG177" s="670"/>
      <c r="AH177" s="174"/>
      <c r="AI177" s="160"/>
    </row>
    <row r="178" spans="1:35" x14ac:dyDescent="0.25">
      <c r="A178" s="159"/>
      <c r="B178" s="151"/>
      <c r="C178" s="151"/>
      <c r="D178" s="151"/>
      <c r="E178" s="152"/>
      <c r="F178" s="667"/>
      <c r="G178" s="667"/>
      <c r="H178" s="668"/>
      <c r="I178" s="669"/>
      <c r="J178" s="667"/>
      <c r="K178" s="667"/>
      <c r="L178" s="670"/>
      <c r="M178" s="671"/>
      <c r="N178" s="667"/>
      <c r="O178" s="668"/>
      <c r="P178" s="669"/>
      <c r="Q178" s="667"/>
      <c r="R178" s="667"/>
      <c r="S178" s="670"/>
      <c r="T178" s="671"/>
      <c r="U178" s="667"/>
      <c r="V178" s="668"/>
      <c r="W178" s="669"/>
      <c r="X178" s="667"/>
      <c r="Y178" s="667"/>
      <c r="Z178" s="670"/>
      <c r="AA178" s="671"/>
      <c r="AB178" s="667"/>
      <c r="AC178" s="668"/>
      <c r="AD178" s="669"/>
      <c r="AE178" s="667"/>
      <c r="AF178" s="667"/>
      <c r="AG178" s="670"/>
      <c r="AH178" s="174"/>
      <c r="AI178" s="160"/>
    </row>
    <row r="179" spans="1:35" x14ac:dyDescent="0.25">
      <c r="A179" s="159"/>
      <c r="B179" s="151"/>
      <c r="C179" s="151"/>
      <c r="D179" s="151"/>
      <c r="E179" s="152"/>
      <c r="F179" s="667"/>
      <c r="G179" s="667"/>
      <c r="H179" s="668"/>
      <c r="I179" s="669"/>
      <c r="J179" s="667"/>
      <c r="K179" s="667"/>
      <c r="L179" s="670"/>
      <c r="M179" s="671"/>
      <c r="N179" s="667"/>
      <c r="O179" s="668"/>
      <c r="P179" s="669"/>
      <c r="Q179" s="667"/>
      <c r="R179" s="667"/>
      <c r="S179" s="670"/>
      <c r="T179" s="671"/>
      <c r="U179" s="667"/>
      <c r="V179" s="668"/>
      <c r="W179" s="669"/>
      <c r="X179" s="667"/>
      <c r="Y179" s="667"/>
      <c r="Z179" s="670"/>
      <c r="AA179" s="671"/>
      <c r="AB179" s="667"/>
      <c r="AC179" s="668"/>
      <c r="AD179" s="669"/>
      <c r="AE179" s="667"/>
      <c r="AF179" s="667"/>
      <c r="AG179" s="670"/>
      <c r="AH179" s="174"/>
      <c r="AI179" s="160"/>
    </row>
    <row r="180" spans="1:35" x14ac:dyDescent="0.25">
      <c r="A180" s="159"/>
      <c r="B180" s="151"/>
      <c r="C180" s="151"/>
      <c r="D180" s="151"/>
      <c r="E180" s="152"/>
      <c r="F180" s="667"/>
      <c r="G180" s="667"/>
      <c r="H180" s="668"/>
      <c r="I180" s="669"/>
      <c r="J180" s="667"/>
      <c r="K180" s="667"/>
      <c r="L180" s="670"/>
      <c r="M180" s="671"/>
      <c r="N180" s="667"/>
      <c r="O180" s="668"/>
      <c r="P180" s="669"/>
      <c r="Q180" s="667"/>
      <c r="R180" s="667"/>
      <c r="S180" s="670"/>
      <c r="T180" s="671"/>
      <c r="U180" s="667"/>
      <c r="V180" s="668"/>
      <c r="W180" s="669"/>
      <c r="X180" s="667"/>
      <c r="Y180" s="667"/>
      <c r="Z180" s="670"/>
      <c r="AA180" s="671"/>
      <c r="AB180" s="667"/>
      <c r="AC180" s="668"/>
      <c r="AD180" s="669"/>
      <c r="AE180" s="667"/>
      <c r="AF180" s="667"/>
      <c r="AG180" s="670"/>
      <c r="AH180" s="174"/>
      <c r="AI180" s="160"/>
    </row>
    <row r="181" spans="1:35" x14ac:dyDescent="0.25">
      <c r="A181" s="159"/>
      <c r="B181" s="151"/>
      <c r="C181" s="151"/>
      <c r="D181" s="151"/>
      <c r="E181" s="152"/>
      <c r="F181" s="667"/>
      <c r="G181" s="667"/>
      <c r="H181" s="668"/>
      <c r="I181" s="669"/>
      <c r="J181" s="667"/>
      <c r="K181" s="667"/>
      <c r="L181" s="670"/>
      <c r="M181" s="671"/>
      <c r="N181" s="667"/>
      <c r="O181" s="668"/>
      <c r="P181" s="669"/>
      <c r="Q181" s="667"/>
      <c r="R181" s="667"/>
      <c r="S181" s="670"/>
      <c r="T181" s="671"/>
      <c r="U181" s="667"/>
      <c r="V181" s="668"/>
      <c r="W181" s="669"/>
      <c r="X181" s="667"/>
      <c r="Y181" s="667"/>
      <c r="Z181" s="670"/>
      <c r="AA181" s="671"/>
      <c r="AB181" s="667"/>
      <c r="AC181" s="668"/>
      <c r="AD181" s="669"/>
      <c r="AE181" s="667"/>
      <c r="AF181" s="667"/>
      <c r="AG181" s="670"/>
      <c r="AH181" s="174"/>
      <c r="AI181" s="160"/>
    </row>
    <row r="182" spans="1:35" x14ac:dyDescent="0.25">
      <c r="A182" s="159"/>
      <c r="B182" s="151"/>
      <c r="C182" s="151"/>
      <c r="D182" s="151"/>
      <c r="E182" s="152"/>
      <c r="F182" s="667"/>
      <c r="G182" s="667"/>
      <c r="H182" s="668"/>
      <c r="I182" s="669"/>
      <c r="J182" s="667"/>
      <c r="K182" s="667"/>
      <c r="L182" s="670"/>
      <c r="M182" s="671"/>
      <c r="N182" s="667"/>
      <c r="O182" s="668"/>
      <c r="P182" s="669"/>
      <c r="Q182" s="667"/>
      <c r="R182" s="667"/>
      <c r="S182" s="670"/>
      <c r="T182" s="671"/>
      <c r="U182" s="667"/>
      <c r="V182" s="668"/>
      <c r="W182" s="669"/>
      <c r="X182" s="667"/>
      <c r="Y182" s="667"/>
      <c r="Z182" s="670"/>
      <c r="AA182" s="671"/>
      <c r="AB182" s="667"/>
      <c r="AC182" s="668"/>
      <c r="AD182" s="669"/>
      <c r="AE182" s="667"/>
      <c r="AF182" s="667"/>
      <c r="AG182" s="670"/>
      <c r="AH182" s="174"/>
      <c r="AI182" s="160"/>
    </row>
    <row r="183" spans="1:35" x14ac:dyDescent="0.25">
      <c r="A183" s="159"/>
      <c r="B183" s="151"/>
      <c r="C183" s="151"/>
      <c r="D183" s="151"/>
      <c r="E183" s="152"/>
      <c r="F183" s="667"/>
      <c r="G183" s="667"/>
      <c r="H183" s="668"/>
      <c r="I183" s="669"/>
      <c r="J183" s="667"/>
      <c r="K183" s="667"/>
      <c r="L183" s="670"/>
      <c r="M183" s="671"/>
      <c r="N183" s="667"/>
      <c r="O183" s="668"/>
      <c r="P183" s="669"/>
      <c r="Q183" s="667"/>
      <c r="R183" s="667"/>
      <c r="S183" s="670"/>
      <c r="T183" s="671"/>
      <c r="U183" s="667"/>
      <c r="V183" s="668"/>
      <c r="W183" s="669"/>
      <c r="X183" s="667"/>
      <c r="Y183" s="667"/>
      <c r="Z183" s="670"/>
      <c r="AA183" s="671"/>
      <c r="AB183" s="667"/>
      <c r="AC183" s="668"/>
      <c r="AD183" s="669"/>
      <c r="AE183" s="667"/>
      <c r="AF183" s="667"/>
      <c r="AG183" s="670"/>
      <c r="AH183" s="174"/>
      <c r="AI183" s="160"/>
    </row>
    <row r="184" spans="1:35" x14ac:dyDescent="0.25">
      <c r="A184" s="159"/>
      <c r="B184" s="151"/>
      <c r="C184" s="151"/>
      <c r="D184" s="151"/>
      <c r="E184" s="152"/>
      <c r="F184" s="667"/>
      <c r="G184" s="667"/>
      <c r="H184" s="668"/>
      <c r="I184" s="669"/>
      <c r="J184" s="667"/>
      <c r="K184" s="667"/>
      <c r="L184" s="670"/>
      <c r="M184" s="671"/>
      <c r="N184" s="667"/>
      <c r="O184" s="668"/>
      <c r="P184" s="669"/>
      <c r="Q184" s="667"/>
      <c r="R184" s="667"/>
      <c r="S184" s="670"/>
      <c r="T184" s="671"/>
      <c r="U184" s="667"/>
      <c r="V184" s="668"/>
      <c r="W184" s="669"/>
      <c r="X184" s="667"/>
      <c r="Y184" s="667"/>
      <c r="Z184" s="670"/>
      <c r="AA184" s="671"/>
      <c r="AB184" s="667"/>
      <c r="AC184" s="668"/>
      <c r="AD184" s="669"/>
      <c r="AE184" s="667"/>
      <c r="AF184" s="667"/>
      <c r="AG184" s="670"/>
      <c r="AH184" s="174"/>
      <c r="AI184" s="160"/>
    </row>
    <row r="185" spans="1:35" x14ac:dyDescent="0.25">
      <c r="A185" s="159"/>
      <c r="B185" s="151"/>
      <c r="C185" s="151"/>
      <c r="D185" s="151"/>
      <c r="E185" s="152"/>
      <c r="F185" s="667"/>
      <c r="G185" s="667"/>
      <c r="H185" s="668"/>
      <c r="I185" s="669"/>
      <c r="J185" s="667"/>
      <c r="K185" s="667"/>
      <c r="L185" s="670"/>
      <c r="M185" s="671"/>
      <c r="N185" s="667"/>
      <c r="O185" s="668"/>
      <c r="P185" s="669"/>
      <c r="Q185" s="667"/>
      <c r="R185" s="667"/>
      <c r="S185" s="670"/>
      <c r="T185" s="671"/>
      <c r="U185" s="667"/>
      <c r="V185" s="668"/>
      <c r="W185" s="669"/>
      <c r="X185" s="667"/>
      <c r="Y185" s="667"/>
      <c r="Z185" s="670"/>
      <c r="AA185" s="671"/>
      <c r="AB185" s="667"/>
      <c r="AC185" s="668"/>
      <c r="AD185" s="669"/>
      <c r="AE185" s="667"/>
      <c r="AF185" s="667"/>
      <c r="AG185" s="670"/>
      <c r="AH185" s="174"/>
      <c r="AI185" s="160"/>
    </row>
    <row r="186" spans="1:35" x14ac:dyDescent="0.25">
      <c r="A186" s="159"/>
      <c r="B186" s="151"/>
      <c r="C186" s="151"/>
      <c r="D186" s="151"/>
      <c r="E186" s="152"/>
      <c r="F186" s="667"/>
      <c r="G186" s="667"/>
      <c r="H186" s="668"/>
      <c r="I186" s="669"/>
      <c r="J186" s="667"/>
      <c r="K186" s="667"/>
      <c r="L186" s="670"/>
      <c r="M186" s="671"/>
      <c r="N186" s="667"/>
      <c r="O186" s="668"/>
      <c r="P186" s="669"/>
      <c r="Q186" s="667"/>
      <c r="R186" s="667"/>
      <c r="S186" s="670"/>
      <c r="T186" s="671"/>
      <c r="U186" s="667"/>
      <c r="V186" s="668"/>
      <c r="W186" s="669"/>
      <c r="X186" s="667"/>
      <c r="Y186" s="667"/>
      <c r="Z186" s="670"/>
      <c r="AA186" s="671"/>
      <c r="AB186" s="667"/>
      <c r="AC186" s="668"/>
      <c r="AD186" s="669"/>
      <c r="AE186" s="667"/>
      <c r="AF186" s="667"/>
      <c r="AG186" s="670"/>
      <c r="AH186" s="174"/>
      <c r="AI186" s="160"/>
    </row>
    <row r="187" spans="1:35" x14ac:dyDescent="0.25">
      <c r="A187" s="159"/>
      <c r="B187" s="151"/>
      <c r="C187" s="151"/>
      <c r="D187" s="151"/>
      <c r="E187" s="152"/>
      <c r="F187" s="667"/>
      <c r="G187" s="667"/>
      <c r="H187" s="668"/>
      <c r="I187" s="669"/>
      <c r="J187" s="667"/>
      <c r="K187" s="667"/>
      <c r="L187" s="670"/>
      <c r="M187" s="671"/>
      <c r="N187" s="667"/>
      <c r="O187" s="668"/>
      <c r="P187" s="669"/>
      <c r="Q187" s="667"/>
      <c r="R187" s="667"/>
      <c r="S187" s="670"/>
      <c r="T187" s="671"/>
      <c r="U187" s="667"/>
      <c r="V187" s="668"/>
      <c r="W187" s="669"/>
      <c r="X187" s="667"/>
      <c r="Y187" s="667"/>
      <c r="Z187" s="670"/>
      <c r="AA187" s="671"/>
      <c r="AB187" s="667"/>
      <c r="AC187" s="668"/>
      <c r="AD187" s="669"/>
      <c r="AE187" s="667"/>
      <c r="AF187" s="667"/>
      <c r="AG187" s="670"/>
      <c r="AH187" s="174"/>
      <c r="AI187" s="160"/>
    </row>
    <row r="188" spans="1:35" x14ac:dyDescent="0.25">
      <c r="A188" s="159"/>
      <c r="B188" s="151"/>
      <c r="C188" s="151"/>
      <c r="D188" s="151"/>
      <c r="E188" s="152"/>
      <c r="F188" s="667"/>
      <c r="G188" s="667"/>
      <c r="H188" s="668"/>
      <c r="I188" s="669"/>
      <c r="J188" s="667"/>
      <c r="K188" s="667"/>
      <c r="L188" s="670"/>
      <c r="M188" s="671"/>
      <c r="N188" s="667"/>
      <c r="O188" s="668"/>
      <c r="P188" s="669"/>
      <c r="Q188" s="667"/>
      <c r="R188" s="667"/>
      <c r="S188" s="670"/>
      <c r="T188" s="671"/>
      <c r="U188" s="667"/>
      <c r="V188" s="668"/>
      <c r="W188" s="669"/>
      <c r="X188" s="667"/>
      <c r="Y188" s="667"/>
      <c r="Z188" s="670"/>
      <c r="AA188" s="671"/>
      <c r="AB188" s="667"/>
      <c r="AC188" s="668"/>
      <c r="AD188" s="669"/>
      <c r="AE188" s="667"/>
      <c r="AF188" s="667"/>
      <c r="AG188" s="670"/>
      <c r="AH188" s="174"/>
      <c r="AI188" s="160"/>
    </row>
    <row r="189" spans="1:35" x14ac:dyDescent="0.25">
      <c r="A189" s="159"/>
      <c r="B189" s="151"/>
      <c r="C189" s="151"/>
      <c r="D189" s="151"/>
      <c r="E189" s="152"/>
      <c r="F189" s="667"/>
      <c r="G189" s="667"/>
      <c r="H189" s="668"/>
      <c r="I189" s="669"/>
      <c r="J189" s="667"/>
      <c r="K189" s="667"/>
      <c r="L189" s="670"/>
      <c r="M189" s="671"/>
      <c r="N189" s="667"/>
      <c r="O189" s="668"/>
      <c r="P189" s="669"/>
      <c r="Q189" s="667"/>
      <c r="R189" s="667"/>
      <c r="S189" s="670"/>
      <c r="T189" s="671"/>
      <c r="U189" s="667"/>
      <c r="V189" s="668"/>
      <c r="W189" s="669"/>
      <c r="X189" s="667"/>
      <c r="Y189" s="667"/>
      <c r="Z189" s="670"/>
      <c r="AA189" s="671"/>
      <c r="AB189" s="667"/>
      <c r="AC189" s="668"/>
      <c r="AD189" s="669"/>
      <c r="AE189" s="667"/>
      <c r="AF189" s="667"/>
      <c r="AG189" s="670"/>
      <c r="AH189" s="174"/>
      <c r="AI189" s="160"/>
    </row>
    <row r="190" spans="1:35" x14ac:dyDescent="0.25">
      <c r="A190" s="159"/>
      <c r="B190" s="151"/>
      <c r="C190" s="151"/>
      <c r="D190" s="151"/>
      <c r="E190" s="152"/>
      <c r="F190" s="667"/>
      <c r="G190" s="667"/>
      <c r="H190" s="668"/>
      <c r="I190" s="669"/>
      <c r="J190" s="667"/>
      <c r="K190" s="667"/>
      <c r="L190" s="670"/>
      <c r="M190" s="671"/>
      <c r="N190" s="667"/>
      <c r="O190" s="668"/>
      <c r="P190" s="669"/>
      <c r="Q190" s="667"/>
      <c r="R190" s="667"/>
      <c r="S190" s="670"/>
      <c r="T190" s="671"/>
      <c r="U190" s="667"/>
      <c r="V190" s="668"/>
      <c r="W190" s="669"/>
      <c r="X190" s="667"/>
      <c r="Y190" s="667"/>
      <c r="Z190" s="670"/>
      <c r="AA190" s="671"/>
      <c r="AB190" s="667"/>
      <c r="AC190" s="668"/>
      <c r="AD190" s="669"/>
      <c r="AE190" s="667"/>
      <c r="AF190" s="667"/>
      <c r="AG190" s="670"/>
      <c r="AH190" s="174"/>
      <c r="AI190" s="160"/>
    </row>
    <row r="191" spans="1:35" x14ac:dyDescent="0.25">
      <c r="A191" s="159"/>
      <c r="B191" s="151"/>
      <c r="C191" s="151"/>
      <c r="D191" s="151"/>
      <c r="E191" s="152"/>
      <c r="F191" s="667"/>
      <c r="G191" s="667"/>
      <c r="H191" s="668"/>
      <c r="I191" s="669"/>
      <c r="J191" s="667"/>
      <c r="K191" s="667"/>
      <c r="L191" s="670"/>
      <c r="M191" s="671"/>
      <c r="N191" s="667"/>
      <c r="O191" s="668"/>
      <c r="P191" s="669"/>
      <c r="Q191" s="667"/>
      <c r="R191" s="667"/>
      <c r="S191" s="670"/>
      <c r="T191" s="671"/>
      <c r="U191" s="667"/>
      <c r="V191" s="668"/>
      <c r="W191" s="669"/>
      <c r="X191" s="667"/>
      <c r="Y191" s="667"/>
      <c r="Z191" s="670"/>
      <c r="AA191" s="671"/>
      <c r="AB191" s="667"/>
      <c r="AC191" s="668"/>
      <c r="AD191" s="669"/>
      <c r="AE191" s="667"/>
      <c r="AF191" s="667"/>
      <c r="AG191" s="670"/>
      <c r="AH191" s="174"/>
      <c r="AI191" s="160"/>
    </row>
    <row r="192" spans="1:35" x14ac:dyDescent="0.25">
      <c r="A192" s="159"/>
      <c r="B192" s="151"/>
      <c r="C192" s="151"/>
      <c r="D192" s="151"/>
      <c r="E192" s="152"/>
      <c r="F192" s="667"/>
      <c r="G192" s="667"/>
      <c r="H192" s="668"/>
      <c r="I192" s="669"/>
      <c r="J192" s="667"/>
      <c r="K192" s="667"/>
      <c r="L192" s="670"/>
      <c r="M192" s="671"/>
      <c r="N192" s="667"/>
      <c r="O192" s="668"/>
      <c r="P192" s="669"/>
      <c r="Q192" s="667"/>
      <c r="R192" s="667"/>
      <c r="S192" s="670"/>
      <c r="T192" s="671"/>
      <c r="U192" s="667"/>
      <c r="V192" s="668"/>
      <c r="W192" s="669"/>
      <c r="X192" s="667"/>
      <c r="Y192" s="667"/>
      <c r="Z192" s="670"/>
      <c r="AA192" s="671"/>
      <c r="AB192" s="667"/>
      <c r="AC192" s="668"/>
      <c r="AD192" s="669"/>
      <c r="AE192" s="667"/>
      <c r="AF192" s="667"/>
      <c r="AG192" s="670"/>
      <c r="AH192" s="174"/>
      <c r="AI192" s="160"/>
    </row>
    <row r="193" spans="1:35" x14ac:dyDescent="0.25">
      <c r="A193" s="159"/>
      <c r="B193" s="151"/>
      <c r="C193" s="151"/>
      <c r="D193" s="151"/>
      <c r="E193" s="152"/>
      <c r="F193" s="667"/>
      <c r="G193" s="667"/>
      <c r="H193" s="668"/>
      <c r="I193" s="669"/>
      <c r="J193" s="667"/>
      <c r="K193" s="667"/>
      <c r="L193" s="670"/>
      <c r="M193" s="671"/>
      <c r="N193" s="667"/>
      <c r="O193" s="668"/>
      <c r="P193" s="669"/>
      <c r="Q193" s="667"/>
      <c r="R193" s="667"/>
      <c r="S193" s="670"/>
      <c r="T193" s="671"/>
      <c r="U193" s="667"/>
      <c r="V193" s="668"/>
      <c r="W193" s="669"/>
      <c r="X193" s="667"/>
      <c r="Y193" s="667"/>
      <c r="Z193" s="670"/>
      <c r="AA193" s="671"/>
      <c r="AB193" s="667"/>
      <c r="AC193" s="668"/>
      <c r="AD193" s="669"/>
      <c r="AE193" s="667"/>
      <c r="AF193" s="667"/>
      <c r="AG193" s="670"/>
      <c r="AH193" s="174"/>
      <c r="AI193" s="160"/>
    </row>
    <row r="194" spans="1:35" ht="16.5" thickBot="1" x14ac:dyDescent="0.3">
      <c r="A194" s="161"/>
      <c r="B194" s="153"/>
      <c r="C194" s="153"/>
      <c r="D194" s="153"/>
      <c r="E194" s="154"/>
      <c r="F194" s="674"/>
      <c r="G194" s="674"/>
      <c r="H194" s="675"/>
      <c r="I194" s="676"/>
      <c r="J194" s="674"/>
      <c r="K194" s="674"/>
      <c r="L194" s="677"/>
      <c r="M194" s="678"/>
      <c r="N194" s="674"/>
      <c r="O194" s="675"/>
      <c r="P194" s="676"/>
      <c r="Q194" s="674"/>
      <c r="R194" s="674"/>
      <c r="S194" s="677"/>
      <c r="T194" s="678"/>
      <c r="U194" s="674"/>
      <c r="V194" s="675"/>
      <c r="W194" s="676"/>
      <c r="X194" s="674"/>
      <c r="Y194" s="674"/>
      <c r="Z194" s="677"/>
      <c r="AA194" s="678"/>
      <c r="AB194" s="674"/>
      <c r="AC194" s="675"/>
      <c r="AD194" s="676"/>
      <c r="AE194" s="674"/>
      <c r="AF194" s="674"/>
      <c r="AG194" s="677"/>
      <c r="AH194" s="175"/>
      <c r="AI194" s="162"/>
    </row>
    <row r="195" spans="1:35" x14ac:dyDescent="0.25">
      <c r="A195" s="163"/>
    </row>
    <row r="196" spans="1:35" x14ac:dyDescent="0.25">
      <c r="A196" s="163"/>
    </row>
    <row r="197" spans="1:35" x14ac:dyDescent="0.25">
      <c r="A197" s="163"/>
    </row>
    <row r="198" spans="1:35" x14ac:dyDescent="0.25">
      <c r="A198" s="163"/>
    </row>
    <row r="199" spans="1:35" x14ac:dyDescent="0.25">
      <c r="A199" s="163"/>
    </row>
    <row r="200" spans="1:35" x14ac:dyDescent="0.25">
      <c r="A200" s="163"/>
    </row>
    <row r="201" spans="1:35" x14ac:dyDescent="0.25">
      <c r="A201" s="163"/>
    </row>
    <row r="202" spans="1:35" x14ac:dyDescent="0.25">
      <c r="A202" s="163"/>
    </row>
    <row r="203" spans="1:35" x14ac:dyDescent="0.25">
      <c r="A203" s="163"/>
    </row>
    <row r="204" spans="1:35" x14ac:dyDescent="0.25">
      <c r="A204" s="163"/>
    </row>
    <row r="205" spans="1:35" x14ac:dyDescent="0.25">
      <c r="A205" s="163"/>
    </row>
    <row r="206" spans="1:35" x14ac:dyDescent="0.25">
      <c r="A206" s="163"/>
    </row>
    <row r="207" spans="1:35" x14ac:dyDescent="0.25">
      <c r="A207" s="163"/>
    </row>
    <row r="208" spans="1:35" x14ac:dyDescent="0.25">
      <c r="A208" s="163"/>
    </row>
    <row r="209" spans="1:1" x14ac:dyDescent="0.25">
      <c r="A209" s="163"/>
    </row>
    <row r="210" spans="1:1" x14ac:dyDescent="0.25">
      <c r="A210" s="163"/>
    </row>
    <row r="211" spans="1:1" x14ac:dyDescent="0.25">
      <c r="A211" s="163"/>
    </row>
    <row r="212" spans="1:1" x14ac:dyDescent="0.25">
      <c r="A212" s="163"/>
    </row>
    <row r="213" spans="1:1" x14ac:dyDescent="0.25">
      <c r="A213" s="163"/>
    </row>
    <row r="214" spans="1:1" x14ac:dyDescent="0.25">
      <c r="A214" s="163"/>
    </row>
    <row r="215" spans="1:1" x14ac:dyDescent="0.25">
      <c r="A215" s="163"/>
    </row>
    <row r="216" spans="1:1" x14ac:dyDescent="0.25">
      <c r="A216" s="163"/>
    </row>
    <row r="217" spans="1:1" x14ac:dyDescent="0.25">
      <c r="A217" s="163"/>
    </row>
    <row r="218" spans="1:1" x14ac:dyDescent="0.25">
      <c r="A218" s="163"/>
    </row>
    <row r="219" spans="1:1" x14ac:dyDescent="0.25">
      <c r="A219" s="163"/>
    </row>
    <row r="220" spans="1:1" x14ac:dyDescent="0.25">
      <c r="A220" s="163"/>
    </row>
    <row r="221" spans="1:1" x14ac:dyDescent="0.25">
      <c r="A221" s="163"/>
    </row>
    <row r="222" spans="1:1" x14ac:dyDescent="0.25">
      <c r="A222" s="163"/>
    </row>
    <row r="223" spans="1:1" x14ac:dyDescent="0.25">
      <c r="A223" s="163"/>
    </row>
    <row r="224" spans="1:1" x14ac:dyDescent="0.25">
      <c r="A224" s="163"/>
    </row>
    <row r="225" spans="1:1" x14ac:dyDescent="0.25">
      <c r="A225" s="163"/>
    </row>
    <row r="226" spans="1:1" x14ac:dyDescent="0.25">
      <c r="A226" s="163"/>
    </row>
    <row r="227" spans="1:1" x14ac:dyDescent="0.25">
      <c r="A227" s="163"/>
    </row>
    <row r="228" spans="1:1" x14ac:dyDescent="0.25">
      <c r="A228" s="163"/>
    </row>
    <row r="229" spans="1:1" x14ac:dyDescent="0.25">
      <c r="A229" s="163"/>
    </row>
    <row r="230" spans="1:1" x14ac:dyDescent="0.25">
      <c r="A230" s="163"/>
    </row>
    <row r="231" spans="1:1" x14ac:dyDescent="0.25">
      <c r="A231" s="163"/>
    </row>
    <row r="232" spans="1:1" x14ac:dyDescent="0.25">
      <c r="A232" s="163"/>
    </row>
    <row r="233" spans="1:1" x14ac:dyDescent="0.25">
      <c r="A233" s="163"/>
    </row>
    <row r="234" spans="1:1" x14ac:dyDescent="0.25">
      <c r="A234" s="163"/>
    </row>
    <row r="235" spans="1:1" x14ac:dyDescent="0.25">
      <c r="A235" s="163"/>
    </row>
    <row r="236" spans="1:1" x14ac:dyDescent="0.25">
      <c r="A236" s="163"/>
    </row>
    <row r="237" spans="1:1" x14ac:dyDescent="0.25">
      <c r="A237" s="163"/>
    </row>
    <row r="238" spans="1:1" x14ac:dyDescent="0.25">
      <c r="A238" s="163"/>
    </row>
    <row r="239" spans="1:1" x14ac:dyDescent="0.25">
      <c r="A239" s="163"/>
    </row>
    <row r="240" spans="1:1" x14ac:dyDescent="0.25">
      <c r="A240" s="163"/>
    </row>
    <row r="241" spans="1:1" x14ac:dyDescent="0.25">
      <c r="A241" s="163"/>
    </row>
    <row r="242" spans="1:1" x14ac:dyDescent="0.25">
      <c r="A242" s="163"/>
    </row>
    <row r="243" spans="1:1" x14ac:dyDescent="0.25">
      <c r="A243" s="163"/>
    </row>
    <row r="244" spans="1:1" x14ac:dyDescent="0.25">
      <c r="A244" s="163"/>
    </row>
    <row r="245" spans="1:1" x14ac:dyDescent="0.25">
      <c r="A245" s="163"/>
    </row>
    <row r="246" spans="1:1" x14ac:dyDescent="0.25">
      <c r="A246" s="163"/>
    </row>
    <row r="247" spans="1:1" x14ac:dyDescent="0.25">
      <c r="A247" s="163"/>
    </row>
    <row r="248" spans="1:1" x14ac:dyDescent="0.25">
      <c r="A248" s="163"/>
    </row>
    <row r="249" spans="1:1" x14ac:dyDescent="0.25">
      <c r="A249" s="163"/>
    </row>
    <row r="250" spans="1:1" x14ac:dyDescent="0.25">
      <c r="A250" s="163"/>
    </row>
    <row r="251" spans="1:1" x14ac:dyDescent="0.25">
      <c r="A251" s="163"/>
    </row>
    <row r="252" spans="1:1" x14ac:dyDescent="0.25">
      <c r="A252" s="163"/>
    </row>
    <row r="253" spans="1:1" x14ac:dyDescent="0.25">
      <c r="A253" s="163"/>
    </row>
    <row r="254" spans="1:1" x14ac:dyDescent="0.25">
      <c r="A254" s="163"/>
    </row>
    <row r="255" spans="1:1" x14ac:dyDescent="0.25">
      <c r="A255" s="163"/>
    </row>
    <row r="256" spans="1:1" x14ac:dyDescent="0.25">
      <c r="A256" s="163"/>
    </row>
    <row r="257" spans="1:1" x14ac:dyDescent="0.25">
      <c r="A257" s="163"/>
    </row>
    <row r="258" spans="1:1" x14ac:dyDescent="0.25">
      <c r="A258" s="163"/>
    </row>
    <row r="259" spans="1:1" x14ac:dyDescent="0.25">
      <c r="A259" s="163"/>
    </row>
    <row r="260" spans="1:1" x14ac:dyDescent="0.25">
      <c r="A260" s="163"/>
    </row>
    <row r="261" spans="1:1" x14ac:dyDescent="0.25">
      <c r="A261" s="163"/>
    </row>
    <row r="262" spans="1:1" x14ac:dyDescent="0.25">
      <c r="A262" s="163"/>
    </row>
    <row r="263" spans="1:1" x14ac:dyDescent="0.25">
      <c r="A263" s="163"/>
    </row>
    <row r="264" spans="1:1" x14ac:dyDescent="0.25">
      <c r="A264" s="163"/>
    </row>
    <row r="265" spans="1:1" x14ac:dyDescent="0.25">
      <c r="A265" s="163"/>
    </row>
    <row r="266" spans="1:1" x14ac:dyDescent="0.25">
      <c r="A266" s="163"/>
    </row>
    <row r="267" spans="1:1" x14ac:dyDescent="0.25">
      <c r="A267" s="163"/>
    </row>
    <row r="268" spans="1:1" x14ac:dyDescent="0.25">
      <c r="A268" s="163"/>
    </row>
    <row r="269" spans="1:1" x14ac:dyDescent="0.25">
      <c r="A269" s="163"/>
    </row>
    <row r="270" spans="1:1" x14ac:dyDescent="0.25">
      <c r="A270" s="163"/>
    </row>
    <row r="271" spans="1:1" x14ac:dyDescent="0.25">
      <c r="A271" s="163"/>
    </row>
    <row r="272" spans="1:1" x14ac:dyDescent="0.25">
      <c r="A272" s="163"/>
    </row>
    <row r="273" spans="1:1" x14ac:dyDescent="0.25">
      <c r="A273" s="163"/>
    </row>
    <row r="274" spans="1:1" x14ac:dyDescent="0.25">
      <c r="A274" s="163"/>
    </row>
    <row r="275" spans="1:1" x14ac:dyDescent="0.25">
      <c r="A275" s="163"/>
    </row>
    <row r="276" spans="1:1" x14ac:dyDescent="0.25">
      <c r="A276" s="163"/>
    </row>
    <row r="277" spans="1:1" x14ac:dyDescent="0.25">
      <c r="A277" s="163"/>
    </row>
    <row r="278" spans="1:1" x14ac:dyDescent="0.25">
      <c r="A278" s="163"/>
    </row>
    <row r="279" spans="1:1" x14ac:dyDescent="0.25">
      <c r="A279" s="163"/>
    </row>
    <row r="280" spans="1:1" x14ac:dyDescent="0.25">
      <c r="A280" s="163"/>
    </row>
    <row r="281" spans="1:1" x14ac:dyDescent="0.25">
      <c r="A281" s="163"/>
    </row>
    <row r="282" spans="1:1" x14ac:dyDescent="0.25">
      <c r="A282" s="163"/>
    </row>
    <row r="283" spans="1:1" x14ac:dyDescent="0.25">
      <c r="A283" s="163"/>
    </row>
    <row r="284" spans="1:1" x14ac:dyDescent="0.25">
      <c r="A284" s="163"/>
    </row>
    <row r="285" spans="1:1" x14ac:dyDescent="0.25">
      <c r="A285" s="163"/>
    </row>
    <row r="286" spans="1:1" x14ac:dyDescent="0.25">
      <c r="A286" s="163"/>
    </row>
    <row r="287" spans="1:1" x14ac:dyDescent="0.25">
      <c r="A287" s="163"/>
    </row>
    <row r="288" spans="1:1" x14ac:dyDescent="0.25">
      <c r="A288" s="163"/>
    </row>
    <row r="289" spans="1:1" x14ac:dyDescent="0.25">
      <c r="A289" s="163"/>
    </row>
    <row r="290" spans="1:1" x14ac:dyDescent="0.25">
      <c r="A290" s="163"/>
    </row>
    <row r="291" spans="1:1" x14ac:dyDescent="0.25">
      <c r="A291" s="163"/>
    </row>
    <row r="292" spans="1:1" x14ac:dyDescent="0.25">
      <c r="A292" s="163"/>
    </row>
    <row r="293" spans="1:1" x14ac:dyDescent="0.25">
      <c r="A293" s="163"/>
    </row>
    <row r="294" spans="1:1" x14ac:dyDescent="0.25">
      <c r="A294" s="163"/>
    </row>
    <row r="295" spans="1:1" x14ac:dyDescent="0.25">
      <c r="A295" s="163"/>
    </row>
    <row r="296" spans="1:1" x14ac:dyDescent="0.25">
      <c r="A296" s="163"/>
    </row>
    <row r="297" spans="1:1" x14ac:dyDescent="0.25">
      <c r="A297" s="163"/>
    </row>
    <row r="298" spans="1:1" x14ac:dyDescent="0.25">
      <c r="A298" s="163"/>
    </row>
    <row r="299" spans="1:1" x14ac:dyDescent="0.25">
      <c r="A299" s="163"/>
    </row>
    <row r="300" spans="1:1" x14ac:dyDescent="0.25">
      <c r="A300" s="163"/>
    </row>
    <row r="301" spans="1:1" x14ac:dyDescent="0.25">
      <c r="A301" s="163"/>
    </row>
    <row r="302" spans="1:1" x14ac:dyDescent="0.25">
      <c r="A302" s="163"/>
    </row>
    <row r="303" spans="1:1" x14ac:dyDescent="0.25">
      <c r="A303" s="163"/>
    </row>
    <row r="304" spans="1:1" x14ac:dyDescent="0.25">
      <c r="A304" s="163"/>
    </row>
    <row r="305" spans="1:1" x14ac:dyDescent="0.25">
      <c r="A305" s="163"/>
    </row>
    <row r="306" spans="1:1" x14ac:dyDescent="0.25">
      <c r="A306" s="163"/>
    </row>
    <row r="307" spans="1:1" x14ac:dyDescent="0.25">
      <c r="A307" s="163"/>
    </row>
    <row r="308" spans="1:1" x14ac:dyDescent="0.25">
      <c r="A308" s="163"/>
    </row>
    <row r="309" spans="1:1" x14ac:dyDescent="0.25">
      <c r="A309" s="163"/>
    </row>
    <row r="310" spans="1:1" x14ac:dyDescent="0.25">
      <c r="A310" s="163"/>
    </row>
    <row r="311" spans="1:1" x14ac:dyDescent="0.25">
      <c r="A311" s="163"/>
    </row>
    <row r="312" spans="1:1" x14ac:dyDescent="0.25">
      <c r="A312" s="163"/>
    </row>
    <row r="313" spans="1:1" x14ac:dyDescent="0.25">
      <c r="A313" s="163"/>
    </row>
    <row r="314" spans="1:1" x14ac:dyDescent="0.25">
      <c r="A314" s="163"/>
    </row>
    <row r="315" spans="1:1" x14ac:dyDescent="0.25">
      <c r="A315" s="163"/>
    </row>
    <row r="316" spans="1:1" x14ac:dyDescent="0.25">
      <c r="A316" s="163"/>
    </row>
    <row r="317" spans="1:1" x14ac:dyDescent="0.25">
      <c r="A317" s="163"/>
    </row>
    <row r="318" spans="1:1" x14ac:dyDescent="0.25">
      <c r="A318" s="163"/>
    </row>
    <row r="319" spans="1:1" x14ac:dyDescent="0.25">
      <c r="A319" s="163"/>
    </row>
    <row r="320" spans="1:1" x14ac:dyDescent="0.25">
      <c r="A320" s="163"/>
    </row>
    <row r="321" spans="1:1" x14ac:dyDescent="0.25">
      <c r="A321" s="163"/>
    </row>
    <row r="322" spans="1:1" x14ac:dyDescent="0.25">
      <c r="A322" s="163"/>
    </row>
    <row r="323" spans="1:1" x14ac:dyDescent="0.25">
      <c r="A323" s="163"/>
    </row>
    <row r="324" spans="1:1" x14ac:dyDescent="0.25">
      <c r="A324" s="163"/>
    </row>
    <row r="325" spans="1:1" x14ac:dyDescent="0.25">
      <c r="A325" s="163"/>
    </row>
    <row r="326" spans="1:1" x14ac:dyDescent="0.25">
      <c r="A326" s="163"/>
    </row>
    <row r="327" spans="1:1" x14ac:dyDescent="0.25">
      <c r="A327" s="163"/>
    </row>
    <row r="328" spans="1:1" x14ac:dyDescent="0.25">
      <c r="A328" s="163"/>
    </row>
    <row r="329" spans="1:1" x14ac:dyDescent="0.25">
      <c r="A329" s="163"/>
    </row>
    <row r="330" spans="1:1" x14ac:dyDescent="0.25">
      <c r="A330" s="163"/>
    </row>
    <row r="331" spans="1:1" x14ac:dyDescent="0.25">
      <c r="A331" s="163"/>
    </row>
    <row r="332" spans="1:1" x14ac:dyDescent="0.25">
      <c r="A332" s="163"/>
    </row>
    <row r="333" spans="1:1" x14ac:dyDescent="0.25">
      <c r="A333" s="163"/>
    </row>
    <row r="334" spans="1:1" x14ac:dyDescent="0.25">
      <c r="A334" s="163"/>
    </row>
    <row r="335" spans="1:1" x14ac:dyDescent="0.25">
      <c r="A335" s="163"/>
    </row>
    <row r="336" spans="1:1" x14ac:dyDescent="0.25">
      <c r="A336" s="163"/>
    </row>
    <row r="337" spans="1:1" x14ac:dyDescent="0.25">
      <c r="A337" s="163"/>
    </row>
    <row r="338" spans="1:1" x14ac:dyDescent="0.25">
      <c r="A338" s="163"/>
    </row>
    <row r="339" spans="1:1" x14ac:dyDescent="0.25">
      <c r="A339" s="163"/>
    </row>
    <row r="340" spans="1:1" x14ac:dyDescent="0.25">
      <c r="A340" s="163"/>
    </row>
    <row r="341" spans="1:1" x14ac:dyDescent="0.25">
      <c r="A341" s="163"/>
    </row>
    <row r="342" spans="1:1" x14ac:dyDescent="0.25">
      <c r="A342" s="163"/>
    </row>
    <row r="343" spans="1:1" x14ac:dyDescent="0.25">
      <c r="A343" s="163"/>
    </row>
    <row r="344" spans="1:1" x14ac:dyDescent="0.25">
      <c r="A344" s="163"/>
    </row>
    <row r="345" spans="1:1" x14ac:dyDescent="0.25">
      <c r="A345" s="163"/>
    </row>
    <row r="346" spans="1:1" x14ac:dyDescent="0.25">
      <c r="A346" s="163"/>
    </row>
    <row r="347" spans="1:1" x14ac:dyDescent="0.25">
      <c r="A347" s="163"/>
    </row>
    <row r="348" spans="1:1" x14ac:dyDescent="0.25">
      <c r="A348" s="163"/>
    </row>
    <row r="349" spans="1:1" x14ac:dyDescent="0.25">
      <c r="A349" s="163"/>
    </row>
    <row r="350" spans="1:1" x14ac:dyDescent="0.25">
      <c r="A350" s="163"/>
    </row>
    <row r="351" spans="1:1" x14ac:dyDescent="0.25">
      <c r="A351" s="163"/>
    </row>
    <row r="352" spans="1:1" x14ac:dyDescent="0.25">
      <c r="A352" s="163"/>
    </row>
    <row r="353" spans="1:1" x14ac:dyDescent="0.25">
      <c r="A353" s="163"/>
    </row>
    <row r="354" spans="1:1" x14ac:dyDescent="0.25">
      <c r="A354" s="163"/>
    </row>
    <row r="355" spans="1:1" x14ac:dyDescent="0.25">
      <c r="A355" s="163"/>
    </row>
    <row r="356" spans="1:1" x14ac:dyDescent="0.25">
      <c r="A356" s="163"/>
    </row>
    <row r="357" spans="1:1" x14ac:dyDescent="0.25">
      <c r="A357" s="163"/>
    </row>
    <row r="358" spans="1:1" x14ac:dyDescent="0.25">
      <c r="A358" s="163"/>
    </row>
    <row r="359" spans="1:1" x14ac:dyDescent="0.25">
      <c r="A359" s="163"/>
    </row>
    <row r="360" spans="1:1" x14ac:dyDescent="0.25">
      <c r="A360" s="163"/>
    </row>
    <row r="361" spans="1:1" x14ac:dyDescent="0.25">
      <c r="A361" s="163"/>
    </row>
    <row r="362" spans="1:1" x14ac:dyDescent="0.25">
      <c r="A362" s="163"/>
    </row>
    <row r="363" spans="1:1" x14ac:dyDescent="0.25">
      <c r="A363" s="163"/>
    </row>
  </sheetData>
  <sheetProtection password="FB8C" sheet="1" objects="1" scenarios="1"/>
  <mergeCells count="772">
    <mergeCell ref="O8:P8"/>
    <mergeCell ref="P77:Q77"/>
    <mergeCell ref="R77:S77"/>
    <mergeCell ref="AJ35:AJ36"/>
    <mergeCell ref="J56:N56"/>
    <mergeCell ref="O56:S56"/>
    <mergeCell ref="T56:X56"/>
    <mergeCell ref="Y56:AC56"/>
    <mergeCell ref="AD56:AH56"/>
    <mergeCell ref="AJ56:AJ57"/>
    <mergeCell ref="B26:L26"/>
    <mergeCell ref="O26:AA26"/>
    <mergeCell ref="B27:L27"/>
    <mergeCell ref="O27:AA27"/>
    <mergeCell ref="B28:L28"/>
    <mergeCell ref="O28:AA28"/>
    <mergeCell ref="B23:L23"/>
    <mergeCell ref="O23:AA23"/>
    <mergeCell ref="B24:L24"/>
    <mergeCell ref="O24:AA24"/>
    <mergeCell ref="B25:L25"/>
    <mergeCell ref="O25:AA25"/>
    <mergeCell ref="B20:L20"/>
    <mergeCell ref="O20:AA20"/>
    <mergeCell ref="J35:N35"/>
    <mergeCell ref="AD35:AH35"/>
    <mergeCell ref="Y35:AC35"/>
    <mergeCell ref="T35:X35"/>
    <mergeCell ref="O35:S35"/>
    <mergeCell ref="O77:O78"/>
    <mergeCell ref="AD174:AG174"/>
    <mergeCell ref="AA172:AC172"/>
    <mergeCell ref="AD172:AG172"/>
    <mergeCell ref="AA170:AC170"/>
    <mergeCell ref="AD170:AG170"/>
    <mergeCell ref="AA168:AC168"/>
    <mergeCell ref="AD168:AG168"/>
    <mergeCell ref="AA166:AC166"/>
    <mergeCell ref="AD166:AG166"/>
    <mergeCell ref="AA164:AC164"/>
    <mergeCell ref="AD164:AG164"/>
    <mergeCell ref="AA162:AC162"/>
    <mergeCell ref="AD162:AG162"/>
    <mergeCell ref="AA160:AC160"/>
    <mergeCell ref="AD160:AG160"/>
    <mergeCell ref="AA158:AC158"/>
    <mergeCell ref="AD158:AG158"/>
    <mergeCell ref="AA156:AC156"/>
    <mergeCell ref="F194:H194"/>
    <mergeCell ref="I194:L194"/>
    <mergeCell ref="M194:O194"/>
    <mergeCell ref="P194:S194"/>
    <mergeCell ref="T194:V194"/>
    <mergeCell ref="W194:Z194"/>
    <mergeCell ref="AA192:AC192"/>
    <mergeCell ref="AD192:AG192"/>
    <mergeCell ref="F193:H193"/>
    <mergeCell ref="I193:L193"/>
    <mergeCell ref="M193:O193"/>
    <mergeCell ref="P193:S193"/>
    <mergeCell ref="T193:V193"/>
    <mergeCell ref="W193:Z193"/>
    <mergeCell ref="AA193:AC193"/>
    <mergeCell ref="AD193:AG193"/>
    <mergeCell ref="F192:H192"/>
    <mergeCell ref="I192:L192"/>
    <mergeCell ref="M192:O192"/>
    <mergeCell ref="P192:S192"/>
    <mergeCell ref="T192:V192"/>
    <mergeCell ref="W192:Z192"/>
    <mergeCell ref="AA194:AC194"/>
    <mergeCell ref="AD194:AG194"/>
    <mergeCell ref="F191:H191"/>
    <mergeCell ref="I191:L191"/>
    <mergeCell ref="M191:O191"/>
    <mergeCell ref="P191:S191"/>
    <mergeCell ref="T191:V191"/>
    <mergeCell ref="W191:Z191"/>
    <mergeCell ref="AA191:AC191"/>
    <mergeCell ref="AD191:AG191"/>
    <mergeCell ref="F190:H190"/>
    <mergeCell ref="I190:L190"/>
    <mergeCell ref="M190:O190"/>
    <mergeCell ref="P190:S190"/>
    <mergeCell ref="T190:V190"/>
    <mergeCell ref="W190:Z190"/>
    <mergeCell ref="AA190:AC190"/>
    <mergeCell ref="AD190:AG190"/>
    <mergeCell ref="F189:H189"/>
    <mergeCell ref="I189:L189"/>
    <mergeCell ref="M189:O189"/>
    <mergeCell ref="P189:S189"/>
    <mergeCell ref="T189:V189"/>
    <mergeCell ref="W189:Z189"/>
    <mergeCell ref="AA189:AC189"/>
    <mergeCell ref="AD189:AG189"/>
    <mergeCell ref="F188:H188"/>
    <mergeCell ref="I188:L188"/>
    <mergeCell ref="M188:O188"/>
    <mergeCell ref="P188:S188"/>
    <mergeCell ref="T188:V188"/>
    <mergeCell ref="W188:Z188"/>
    <mergeCell ref="AA188:AC188"/>
    <mergeCell ref="AD188:AG188"/>
    <mergeCell ref="F187:H187"/>
    <mergeCell ref="I187:L187"/>
    <mergeCell ref="M187:O187"/>
    <mergeCell ref="P187:S187"/>
    <mergeCell ref="T187:V187"/>
    <mergeCell ref="W187:Z187"/>
    <mergeCell ref="AA187:AC187"/>
    <mergeCell ref="AD187:AG187"/>
    <mergeCell ref="F186:H186"/>
    <mergeCell ref="I186:L186"/>
    <mergeCell ref="M186:O186"/>
    <mergeCell ref="P186:S186"/>
    <mergeCell ref="T186:V186"/>
    <mergeCell ref="W186:Z186"/>
    <mergeCell ref="AA186:AC186"/>
    <mergeCell ref="AD186:AG186"/>
    <mergeCell ref="F185:H185"/>
    <mergeCell ref="I185:L185"/>
    <mergeCell ref="M185:O185"/>
    <mergeCell ref="P185:S185"/>
    <mergeCell ref="T185:V185"/>
    <mergeCell ref="W185:Z185"/>
    <mergeCell ref="AA185:AC185"/>
    <mergeCell ref="AD185:AG185"/>
    <mergeCell ref="F184:H184"/>
    <mergeCell ref="I184:L184"/>
    <mergeCell ref="M184:O184"/>
    <mergeCell ref="P184:S184"/>
    <mergeCell ref="T184:V184"/>
    <mergeCell ref="W184:Z184"/>
    <mergeCell ref="AA184:AC184"/>
    <mergeCell ref="AD184:AG184"/>
    <mergeCell ref="F183:H183"/>
    <mergeCell ref="I183:L183"/>
    <mergeCell ref="M183:O183"/>
    <mergeCell ref="P183:S183"/>
    <mergeCell ref="T183:V183"/>
    <mergeCell ref="W183:Z183"/>
    <mergeCell ref="AA183:AC183"/>
    <mergeCell ref="AD183:AG183"/>
    <mergeCell ref="F182:H182"/>
    <mergeCell ref="I182:L182"/>
    <mergeCell ref="M182:O182"/>
    <mergeCell ref="P182:S182"/>
    <mergeCell ref="T182:V182"/>
    <mergeCell ref="W182:Z182"/>
    <mergeCell ref="AA182:AC182"/>
    <mergeCell ref="AD182:AG182"/>
    <mergeCell ref="F181:H181"/>
    <mergeCell ref="I181:L181"/>
    <mergeCell ref="M181:O181"/>
    <mergeCell ref="P181:S181"/>
    <mergeCell ref="T181:V181"/>
    <mergeCell ref="W181:Z181"/>
    <mergeCell ref="AA181:AC181"/>
    <mergeCell ref="AD181:AG181"/>
    <mergeCell ref="F180:H180"/>
    <mergeCell ref="I180:L180"/>
    <mergeCell ref="M180:O180"/>
    <mergeCell ref="P180:S180"/>
    <mergeCell ref="T180:V180"/>
    <mergeCell ref="W180:Z180"/>
    <mergeCell ref="AA180:AC180"/>
    <mergeCell ref="AD180:AG180"/>
    <mergeCell ref="F179:H179"/>
    <mergeCell ref="I179:L179"/>
    <mergeCell ref="M179:O179"/>
    <mergeCell ref="P179:S179"/>
    <mergeCell ref="T179:V179"/>
    <mergeCell ref="W179:Z179"/>
    <mergeCell ref="AA179:AC179"/>
    <mergeCell ref="AD179:AG179"/>
    <mergeCell ref="F178:H178"/>
    <mergeCell ref="I178:L178"/>
    <mergeCell ref="M178:O178"/>
    <mergeCell ref="P178:S178"/>
    <mergeCell ref="T178:V178"/>
    <mergeCell ref="W178:Z178"/>
    <mergeCell ref="AA178:AC178"/>
    <mergeCell ref="AD178:AG178"/>
    <mergeCell ref="F177:H177"/>
    <mergeCell ref="I177:L177"/>
    <mergeCell ref="M177:O177"/>
    <mergeCell ref="P177:S177"/>
    <mergeCell ref="T177:V177"/>
    <mergeCell ref="W177:Z177"/>
    <mergeCell ref="AA177:AC177"/>
    <mergeCell ref="AD177:AG177"/>
    <mergeCell ref="F176:H176"/>
    <mergeCell ref="I176:L176"/>
    <mergeCell ref="M176:O176"/>
    <mergeCell ref="P176:S176"/>
    <mergeCell ref="T176:V176"/>
    <mergeCell ref="W176:Z176"/>
    <mergeCell ref="AA176:AC176"/>
    <mergeCell ref="AD176:AG176"/>
    <mergeCell ref="F175:H175"/>
    <mergeCell ref="I175:L175"/>
    <mergeCell ref="M175:O175"/>
    <mergeCell ref="P175:S175"/>
    <mergeCell ref="T175:V175"/>
    <mergeCell ref="W175:Z175"/>
    <mergeCell ref="AA175:AC175"/>
    <mergeCell ref="AD175:AG175"/>
    <mergeCell ref="F174:H174"/>
    <mergeCell ref="I174:L174"/>
    <mergeCell ref="M174:O174"/>
    <mergeCell ref="P174:S174"/>
    <mergeCell ref="T174:V174"/>
    <mergeCell ref="W174:Z174"/>
    <mergeCell ref="AA174:AC174"/>
    <mergeCell ref="F173:H173"/>
    <mergeCell ref="I173:L173"/>
    <mergeCell ref="M173:O173"/>
    <mergeCell ref="P173:S173"/>
    <mergeCell ref="T173:V173"/>
    <mergeCell ref="W173:Z173"/>
    <mergeCell ref="AA173:AC173"/>
    <mergeCell ref="AD173:AG173"/>
    <mergeCell ref="F172:H172"/>
    <mergeCell ref="I172:L172"/>
    <mergeCell ref="M172:O172"/>
    <mergeCell ref="P172:S172"/>
    <mergeCell ref="T172:V172"/>
    <mergeCell ref="W172:Z172"/>
    <mergeCell ref="F171:H171"/>
    <mergeCell ref="I171:L171"/>
    <mergeCell ref="M171:O171"/>
    <mergeCell ref="P171:S171"/>
    <mergeCell ref="T171:V171"/>
    <mergeCell ref="W171:Z171"/>
    <mergeCell ref="AA171:AC171"/>
    <mergeCell ref="AD171:AG171"/>
    <mergeCell ref="F170:H170"/>
    <mergeCell ref="I170:L170"/>
    <mergeCell ref="M170:O170"/>
    <mergeCell ref="P170:S170"/>
    <mergeCell ref="T170:V170"/>
    <mergeCell ref="W170:Z170"/>
    <mergeCell ref="F169:H169"/>
    <mergeCell ref="I169:L169"/>
    <mergeCell ref="M169:O169"/>
    <mergeCell ref="P169:S169"/>
    <mergeCell ref="T169:V169"/>
    <mergeCell ref="W169:Z169"/>
    <mergeCell ref="AA169:AC169"/>
    <mergeCell ref="AD169:AG169"/>
    <mergeCell ref="F168:H168"/>
    <mergeCell ref="I168:L168"/>
    <mergeCell ref="M168:O168"/>
    <mergeCell ref="P168:S168"/>
    <mergeCell ref="T168:V168"/>
    <mergeCell ref="W168:Z168"/>
    <mergeCell ref="F167:H167"/>
    <mergeCell ref="I167:L167"/>
    <mergeCell ref="M167:O167"/>
    <mergeCell ref="P167:S167"/>
    <mergeCell ref="T167:V167"/>
    <mergeCell ref="W167:Z167"/>
    <mergeCell ref="AA167:AC167"/>
    <mergeCell ref="AD167:AG167"/>
    <mergeCell ref="F166:H166"/>
    <mergeCell ref="I166:L166"/>
    <mergeCell ref="M166:O166"/>
    <mergeCell ref="P166:S166"/>
    <mergeCell ref="T166:V166"/>
    <mergeCell ref="W166:Z166"/>
    <mergeCell ref="F165:H165"/>
    <mergeCell ref="I165:L165"/>
    <mergeCell ref="M165:O165"/>
    <mergeCell ref="P165:S165"/>
    <mergeCell ref="T165:V165"/>
    <mergeCell ref="W165:Z165"/>
    <mergeCell ref="AA165:AC165"/>
    <mergeCell ref="AD165:AG165"/>
    <mergeCell ref="F164:H164"/>
    <mergeCell ref="I164:L164"/>
    <mergeCell ref="M164:O164"/>
    <mergeCell ref="P164:S164"/>
    <mergeCell ref="T164:V164"/>
    <mergeCell ref="W164:Z164"/>
    <mergeCell ref="F163:H163"/>
    <mergeCell ref="I163:L163"/>
    <mergeCell ref="M163:O163"/>
    <mergeCell ref="P163:S163"/>
    <mergeCell ref="T163:V163"/>
    <mergeCell ref="W163:Z163"/>
    <mergeCell ref="AA163:AC163"/>
    <mergeCell ref="AD163:AG163"/>
    <mergeCell ref="F162:H162"/>
    <mergeCell ref="I162:L162"/>
    <mergeCell ref="M162:O162"/>
    <mergeCell ref="P162:S162"/>
    <mergeCell ref="T162:V162"/>
    <mergeCell ref="W162:Z162"/>
    <mergeCell ref="F161:H161"/>
    <mergeCell ref="I161:L161"/>
    <mergeCell ref="M161:O161"/>
    <mergeCell ref="P161:S161"/>
    <mergeCell ref="T161:V161"/>
    <mergeCell ref="W161:Z161"/>
    <mergeCell ref="AA161:AC161"/>
    <mergeCell ref="AD161:AG161"/>
    <mergeCell ref="F160:H160"/>
    <mergeCell ref="I160:L160"/>
    <mergeCell ref="M160:O160"/>
    <mergeCell ref="P160:S160"/>
    <mergeCell ref="T160:V160"/>
    <mergeCell ref="W160:Z160"/>
    <mergeCell ref="F159:H159"/>
    <mergeCell ref="I159:L159"/>
    <mergeCell ref="M159:O159"/>
    <mergeCell ref="P159:S159"/>
    <mergeCell ref="T159:V159"/>
    <mergeCell ref="W159:Z159"/>
    <mergeCell ref="AA159:AC159"/>
    <mergeCell ref="AD159:AG159"/>
    <mergeCell ref="F158:H158"/>
    <mergeCell ref="I158:L158"/>
    <mergeCell ref="M158:O158"/>
    <mergeCell ref="P158:S158"/>
    <mergeCell ref="T158:V158"/>
    <mergeCell ref="W158:Z158"/>
    <mergeCell ref="AD156:AG156"/>
    <mergeCell ref="F157:H157"/>
    <mergeCell ref="I157:L157"/>
    <mergeCell ref="M157:O157"/>
    <mergeCell ref="P157:S157"/>
    <mergeCell ref="T157:V157"/>
    <mergeCell ref="W157:Z157"/>
    <mergeCell ref="AA157:AC157"/>
    <mergeCell ref="AD157:AG157"/>
    <mergeCell ref="F156:H156"/>
    <mergeCell ref="I156:L156"/>
    <mergeCell ref="M156:O156"/>
    <mergeCell ref="P156:S156"/>
    <mergeCell ref="T156:V156"/>
    <mergeCell ref="W156:Z156"/>
    <mergeCell ref="AA154:AC154"/>
    <mergeCell ref="AD154:AG154"/>
    <mergeCell ref="F155:H155"/>
    <mergeCell ref="I155:L155"/>
    <mergeCell ref="M155:O155"/>
    <mergeCell ref="P155:S155"/>
    <mergeCell ref="T155:V155"/>
    <mergeCell ref="W155:Z155"/>
    <mergeCell ref="AA155:AC155"/>
    <mergeCell ref="AD155:AG155"/>
    <mergeCell ref="F154:H154"/>
    <mergeCell ref="I154:L154"/>
    <mergeCell ref="M154:O154"/>
    <mergeCell ref="P154:S154"/>
    <mergeCell ref="T154:V154"/>
    <mergeCell ref="W154:Z154"/>
    <mergeCell ref="AA152:AC152"/>
    <mergeCell ref="AD152:AG152"/>
    <mergeCell ref="F153:H153"/>
    <mergeCell ref="I153:L153"/>
    <mergeCell ref="M153:O153"/>
    <mergeCell ref="P153:S153"/>
    <mergeCell ref="T153:V153"/>
    <mergeCell ref="W153:Z153"/>
    <mergeCell ref="AA153:AC153"/>
    <mergeCell ref="AD153:AG153"/>
    <mergeCell ref="F152:H152"/>
    <mergeCell ref="I152:L152"/>
    <mergeCell ref="M152:O152"/>
    <mergeCell ref="P152:S152"/>
    <mergeCell ref="T152:V152"/>
    <mergeCell ref="W152:Z152"/>
    <mergeCell ref="AA150:AC150"/>
    <mergeCell ref="AD150:AG150"/>
    <mergeCell ref="F151:H151"/>
    <mergeCell ref="I151:L151"/>
    <mergeCell ref="M151:O151"/>
    <mergeCell ref="P151:S151"/>
    <mergeCell ref="T151:V151"/>
    <mergeCell ref="W151:Z151"/>
    <mergeCell ref="AA151:AC151"/>
    <mergeCell ref="AD151:AG151"/>
    <mergeCell ref="F150:H150"/>
    <mergeCell ref="I150:L150"/>
    <mergeCell ref="M150:O150"/>
    <mergeCell ref="P150:S150"/>
    <mergeCell ref="T150:V150"/>
    <mergeCell ref="W150:Z150"/>
    <mergeCell ref="AA148:AC148"/>
    <mergeCell ref="AD148:AG148"/>
    <mergeCell ref="F149:H149"/>
    <mergeCell ref="I149:L149"/>
    <mergeCell ref="M149:O149"/>
    <mergeCell ref="P149:S149"/>
    <mergeCell ref="T149:V149"/>
    <mergeCell ref="W149:Z149"/>
    <mergeCell ref="AA149:AC149"/>
    <mergeCell ref="AD149:AG149"/>
    <mergeCell ref="F148:H148"/>
    <mergeCell ref="I148:L148"/>
    <mergeCell ref="M148:O148"/>
    <mergeCell ref="P148:S148"/>
    <mergeCell ref="T148:V148"/>
    <mergeCell ref="W148:Z148"/>
    <mergeCell ref="AA146:AC146"/>
    <mergeCell ref="AD146:AG146"/>
    <mergeCell ref="F147:H147"/>
    <mergeCell ref="I147:L147"/>
    <mergeCell ref="M147:O147"/>
    <mergeCell ref="P147:S147"/>
    <mergeCell ref="T147:V147"/>
    <mergeCell ref="W147:Z147"/>
    <mergeCell ref="AA147:AC147"/>
    <mergeCell ref="AD147:AG147"/>
    <mergeCell ref="F146:H146"/>
    <mergeCell ref="I146:L146"/>
    <mergeCell ref="M146:O146"/>
    <mergeCell ref="P146:S146"/>
    <mergeCell ref="T146:V146"/>
    <mergeCell ref="W146:Z146"/>
    <mergeCell ref="AA144:AC144"/>
    <mergeCell ref="AD144:AG144"/>
    <mergeCell ref="F145:H145"/>
    <mergeCell ref="I145:L145"/>
    <mergeCell ref="M145:O145"/>
    <mergeCell ref="P145:S145"/>
    <mergeCell ref="T145:V145"/>
    <mergeCell ref="W145:Z145"/>
    <mergeCell ref="AA145:AC145"/>
    <mergeCell ref="AD145:AG145"/>
    <mergeCell ref="F144:H144"/>
    <mergeCell ref="I144:L144"/>
    <mergeCell ref="M144:O144"/>
    <mergeCell ref="P144:S144"/>
    <mergeCell ref="T144:V144"/>
    <mergeCell ref="W144:Z144"/>
    <mergeCell ref="AA142:AC142"/>
    <mergeCell ref="AD142:AG142"/>
    <mergeCell ref="F143:H143"/>
    <mergeCell ref="I143:L143"/>
    <mergeCell ref="M143:O143"/>
    <mergeCell ref="P143:S143"/>
    <mergeCell ref="T143:V143"/>
    <mergeCell ref="W143:Z143"/>
    <mergeCell ref="AA143:AC143"/>
    <mergeCell ref="AD143:AG143"/>
    <mergeCell ref="F142:H142"/>
    <mergeCell ref="I142:L142"/>
    <mergeCell ref="M142:O142"/>
    <mergeCell ref="P142:S142"/>
    <mergeCell ref="T142:V142"/>
    <mergeCell ref="W142:Z142"/>
    <mergeCell ref="AA140:AC140"/>
    <mergeCell ref="AD140:AG140"/>
    <mergeCell ref="F141:H141"/>
    <mergeCell ref="I141:L141"/>
    <mergeCell ref="M141:O141"/>
    <mergeCell ref="P141:S141"/>
    <mergeCell ref="T141:V141"/>
    <mergeCell ref="W141:Z141"/>
    <mergeCell ref="AA141:AC141"/>
    <mergeCell ref="AD141:AG141"/>
    <mergeCell ref="F140:H140"/>
    <mergeCell ref="I140:L140"/>
    <mergeCell ref="M140:O140"/>
    <mergeCell ref="P140:S140"/>
    <mergeCell ref="T140:V140"/>
    <mergeCell ref="W140:Z140"/>
    <mergeCell ref="AA138:AC138"/>
    <mergeCell ref="AD138:AG138"/>
    <mergeCell ref="F139:H139"/>
    <mergeCell ref="I139:L139"/>
    <mergeCell ref="M139:O139"/>
    <mergeCell ref="P139:S139"/>
    <mergeCell ref="T139:V139"/>
    <mergeCell ref="W139:Z139"/>
    <mergeCell ref="AA139:AC139"/>
    <mergeCell ref="AD139:AG139"/>
    <mergeCell ref="F138:H138"/>
    <mergeCell ref="I138:L138"/>
    <mergeCell ref="M138:O138"/>
    <mergeCell ref="P138:S138"/>
    <mergeCell ref="T138:V138"/>
    <mergeCell ref="W138:Z138"/>
    <mergeCell ref="AA136:AC136"/>
    <mergeCell ref="AD136:AG136"/>
    <mergeCell ref="F137:H137"/>
    <mergeCell ref="I137:L137"/>
    <mergeCell ref="M137:O137"/>
    <mergeCell ref="P137:S137"/>
    <mergeCell ref="T137:V137"/>
    <mergeCell ref="W137:Z137"/>
    <mergeCell ref="AA137:AC137"/>
    <mergeCell ref="AD137:AG137"/>
    <mergeCell ref="F136:H136"/>
    <mergeCell ref="I136:L136"/>
    <mergeCell ref="M136:O136"/>
    <mergeCell ref="P136:S136"/>
    <mergeCell ref="T136:V136"/>
    <mergeCell ref="W136:Z136"/>
    <mergeCell ref="AA134:AC134"/>
    <mergeCell ref="AD134:AG134"/>
    <mergeCell ref="F135:H135"/>
    <mergeCell ref="I135:L135"/>
    <mergeCell ref="M135:O135"/>
    <mergeCell ref="P135:S135"/>
    <mergeCell ref="T135:V135"/>
    <mergeCell ref="W135:Z135"/>
    <mergeCell ref="AA135:AC135"/>
    <mergeCell ref="AD135:AG135"/>
    <mergeCell ref="F134:H134"/>
    <mergeCell ref="I134:L134"/>
    <mergeCell ref="M134:O134"/>
    <mergeCell ref="P134:S134"/>
    <mergeCell ref="T134:V134"/>
    <mergeCell ref="W134:Z134"/>
    <mergeCell ref="AA132:AC132"/>
    <mergeCell ref="AD132:AG132"/>
    <mergeCell ref="F133:H133"/>
    <mergeCell ref="I133:L133"/>
    <mergeCell ref="M133:O133"/>
    <mergeCell ref="P133:S133"/>
    <mergeCell ref="T133:V133"/>
    <mergeCell ref="W133:Z133"/>
    <mergeCell ref="AA133:AC133"/>
    <mergeCell ref="AD133:AG133"/>
    <mergeCell ref="F132:H132"/>
    <mergeCell ref="I132:L132"/>
    <mergeCell ref="M132:O132"/>
    <mergeCell ref="P132:S132"/>
    <mergeCell ref="T132:V132"/>
    <mergeCell ref="W132:Z132"/>
    <mergeCell ref="AA130:AC130"/>
    <mergeCell ref="AD130:AG130"/>
    <mergeCell ref="F131:H131"/>
    <mergeCell ref="I131:L131"/>
    <mergeCell ref="M131:O131"/>
    <mergeCell ref="P131:S131"/>
    <mergeCell ref="T131:V131"/>
    <mergeCell ref="W131:Z131"/>
    <mergeCell ref="AA131:AC131"/>
    <mergeCell ref="AD131:AG131"/>
    <mergeCell ref="F130:H130"/>
    <mergeCell ref="I130:L130"/>
    <mergeCell ref="M130:O130"/>
    <mergeCell ref="P130:S130"/>
    <mergeCell ref="T130:V130"/>
    <mergeCell ref="W130:Z130"/>
    <mergeCell ref="AA128:AC128"/>
    <mergeCell ref="AD128:AG128"/>
    <mergeCell ref="F129:H129"/>
    <mergeCell ref="I129:L129"/>
    <mergeCell ref="M129:O129"/>
    <mergeCell ref="P129:S129"/>
    <mergeCell ref="T129:V129"/>
    <mergeCell ref="W129:Z129"/>
    <mergeCell ref="AA129:AC129"/>
    <mergeCell ref="AD129:AG129"/>
    <mergeCell ref="F128:H128"/>
    <mergeCell ref="I128:L128"/>
    <mergeCell ref="M128:O128"/>
    <mergeCell ref="P128:S128"/>
    <mergeCell ref="T128:V128"/>
    <mergeCell ref="W128:Z128"/>
    <mergeCell ref="AA126:AC126"/>
    <mergeCell ref="AD126:AG126"/>
    <mergeCell ref="F127:H127"/>
    <mergeCell ref="I127:L127"/>
    <mergeCell ref="M127:O127"/>
    <mergeCell ref="P127:S127"/>
    <mergeCell ref="T127:V127"/>
    <mergeCell ref="W127:Z127"/>
    <mergeCell ref="AA127:AC127"/>
    <mergeCell ref="AD127:AG127"/>
    <mergeCell ref="F126:H126"/>
    <mergeCell ref="I126:L126"/>
    <mergeCell ref="M126:O126"/>
    <mergeCell ref="P126:S126"/>
    <mergeCell ref="T126:V126"/>
    <mergeCell ref="W126:Z126"/>
    <mergeCell ref="AA124:AC124"/>
    <mergeCell ref="AD124:AG124"/>
    <mergeCell ref="F125:H125"/>
    <mergeCell ref="I125:L125"/>
    <mergeCell ref="M125:O125"/>
    <mergeCell ref="P125:S125"/>
    <mergeCell ref="T125:V125"/>
    <mergeCell ref="W125:Z125"/>
    <mergeCell ref="AA125:AC125"/>
    <mergeCell ref="AD125:AG125"/>
    <mergeCell ref="F124:H124"/>
    <mergeCell ref="I124:L124"/>
    <mergeCell ref="M124:O124"/>
    <mergeCell ref="P124:S124"/>
    <mergeCell ref="T124:V124"/>
    <mergeCell ref="W124:Z124"/>
    <mergeCell ref="AA122:AC122"/>
    <mergeCell ref="AD122:AG122"/>
    <mergeCell ref="F123:H123"/>
    <mergeCell ref="I123:L123"/>
    <mergeCell ref="M123:O123"/>
    <mergeCell ref="P123:S123"/>
    <mergeCell ref="T123:V123"/>
    <mergeCell ref="W123:Z123"/>
    <mergeCell ref="AA123:AC123"/>
    <mergeCell ref="AD123:AG123"/>
    <mergeCell ref="F122:H122"/>
    <mergeCell ref="I122:L122"/>
    <mergeCell ref="M122:O122"/>
    <mergeCell ref="P122:S122"/>
    <mergeCell ref="T122:V122"/>
    <mergeCell ref="W122:Z122"/>
    <mergeCell ref="AA120:AC120"/>
    <mergeCell ref="AD120:AG120"/>
    <mergeCell ref="F121:H121"/>
    <mergeCell ref="I121:L121"/>
    <mergeCell ref="M121:O121"/>
    <mergeCell ref="P121:S121"/>
    <mergeCell ref="T121:V121"/>
    <mergeCell ref="W121:Z121"/>
    <mergeCell ref="AA121:AC121"/>
    <mergeCell ref="AD121:AG121"/>
    <mergeCell ref="F120:H120"/>
    <mergeCell ref="I120:L120"/>
    <mergeCell ref="M120:O120"/>
    <mergeCell ref="P120:S120"/>
    <mergeCell ref="T120:V120"/>
    <mergeCell ref="W120:Z120"/>
    <mergeCell ref="AA118:AC118"/>
    <mergeCell ref="AD118:AG118"/>
    <mergeCell ref="F119:H119"/>
    <mergeCell ref="I119:L119"/>
    <mergeCell ref="M119:O119"/>
    <mergeCell ref="P119:S119"/>
    <mergeCell ref="T119:V119"/>
    <mergeCell ref="W119:Z119"/>
    <mergeCell ref="AA119:AC119"/>
    <mergeCell ref="AD119:AG119"/>
    <mergeCell ref="F118:H118"/>
    <mergeCell ref="I118:L118"/>
    <mergeCell ref="M118:O118"/>
    <mergeCell ref="P118:S118"/>
    <mergeCell ref="T118:V118"/>
    <mergeCell ref="W118:Z118"/>
    <mergeCell ref="AA116:AC116"/>
    <mergeCell ref="AD116:AG116"/>
    <mergeCell ref="F117:H117"/>
    <mergeCell ref="I117:L117"/>
    <mergeCell ref="M117:O117"/>
    <mergeCell ref="P117:S117"/>
    <mergeCell ref="T117:V117"/>
    <mergeCell ref="W117:Z117"/>
    <mergeCell ref="AA117:AC117"/>
    <mergeCell ref="AD117:AG117"/>
    <mergeCell ref="F116:H116"/>
    <mergeCell ref="I116:L116"/>
    <mergeCell ref="M116:O116"/>
    <mergeCell ref="P116:S116"/>
    <mergeCell ref="T116:V116"/>
    <mergeCell ref="W116:Z116"/>
    <mergeCell ref="F115:H115"/>
    <mergeCell ref="I115:L115"/>
    <mergeCell ref="M115:O115"/>
    <mergeCell ref="P115:S115"/>
    <mergeCell ref="T115:V115"/>
    <mergeCell ref="W115:Z115"/>
    <mergeCell ref="AA115:AC115"/>
    <mergeCell ref="AD115:AG115"/>
    <mergeCell ref="AI113:AI114"/>
    <mergeCell ref="A111:I111"/>
    <mergeCell ref="A113:A114"/>
    <mergeCell ref="B113:B114"/>
    <mergeCell ref="C113:C114"/>
    <mergeCell ref="D113:D114"/>
    <mergeCell ref="E113:E114"/>
    <mergeCell ref="F113:F114"/>
    <mergeCell ref="N77:N78"/>
    <mergeCell ref="AJ77:AJ78"/>
    <mergeCell ref="H77:H78"/>
    <mergeCell ref="I77:I78"/>
    <mergeCell ref="J77:J78"/>
    <mergeCell ref="K77:K78"/>
    <mergeCell ref="L77:L78"/>
    <mergeCell ref="M77:M78"/>
    <mergeCell ref="T77:U77"/>
    <mergeCell ref="V77:W77"/>
    <mergeCell ref="X77:Y77"/>
    <mergeCell ref="AF77:AG77"/>
    <mergeCell ref="AH77:AI77"/>
    <mergeCell ref="AD77:AE77"/>
    <mergeCell ref="AB77:AC77"/>
    <mergeCell ref="Z77:AA77"/>
    <mergeCell ref="A75:I75"/>
    <mergeCell ref="A77:A78"/>
    <mergeCell ref="B77:B78"/>
    <mergeCell ref="C77:C78"/>
    <mergeCell ref="D77:D78"/>
    <mergeCell ref="E77:E78"/>
    <mergeCell ref="F77:F78"/>
    <mergeCell ref="G77:G78"/>
    <mergeCell ref="G56:G57"/>
    <mergeCell ref="H56:H57"/>
    <mergeCell ref="I56:I57"/>
    <mergeCell ref="A56:A57"/>
    <mergeCell ref="B56:B57"/>
    <mergeCell ref="C56:C57"/>
    <mergeCell ref="D56:D57"/>
    <mergeCell ref="E56:E57"/>
    <mergeCell ref="F56:F57"/>
    <mergeCell ref="A54:I54"/>
    <mergeCell ref="A33:I33"/>
    <mergeCell ref="A35:A36"/>
    <mergeCell ref="B35:B36"/>
    <mergeCell ref="C35:C36"/>
    <mergeCell ref="D35:D36"/>
    <mergeCell ref="E35:E36"/>
    <mergeCell ref="F35:F36"/>
    <mergeCell ref="G35:G36"/>
    <mergeCell ref="H35:H36"/>
    <mergeCell ref="I35:I36"/>
    <mergeCell ref="B21:L21"/>
    <mergeCell ref="O21:AA21"/>
    <mergeCell ref="B22:L22"/>
    <mergeCell ref="O22:AA22"/>
    <mergeCell ref="B17:L17"/>
    <mergeCell ref="O17:AA17"/>
    <mergeCell ref="B18:L18"/>
    <mergeCell ref="O18:AA18"/>
    <mergeCell ref="B19:L19"/>
    <mergeCell ref="O19:AA19"/>
    <mergeCell ref="E12:H12"/>
    <mergeCell ref="I12:L12"/>
    <mergeCell ref="O12:P12"/>
    <mergeCell ref="E13:H13"/>
    <mergeCell ref="I13:L13"/>
    <mergeCell ref="B16:L16"/>
    <mergeCell ref="O16:AA16"/>
    <mergeCell ref="E10:H10"/>
    <mergeCell ref="I10:L10"/>
    <mergeCell ref="O10:P10"/>
    <mergeCell ref="Q10:R10"/>
    <mergeCell ref="E11:H11"/>
    <mergeCell ref="I11:L11"/>
    <mergeCell ref="O11:P11"/>
    <mergeCell ref="Q11:R11"/>
    <mergeCell ref="Q12:R12"/>
    <mergeCell ref="E8:H8"/>
    <mergeCell ref="I8:L8"/>
    <mergeCell ref="E9:H9"/>
    <mergeCell ref="I9:L9"/>
    <mergeCell ref="E6:H6"/>
    <mergeCell ref="I6:L6"/>
    <mergeCell ref="E7:H7"/>
    <mergeCell ref="I7:L7"/>
    <mergeCell ref="A1:AI1"/>
    <mergeCell ref="A2:AI2"/>
    <mergeCell ref="E4:H4"/>
    <mergeCell ref="I4:L4"/>
    <mergeCell ref="O4:R4"/>
    <mergeCell ref="E5:H5"/>
    <mergeCell ref="I5:L5"/>
    <mergeCell ref="O5:P5"/>
    <mergeCell ref="Q5:R5"/>
    <mergeCell ref="Q7:R7"/>
    <mergeCell ref="O7:P7"/>
    <mergeCell ref="Q6:R6"/>
    <mergeCell ref="O6:P6"/>
    <mergeCell ref="Q9:R9"/>
    <mergeCell ref="O9:P9"/>
    <mergeCell ref="Q8:R8"/>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2.xml><?xml version="1.0" encoding="utf-8"?>
<?mso-contentType ?>
<SharedContentType xmlns="Microsoft.SharePoint.Taxonomy.ContentTypeSync" SourceId="28e6c43a-9e99-4bdd-9574-a0fa4ea3b61e" ContentTypeId="0x010100F075C04BA242A84ABD3293E3AD35CDA4" PreviousValue="false"/>
</file>

<file path=customXml/item3.xml><?xml version="1.0" encoding="utf-8"?>
<ct:contentTypeSchema xmlns:ct="http://schemas.microsoft.com/office/2006/metadata/contentType" xmlns:ma="http://schemas.microsoft.com/office/2006/metadata/properties/metaAttributes" ct:_="" ma:_="" ma:contentTypeName="UNDP Programme Document" ma:contentTypeID="0x010100F075C04BA242A84ABD3293E3AD35CDA400AB50428DC784B44FAACCAA5FAE40C0590045B5E632B552204ABF0E616DD66BDA0F" ma:contentTypeVersion="73" ma:contentTypeDescription="" ma:contentTypeScope="" ma:versionID="9de00a5f5954494ae107930a66ca92e2">
  <xsd:schema xmlns:xsd="http://www.w3.org/2001/XMLSchema" xmlns:xs="http://www.w3.org/2001/XMLSchema" xmlns:p="http://schemas.microsoft.com/office/2006/metadata/properties" xmlns:ns1="http://schemas.microsoft.com/sharepoint/v3" xmlns:ns2="http://schemas.microsoft.com/sharepoint/v3/fields" xmlns:ns3="1ed4137b-41b2-488b-8250-6d369ec27664" xmlns:ns4="f1161f5b-24a3-4c2d-bc81-44cb9325e8ee" targetNamespace="http://schemas.microsoft.com/office/2006/metadata/properties" ma:root="true" ma:fieldsID="074a45cdc06b655c19533db1d6232777" ns1:_="" ns2:_="" ns3:_="" ns4:_="">
    <xsd:import namespace="http://schemas.microsoft.com/sharepoint/v3"/>
    <xsd:import namespace="http://schemas.microsoft.com/sharepoint/v3/fields"/>
    <xsd:import namespace="1ed4137b-41b2-488b-8250-6d369ec27664"/>
    <xsd:import namespace="f1161f5b-24a3-4c2d-bc81-44cb9325e8ee"/>
    <xsd:element name="properties">
      <xsd:complexType>
        <xsd:sequence>
          <xsd:element name="documentManagement">
            <xsd:complexType>
              <xsd:all>
                <xsd:element ref="ns3:UndpClassificationLevel" minOccurs="0"/>
                <xsd:element ref="ns4:UNDPPOPPFunctionalArea" minOccurs="0"/>
                <xsd:element ref="ns3:UndpProjectNo" minOccurs="0"/>
                <xsd:element ref="ns4:Outcome1" minOccurs="0"/>
                <xsd:element ref="ns3:UndpDocStatus" minOccurs="0"/>
                <xsd:element ref="ns3:UndpOUCode" minOccurs="0"/>
                <xsd:element ref="ns3:UndpDocFormat" minOccurs="0"/>
                <xsd:element ref="ns3:UndpDocID" minOccurs="0"/>
                <xsd:element ref="ns4:PDC_x0020_Document_x0020_Category" minOccurs="0"/>
                <xsd:element ref="ns4:UNDPPublishedDate" minOccurs="0"/>
                <xsd:element ref="ns4:UNDPSummary" minOccurs="0"/>
                <xsd:element ref="ns3:TaxCatchAll" minOccurs="0"/>
                <xsd:element ref="ns3:TaxCatchAllLabel" minOccurs="0"/>
                <xsd:element ref="ns3:UndpDocTypeMMTaxHTField0" minOccurs="0"/>
                <xsd:element ref="ns3:UNDPCountryTaxHTField0" minOccurs="0"/>
                <xsd:element ref="ns3:UNDPDocumentCategoryTaxHTField0" minOccurs="0"/>
                <xsd:element ref="ns3:b6db62fdefd74bd188b0c1cc54de5bcf" minOccurs="0"/>
                <xsd:element ref="ns3:UN_x0020_LanguagesTaxHTField0" minOccurs="0"/>
                <xsd:element ref="ns3:c4e2ab2cc9354bbf9064eeb465a566ea" minOccurs="0"/>
                <xsd:element ref="ns3:UNDPFocusAreasTaxHTField0" minOccurs="0"/>
                <xsd:element ref="ns4:o4086b1782a74105bb5269035bccc8e9" minOccurs="0"/>
                <xsd:element ref="ns4:Project_x0020_Number" minOccurs="0"/>
                <xsd:element ref="ns4:idff2b682fce4d0680503cd9036a3260" minOccurs="0"/>
                <xsd:element ref="ns3:UndpIsTemplate" minOccurs="0"/>
                <xsd:element ref="ns4:gc6531b704974d528487414686b72f6f" minOccurs="0"/>
                <xsd:element ref="ns4:Project_x0020_Manager" minOccurs="0"/>
                <xsd:element ref="ns2:_Publisher" minOccurs="0"/>
                <xsd:element ref="ns4:_dlc_DocId" minOccurs="0"/>
                <xsd:element ref="ns4:_dlc_DocIdUrl" minOccurs="0"/>
                <xsd:element ref="ns4:_dlc_DocIdPersistId" minOccurs="0"/>
                <xsd:element ref="ns4:Document_x0020_Coverage_x0020_Period_x0020_Start_x0020_Date" minOccurs="0"/>
                <xsd:element ref="ns4:Document_x0020_Coverage_x0020_Period_x0020_End_x0020_Date" minOccurs="0"/>
                <xsd:element ref="ns1:RatedBy" minOccurs="0"/>
                <xsd:element ref="ns1:Ratings" minOccurs="0"/>
                <xsd:element ref="ns1:LikesCount" minOccurs="0"/>
                <xsd:element ref="ns1:LikedBy" minOccurs="0"/>
                <xsd:element ref="ns4: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atedBy" ma:index="52" nillable="true" ma:displayName="Rated By" ma:description="Users rated the item." ma:hidden="true" ma:list="UserInfo" ma:internalName="RatedBy">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atings" ma:index="53" nillable="true" ma:displayName="User ratings" ma:description="User ratings for the item" ma:hidden="true" ma:internalName="Ratings">
      <xsd:simpleType>
        <xsd:restriction base="dms:Note"/>
      </xsd:simpleType>
    </xsd:element>
    <xsd:element name="LikesCount" ma:index="54" nillable="true" ma:displayName="Number of Likes" ma:internalName="LikesCount">
      <xsd:simpleType>
        <xsd:restriction base="dms:Unknown"/>
      </xsd:simpleType>
    </xsd:element>
    <xsd:element name="LikedBy" ma:index="55" nillable="true" ma:displayName="Liked By" ma:hidden="true" ma:list="UserInfo" ma:internalName="LikedBy">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Publisher" ma:index="46" nillable="true" ma:displayName="Publisher" ma:description="The person who published the document" ma:hidden="true" ma:internalName="_Publisher"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ed4137b-41b2-488b-8250-6d369ec27664" elementFormDefault="qualified">
    <xsd:import namespace="http://schemas.microsoft.com/office/2006/documentManagement/types"/>
    <xsd:import namespace="http://schemas.microsoft.com/office/infopath/2007/PartnerControls"/>
    <xsd:element name="UndpClassificationLevel" ma:index="4" nillable="true" ma:displayName="Classification Level" ma:default="Internal Use Only" ma:description="re: UNDP Information Classification &amp; Handling Standard" ma:format="Dropdown" ma:internalName="UndpClassificationLevel">
      <xsd:simpleType>
        <xsd:restriction base="dms:Choice">
          <xsd:enumeration value="Internal Use Only"/>
          <xsd:enumeration value="Confidential"/>
          <xsd:enumeration value="Highly Confidential"/>
          <xsd:enumeration value="Public"/>
        </xsd:restriction>
      </xsd:simpleType>
    </xsd:element>
    <xsd:element name="UndpProjectNo" ma:index="8" nillable="true" ma:displayName="Project No" ma:description="If applicable, the Atlas Project Number that this document relates to." ma:internalName="UndpProjectNo" ma:readOnly="false">
      <xsd:simpleType>
        <xsd:restriction base="dms:Text">
          <xsd:maxLength value="12"/>
        </xsd:restriction>
      </xsd:simpleType>
    </xsd:element>
    <xsd:element name="UndpDocStatus" ma:index="10" nillable="true" ma:displayName="Document Status" ma:default="Draft" ma:description="The status of the document" ma:format="Dropdown" ma:internalName="UndpDocStatus">
      <xsd:simpleType>
        <xsd:restriction base="dms:Choice">
          <xsd:enumeration value="Draft"/>
          <xsd:enumeration value="Reviewed"/>
          <xsd:enumeration value="Approved"/>
          <xsd:enumeration value="Not Approved"/>
          <xsd:enumeration value="Final"/>
          <xsd:enumeration value="Expired"/>
        </xsd:restriction>
      </xsd:simpleType>
    </xsd:element>
    <xsd:element name="UndpOUCode" ma:index="11" nillable="true" ma:displayName="Unit Code" ma:description="The Atlas Unit Code of the authoring Unit" ma:format="Dropdown" ma:internalName="UndpOUCode">
      <xsd:simpleType>
        <xsd:restriction base="dms:Choice">
          <xsd:enumeration value="ABW"/>
          <xsd:enumeration value="AFG"/>
          <xsd:enumeration value="AGO"/>
          <xsd:enumeration value="AIA"/>
          <xsd:enumeration value="ALB"/>
          <xsd:enumeration value="ANT"/>
          <xsd:enumeration value="ARE"/>
          <xsd:enumeration value="ARG"/>
          <xsd:enumeration value="ARM"/>
          <xsd:enumeration value="ATG"/>
          <xsd:enumeration value="AZE"/>
          <xsd:enumeration value="BDI"/>
          <xsd:enumeration value="BEN"/>
          <xsd:enumeration value="BFA"/>
          <xsd:enumeration value="BGD"/>
          <xsd:enumeration value="BGR"/>
          <xsd:enumeration value="BHR"/>
          <xsd:enumeration value="BHS"/>
          <xsd:enumeration value="BIH"/>
          <xsd:enumeration value="BLR"/>
          <xsd:enumeration value="BLZ"/>
          <xsd:enumeration value="BMU"/>
          <xsd:enumeration value="BOL"/>
          <xsd:enumeration value="BRA"/>
          <xsd:enumeration value="BRB"/>
          <xsd:enumeration value="BRC"/>
          <xsd:enumeration value="BTN"/>
          <xsd:enumeration value="BWA"/>
          <xsd:enumeration value="CAF"/>
          <xsd:enumeration value="CHL"/>
          <xsd:enumeration value="CHN"/>
          <xsd:enumeration value="CIV"/>
          <xsd:enumeration value="CMR"/>
          <xsd:enumeration value="COD"/>
          <xsd:enumeration value="COG"/>
          <xsd:enumeration value="COK"/>
          <xsd:enumeration value="COL"/>
          <xsd:enumeration value="COM"/>
          <xsd:enumeration value="CPV"/>
          <xsd:enumeration value="CRC"/>
          <xsd:enumeration value="CRI"/>
          <xsd:enumeration value="CUB"/>
          <xsd:enumeration value="CUR"/>
          <xsd:enumeration value="CYM"/>
          <xsd:enumeration value="CYP"/>
          <xsd:enumeration value="DJI"/>
          <xsd:enumeration value="DMA"/>
          <xsd:enumeration value="DOM"/>
          <xsd:enumeration value="DZA"/>
          <xsd:enumeration value="ECU"/>
          <xsd:enumeration value="EGY"/>
          <xsd:enumeration value="ERI"/>
          <xsd:enumeration value="ETH"/>
          <xsd:enumeration value="FJI"/>
          <xsd:enumeration value="FSM"/>
          <xsd:enumeration value="GAB"/>
          <xsd:enumeration value="GEO"/>
          <xsd:enumeration value="GHA"/>
          <xsd:enumeration value="GIN"/>
          <xsd:enumeration value="GMB"/>
          <xsd:enumeration value="GNB"/>
          <xsd:enumeration value="GNQ"/>
          <xsd:enumeration value="GRD"/>
          <xsd:enumeration value="GTM"/>
          <xsd:enumeration value="GUY"/>
          <xsd:enumeration value="HND"/>
          <xsd:enumeration value="HRV"/>
          <xsd:enumeration value="HTI"/>
          <xsd:enumeration value="IDN"/>
          <xsd:enumeration value="IND"/>
          <xsd:enumeration value="IRN"/>
          <xsd:enumeration value="IRQ"/>
          <xsd:enumeration value="JAM"/>
          <xsd:enumeration value="JOR"/>
          <xsd:enumeration value="KAZ"/>
          <xsd:enumeration value="KEN"/>
          <xsd:enumeration value="KGZ"/>
          <xsd:enumeration value="KHM"/>
          <xsd:enumeration value="KIR"/>
          <xsd:enumeration value="KNA"/>
          <xsd:enumeration value="KOR"/>
          <xsd:enumeration value="KOS"/>
          <xsd:enumeration value="KWT"/>
          <xsd:enumeration value="LAO"/>
          <xsd:enumeration value="LBN"/>
          <xsd:enumeration value="LBR"/>
          <xsd:enumeration value="LBY"/>
          <xsd:enumeration value="LCA"/>
          <xsd:enumeration value="LKA"/>
          <xsd:enumeration value="LSO"/>
          <xsd:enumeration value="LTU"/>
          <xsd:enumeration value="LVA"/>
          <xsd:enumeration value="MAR"/>
          <xsd:enumeration value="MDA"/>
          <xsd:enumeration value="MDG"/>
          <xsd:enumeration value="MDV"/>
          <xsd:enumeration value="MEX"/>
          <xsd:enumeration value="MHL"/>
          <xsd:enumeration value="MKD"/>
          <xsd:enumeration value="MLI"/>
          <xsd:enumeration value="MMR"/>
          <xsd:enumeration value="MNE"/>
          <xsd:enumeration value="MNG"/>
          <xsd:enumeration value="MOZ"/>
          <xsd:enumeration value="MRT"/>
          <xsd:enumeration value="MSR"/>
          <xsd:enumeration value="MUS"/>
          <xsd:enumeration value="MWI"/>
          <xsd:enumeration value="MYS"/>
          <xsd:enumeration value="NAM"/>
          <xsd:enumeration value="NER"/>
          <xsd:enumeration value="NGA"/>
          <xsd:enumeration value="NIC"/>
          <xsd:enumeration value="NIU"/>
          <xsd:enumeration value="NPL"/>
          <xsd:enumeration value="NRU"/>
          <xsd:enumeration value="PAK"/>
          <xsd:enumeration value="PAL"/>
          <xsd:enumeration value="PAN"/>
          <xsd:enumeration value="PER"/>
          <xsd:enumeration value="PHL"/>
          <xsd:enumeration value="PLW"/>
          <xsd:enumeration value="PNG"/>
          <xsd:enumeration value="POL"/>
          <xsd:enumeration value="PRK"/>
          <xsd:enumeration value="PRY"/>
          <xsd:enumeration value="PSC"/>
          <xsd:enumeration value="QAT"/>
          <xsd:enumeration value="R11"/>
          <xsd:enumeration value="R12"/>
          <xsd:enumeration value="R44"/>
          <xsd:enumeration value="R45"/>
          <xsd:enumeration value="R46"/>
          <xsd:enumeration value="R47"/>
          <xsd:enumeration value="RJB"/>
          <xsd:enumeration value="ROU"/>
          <xsd:enumeration value="RUS"/>
          <xsd:enumeration value="RWA"/>
          <xsd:enumeration value="SAU"/>
          <xsd:enumeration value="SDN"/>
          <xsd:enumeration value="SEN"/>
          <xsd:enumeration value="SLB"/>
          <xsd:enumeration value="SLE"/>
          <xsd:enumeration value="SLV"/>
          <xsd:enumeration value="SOM"/>
          <xsd:enumeration value="SRB"/>
          <xsd:enumeration value="SSD"/>
          <xsd:enumeration value="STP"/>
          <xsd:enumeration value="SUR"/>
          <xsd:enumeration value="SVK"/>
          <xsd:enumeration value="SWZ"/>
          <xsd:enumeration value="SYC"/>
          <xsd:enumeration value="SYR"/>
          <xsd:enumeration value="TCA"/>
          <xsd:enumeration value="TCD"/>
          <xsd:enumeration value="TGO"/>
          <xsd:enumeration value="THA"/>
          <xsd:enumeration value="TJK"/>
          <xsd:enumeration value="TKL"/>
          <xsd:enumeration value="TKM"/>
          <xsd:enumeration value="TLS"/>
          <xsd:enumeration value="TON"/>
          <xsd:enumeration value="TTO"/>
          <xsd:enumeration value="TUN"/>
          <xsd:enumeration value="TUR"/>
          <xsd:enumeration value="TUV"/>
          <xsd:enumeration value="TZA"/>
          <xsd:enumeration value="UGA"/>
          <xsd:enumeration value="UKR"/>
          <xsd:enumeration value="UNV"/>
          <xsd:enumeration value="URY"/>
          <xsd:enumeration value="UZB"/>
          <xsd:enumeration value="VCT"/>
          <xsd:enumeration value="VEN"/>
          <xsd:enumeration value="VGB"/>
          <xsd:enumeration value="VNM"/>
          <xsd:enumeration value="VUT"/>
          <xsd:enumeration value="WSM"/>
          <xsd:enumeration value="YEM"/>
          <xsd:enumeration value="ZAF"/>
          <xsd:enumeration value="ZMB"/>
          <xsd:enumeration value="ZWE"/>
          <xsd:enumeration value="H01"/>
          <xsd:enumeration value="H02"/>
          <xsd:enumeration value="H03"/>
          <xsd:enumeration value="H04"/>
          <xsd:enumeration value="H05"/>
          <xsd:enumeration value="H10"/>
          <xsd:enumeration value="H11"/>
          <xsd:enumeration value="H13"/>
          <xsd:enumeration value="H13"/>
          <xsd:enumeration value="H14"/>
          <xsd:enumeration value="H15"/>
          <xsd:enumeration value="H17"/>
          <xsd:enumeration value="H18"/>
          <xsd:enumeration value="H19"/>
          <xsd:enumeration value="H20"/>
          <xsd:enumeration value="H21"/>
          <xsd:enumeration value="H22"/>
          <xsd:enumeration value="H23"/>
          <xsd:enumeration value="H24"/>
          <xsd:enumeration value="H25"/>
          <xsd:enumeration value="H26"/>
          <xsd:enumeration value="H27"/>
          <xsd:enumeration value="H28"/>
          <xsd:enumeration value="H30"/>
          <xsd:enumeration value="H31"/>
          <xsd:enumeration value="H35"/>
          <xsd:enumeration value="H42"/>
          <xsd:enumeration value="H43"/>
          <xsd:enumeration value="H45"/>
          <xsd:enumeration value="H46"/>
          <xsd:enumeration value="H48"/>
          <xsd:enumeration value="H49"/>
          <xsd:enumeration value="H51"/>
          <xsd:enumeration value="H54"/>
          <xsd:enumeration value="H56"/>
          <xsd:enumeration value="H57"/>
          <xsd:enumeration value="H58"/>
          <xsd:enumeration value="H59"/>
          <xsd:enumeration value="H61"/>
          <xsd:enumeration value="H62"/>
          <xsd:enumeration value="H70"/>
          <xsd:enumeration value="H71"/>
        </xsd:restriction>
      </xsd:simpleType>
    </xsd:element>
    <xsd:element name="UndpDocFormat" ma:index="12" nillable="true" ma:displayName="Document Medium" ma:description="The medium/format from which this document originated (i.e. Fax, Paper, eDocument etc.)" ma:format="Dropdown" ma:internalName="UndpDocFormat">
      <xsd:simpleType>
        <xsd:restriction base="dms:Choice">
          <xsd:enumeration value="E-Document"/>
          <xsd:enumeration value="Letter/Paper"/>
          <xsd:enumeration value="E-Mail"/>
          <xsd:enumeration value="Fax/Telecopy"/>
          <xsd:enumeration value="Audio"/>
          <xsd:enumeration value="Database"/>
          <xsd:enumeration value="Image/Picture"/>
          <xsd:enumeration value="Instant Message"/>
          <xsd:enumeration value="Social Media"/>
        </xsd:restriction>
      </xsd:simpleType>
    </xsd:element>
    <xsd:element name="UndpDocID" ma:index="14" nillable="true" ma:displayName="Doc ID" ma:description="The Unique ID number for this document. Reserve for System Use." ma:internalName="UndpDocID">
      <xsd:simpleType>
        <xsd:restriction base="dms:Text">
          <xsd:maxLength value="35"/>
        </xsd:restriction>
      </xsd:simpleType>
    </xsd:element>
    <xsd:element name="TaxCatchAll" ma:index="23" nillable="true" ma:displayName="Taxonomy Catch All Column" ma:hidden="true" ma:list="{ebf97bad-dcbe-4f0d-9a23-b800605d6ac9}" ma:internalName="TaxCatchAll" ma:showField="CatchAllData" ma:web="f1161f5b-24a3-4c2d-bc81-44cb9325e8ee">
      <xsd:complexType>
        <xsd:complexContent>
          <xsd:extension base="dms:MultiChoiceLookup">
            <xsd:sequence>
              <xsd:element name="Value" type="dms:Lookup" maxOccurs="unbounded" minOccurs="0" nillable="true"/>
            </xsd:sequence>
          </xsd:extension>
        </xsd:complexContent>
      </xsd:complexType>
    </xsd:element>
    <xsd:element name="TaxCatchAllLabel" ma:index="24" nillable="true" ma:displayName="Taxonomy Catch All Column1" ma:hidden="true" ma:list="{ebf97bad-dcbe-4f0d-9a23-b800605d6ac9}" ma:internalName="TaxCatchAllLabel" ma:readOnly="true" ma:showField="CatchAllDataLabel" ma:web="f1161f5b-24a3-4c2d-bc81-44cb9325e8ee">
      <xsd:complexType>
        <xsd:complexContent>
          <xsd:extension base="dms:MultiChoiceLookup">
            <xsd:sequence>
              <xsd:element name="Value" type="dms:Lookup" maxOccurs="unbounded" minOccurs="0" nillable="true"/>
            </xsd:sequence>
          </xsd:extension>
        </xsd:complexContent>
      </xsd:complexType>
    </xsd:element>
    <xsd:element name="UndpDocTypeMMTaxHTField0" ma:index="25" nillable="true" ma:taxonomy="true" ma:internalName="UndpDocTypeMMTaxHTField0" ma:taxonomyFieldName="UndpDocTypeMM" ma:displayName="Document Type" ma:default="" ma:fieldId="{ef94467a-fb76-4b42-91a0-5b5bdb6c8d34}" ma:sspId="28e6c43a-9e99-4bdd-9574-a0fa4ea3b61e" ma:termSetId="9ee71e91-19a9-476b-852f-3c2a633960f8" ma:anchorId="00000000-0000-0000-0000-000000000000" ma:open="false" ma:isKeyword="false">
      <xsd:complexType>
        <xsd:sequence>
          <xsd:element ref="pc:Terms" minOccurs="0" maxOccurs="1"/>
        </xsd:sequence>
      </xsd:complexType>
    </xsd:element>
    <xsd:element name="UNDPCountryTaxHTField0" ma:index="27" nillable="true" ma:taxonomy="true" ma:internalName="UNDPCountryTaxHTField0" ma:taxonomyFieldName="UNDPCountry" ma:displayName="Applies To Unit/Office/Country" ma:default="" ma:fieldId="{81e4cc14-7d66-47aa-92fc-e5e3ceab8cf9}" ma:taxonomyMulti="true" ma:sspId="28e6c43a-9e99-4bdd-9574-a0fa4ea3b61e" ma:termSetId="442a42f2-fc2a-49a0-9036-6cd97a005fbd" ma:anchorId="00000000-0000-0000-0000-000000000000" ma:open="false" ma:isKeyword="false">
      <xsd:complexType>
        <xsd:sequence>
          <xsd:element ref="pc:Terms" minOccurs="0" maxOccurs="1"/>
        </xsd:sequence>
      </xsd:complexType>
    </xsd:element>
    <xsd:element name="UNDPDocumentCategoryTaxHTField0" ma:index="30" nillable="true" ma:taxonomy="true" ma:internalName="UNDPDocumentCategoryTaxHTField0" ma:taxonomyFieldName="UNDPDocumentCategory" ma:displayName="Document Category" ma:readOnly="false" ma:default="" ma:fieldId="{30683383-b7b1-438d-8f61-9bf6b516a9e8}" ma:sspId="28e6c43a-9e99-4bdd-9574-a0fa4ea3b61e" ma:termSetId="353ae5a2-1c9c-42f6-bb56-cf3ba72fb601" ma:anchorId="00000000-0000-0000-0000-000000000000" ma:open="false" ma:isKeyword="false">
      <xsd:complexType>
        <xsd:sequence>
          <xsd:element ref="pc:Terms" minOccurs="0" maxOccurs="1"/>
        </xsd:sequence>
      </xsd:complexType>
    </xsd:element>
    <xsd:element name="b6db62fdefd74bd188b0c1cc54de5bcf" ma:index="32" nillable="true" ma:taxonomy="true" ma:internalName="b6db62fdefd74bd188b0c1cc54de5bcf" ma:taxonomyFieldName="UndpUnitMM" ma:displayName="Responsible Unit/Office" ma:readOnly="false" ma:default="" ma:fieldId="{b6db62fd-efd7-4bd1-88b0-c1cc54de5bcf}" ma:taxonomyMulti="true" ma:sspId="28e6c43a-9e99-4bdd-9574-a0fa4ea3b61e" ma:termSetId="41041907-3ad1-4549-b766-200fd229bd1c" ma:anchorId="00000000-0000-0000-0000-000000000000" ma:open="false" ma:isKeyword="false">
      <xsd:complexType>
        <xsd:sequence>
          <xsd:element ref="pc:Terms" minOccurs="0" maxOccurs="1"/>
        </xsd:sequence>
      </xsd:complexType>
    </xsd:element>
    <xsd:element name="UN_x0020_LanguagesTaxHTField0" ma:index="33" nillable="true" ma:taxonomy="true" ma:internalName="UN_x0020_LanguagesTaxHTField0" ma:taxonomyFieldName="UN_x0020_Languages" ma:displayName="UN Languages" ma:readOnly="false" ma:default="1;#English|7f98b732-4b5b-4b70-ba90-a0eff09b5d2d" ma:fieldId="{41a2b052-e54a-4bfe-83da-6da45935c81e}" ma:sspId="28e6c43a-9e99-4bdd-9574-a0fa4ea3b61e" ma:termSetId="b4046108-c9b1-4d97-ad16-d3846fb24317" ma:anchorId="45d05d46-9bc9-40df-8618-9658690cf41e" ma:open="false" ma:isKeyword="false">
      <xsd:complexType>
        <xsd:sequence>
          <xsd:element ref="pc:Terms" minOccurs="0" maxOccurs="1"/>
        </xsd:sequence>
      </xsd:complexType>
    </xsd:element>
    <xsd:element name="c4e2ab2cc9354bbf9064eeb465a566ea" ma:index="34" nillable="true" ma:taxonomy="true" ma:internalName="c4e2ab2cc9354bbf9064eeb465a566ea" ma:taxonomyFieldName="eRegFilingCodeMM" ma:displayName="eFiling Code" ma:readOnly="false" ma:default="" ma:fieldId="{c4e2ab2c-c935-4bbf-9064-eeb465a566ea}" ma:sspId="28e6c43a-9e99-4bdd-9574-a0fa4ea3b61e" ma:termSetId="3f69c20a-3173-4973-84b2-95ebea5be078" ma:anchorId="f37a81ce-dd31-4fa3-b388-af2156d559de" ma:open="false" ma:isKeyword="false">
      <xsd:complexType>
        <xsd:sequence>
          <xsd:element ref="pc:Terms" minOccurs="0" maxOccurs="1"/>
        </xsd:sequence>
      </xsd:complexType>
    </xsd:element>
    <xsd:element name="UNDPFocusAreasTaxHTField0" ma:index="35" nillable="true" ma:taxonomy="true" ma:internalName="UNDPFocusAreasTaxHTField0" ma:taxonomyFieldName="UNDPFocusAreas" ma:displayName="Focus Area" ma:readOnly="false" ma:default="" ma:fieldId="{c0f5d6bc-94c2-4efb-8cb3-448ca9792810}" ma:taxonomyMulti="true" ma:sspId="28e6c43a-9e99-4bdd-9574-a0fa4ea3b61e" ma:termSetId="5595b894-23d9-4524-8855-5c6c69b8bcc7" ma:anchorId="00000000-0000-0000-0000-000000000000" ma:open="false" ma:isKeyword="false">
      <xsd:complexType>
        <xsd:sequence>
          <xsd:element ref="pc:Terms" minOccurs="0" maxOccurs="1"/>
        </xsd:sequence>
      </xsd:complexType>
    </xsd:element>
    <xsd:element name="UndpIsTemplate" ma:index="43" nillable="true" ma:displayName="Template" ma:default="No" ma:description="Is this document a template or model upon which other documents should be based?" ma:format="RadioButtons" ma:hidden="true" ma:internalName="UndpIsTemplate" ma:readOnly="false">
      <xsd:simpleType>
        <xsd:restriction base="dms:Choice">
          <xsd:enumeration value="Yes"/>
          <xsd:enumeration value="No"/>
        </xsd:restriction>
      </xsd:simpleType>
    </xsd:element>
  </xsd:schema>
  <xsd:schema xmlns:xsd="http://www.w3.org/2001/XMLSchema" xmlns:xs="http://www.w3.org/2001/XMLSchema" xmlns:dms="http://schemas.microsoft.com/office/2006/documentManagement/types" xmlns:pc="http://schemas.microsoft.com/office/infopath/2007/PartnerControls" targetNamespace="f1161f5b-24a3-4c2d-bc81-44cb9325e8ee" elementFormDefault="qualified">
    <xsd:import namespace="http://schemas.microsoft.com/office/2006/documentManagement/types"/>
    <xsd:import namespace="http://schemas.microsoft.com/office/infopath/2007/PartnerControls"/>
    <xsd:element name="UNDPPOPPFunctionalArea" ma:index="5" nillable="true" ma:displayName="Functional Area" ma:description="The Functional Area (as defined in POPP) of this document" ma:format="Dropdown" ma:internalName="UNDPPOPPFunctionalArea" ma:readOnly="false">
      <xsd:simpleType>
        <xsd:restriction base="dms:Choice">
          <xsd:enumeration value="Administrative Services"/>
          <xsd:enumeration value="Contract and Procurement"/>
          <xsd:enumeration value="Ethics"/>
          <xsd:enumeration value="Financial Resources"/>
          <xsd:enumeration value="Human Resources"/>
          <xsd:enumeration value="Information and Communications Technology"/>
          <xsd:enumeration value="Management of Crisis and Special Development Situations"/>
          <xsd:enumeration value="Partnerships"/>
          <xsd:enumeration value="Programme and Project"/>
          <xsd:enumeration value="Results &amp; Accountability"/>
          <xsd:enumeration value="Prescriptive Content"/>
          <xsd:enumeration value="Security"/>
        </xsd:restriction>
      </xsd:simpleType>
    </xsd:element>
    <xsd:element name="Outcome1" ma:index="9" nillable="true" ma:displayName="Output No" ma:internalName="Outcome1" ma:readOnly="false">
      <xsd:simpleType>
        <xsd:restriction base="dms:Text">
          <xsd:maxLength value="8"/>
        </xsd:restriction>
      </xsd:simpleType>
    </xsd:element>
    <xsd:element name="PDC_x0020_Document_x0020_Category" ma:index="15" nillable="true" ma:displayName="PDC Document Category" ma:default="Project" ma:format="Dropdown" ma:internalName="PDC_x0020_Document_x0020_Category" ma:readOnly="false">
      <xsd:simpleType>
        <xsd:restriction base="dms:Choice">
          <xsd:enumeration value="Project"/>
          <xsd:enumeration value="Proposal"/>
        </xsd:restriction>
      </xsd:simpleType>
    </xsd:element>
    <xsd:element name="UNDPPublishedDate" ma:index="19" nillable="true" ma:displayName="Published Date" ma:description="The date the document was published" ma:format="DateOnly" ma:hidden="true" ma:internalName="UNDPPublishedDate" ma:readOnly="false">
      <xsd:simpleType>
        <xsd:restriction base="dms:DateTime"/>
      </xsd:simpleType>
    </xsd:element>
    <xsd:element name="UNDPSummary" ma:index="21" nillable="true" ma:displayName="Summary" ma:description="A brief description or summary of the document that will displayed in search results." ma:hidden="true" ma:internalName="UNDPSummary" ma:readOnly="false">
      <xsd:simpleType>
        <xsd:restriction base="dms:Note"/>
      </xsd:simpleType>
    </xsd:element>
    <xsd:element name="o4086b1782a74105bb5269035bccc8e9" ma:index="39" nillable="true" ma:taxonomy="true" ma:internalName="o4086b1782a74105bb5269035bccc8e9" ma:taxonomyFieldName="Atlas_x0020_Document_x0020_Status" ma:displayName="PDC Document Status" ma:indexed="true" ma:default="763;#Draft|121d40a5-e62e-4d42-82e4-d6d12003de0a" ma:fieldId="{84086b17-82a7-4105-bb52-69035bccc8e9}" ma:sspId="28e6c43a-9e99-4bdd-9574-a0fa4ea3b61e" ma:termSetId="25903f6f-cbc1-40ed-9940-25d83ada12cd" ma:anchorId="00000000-0000-0000-0000-000000000000" ma:open="false" ma:isKeyword="false">
      <xsd:complexType>
        <xsd:sequence>
          <xsd:element ref="pc:Terms" minOccurs="0" maxOccurs="1"/>
        </xsd:sequence>
      </xsd:complexType>
    </xsd:element>
    <xsd:element name="Project_x0020_Number" ma:index="40" nillable="true" ma:displayName="Project Number" ma:hidden="true" ma:internalName="Project_x0020_Number" ma:readOnly="false">
      <xsd:simpleType>
        <xsd:restriction base="dms:Text">
          <xsd:maxLength value="8"/>
        </xsd:restriction>
      </xsd:simpleType>
    </xsd:element>
    <xsd:element name="idff2b682fce4d0680503cd9036a3260" ma:index="41" nillable="true" ma:taxonomy="true" ma:internalName="idff2b682fce4d0680503cd9036a3260" ma:taxonomyFieldName="Atlas_x0020_Document_x0020_Type" ma:displayName="PDC Document Type" ma:default="" ma:fieldId="{2dff2b68-2fce-4d06-8050-3cd9036a3260}" ma:sspId="28e6c43a-9e99-4bdd-9574-a0fa4ea3b61e" ma:termSetId="30d68b81-e6e1-44c0-83ea-00369bf2f000" ma:anchorId="00000000-0000-0000-0000-000000000000" ma:open="false" ma:isKeyword="false">
      <xsd:complexType>
        <xsd:sequence>
          <xsd:element ref="pc:Terms" minOccurs="0" maxOccurs="1"/>
        </xsd:sequence>
      </xsd:complexType>
    </xsd:element>
    <xsd:element name="gc6531b704974d528487414686b72f6f" ma:index="44" nillable="true" ma:taxonomy="true" ma:internalName="gc6531b704974d528487414686b72f6f" ma:taxonomyFieldName="Operating_x0020_Unit0" ma:displayName="Operating Unit" ma:default="" ma:fieldId="{0c6531b7-0497-4d52-8487-414686b72f6f}" ma:sspId="28e6c43a-9e99-4bdd-9574-a0fa4ea3b61e" ma:termSetId="4a12f052-e370-4dc7-89e6-088c48edbf4d" ma:anchorId="00000000-0000-0000-0000-000000000000" ma:open="false" ma:isKeyword="false">
      <xsd:complexType>
        <xsd:sequence>
          <xsd:element ref="pc:Terms" minOccurs="0" maxOccurs="1"/>
        </xsd:sequence>
      </xsd:complexType>
    </xsd:element>
    <xsd:element name="Project_x0020_Manager" ma:index="45" nillable="true" ma:displayName="Project Manager" ma:hidden="true" ma:internalName="Project_x0020_Manager" ma:readOnly="false">
      <xsd:simpleType>
        <xsd:restriction base="dms:Text">
          <xsd:maxLength value="50"/>
        </xsd:restriction>
      </xsd:simpleType>
    </xsd:element>
    <xsd:element name="_dlc_DocId" ma:index="47" nillable="true" ma:displayName="Document ID Value" ma:description="The value of the document ID assigned to this item." ma:internalName="_dlc_DocId" ma:readOnly="true">
      <xsd:simpleType>
        <xsd:restriction base="dms:Text"/>
      </xsd:simpleType>
    </xsd:element>
    <xsd:element name="_dlc_DocIdUrl" ma:index="48"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49" nillable="true" ma:displayName="Persist ID" ma:description="Keep ID on add." ma:hidden="true" ma:internalName="_dlc_DocIdPersistId" ma:readOnly="true">
      <xsd:simpleType>
        <xsd:restriction base="dms:Boolean"/>
      </xsd:simpleType>
    </xsd:element>
    <xsd:element name="Document_x0020_Coverage_x0020_Period_x0020_Start_x0020_Date" ma:index="50" nillable="true" ma:displayName="Document Coverage Period Start Date" ma:description="The period start date of the document covers or is valid (E.g. project start date specified in a project document, start date of the period covered by a project review report, a donor report, etc.)" ma:format="DateOnly" ma:internalName="Document_x0020_Coverage_x0020_Period_x0020_Start_x0020_Date">
      <xsd:simpleType>
        <xsd:restriction base="dms:DateTime"/>
      </xsd:simpleType>
    </xsd:element>
    <xsd:element name="Document_x0020_Coverage_x0020_Period_x0020_End_x0020_Date" ma:index="51" nillable="true" ma:displayName="Document Coverage Period End Date" ma:description="The period end date of the document covers or is valid (E.g. End date specified in a project document, period end date of review report, signed or published date if period is not relevant, such as MoU or Tender)" ma:format="DateOnly" ma:internalName="Document_x0020_Coverage_x0020_Period_x0020_End_x0020_Date" ma:readOnly="false">
      <xsd:simpleType>
        <xsd:restriction base="dms:DateTime"/>
      </xsd:simpleType>
    </xsd:element>
    <xsd:element name="SharedWithUsers" ma:index="5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2" ma:displayName="Author"/>
        <xsd:element ref="dcterms:created" minOccurs="0" maxOccurs="1"/>
        <xsd:element ref="dc:identifier" minOccurs="0" maxOccurs="1"/>
        <xsd:element name="contentType" minOccurs="0" maxOccurs="1" type="xsd:string" ma:index="29" ma:displayName="Content Type"/>
        <xsd:element ref="dc:title" minOccurs="0" maxOccurs="1" ma:index="1" ma:displayName="Title"/>
        <xsd:element ref="dc:subject" minOccurs="0" maxOccurs="1" ma:displayName="Subject"/>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_dlc_DocId xmlns="f1161f5b-24a3-4c2d-bc81-44cb9325e8ee">ATLASPDC-4-89833</_dlc_DocId>
    <_dlc_DocIdUrl xmlns="f1161f5b-24a3-4c2d-bc81-44cb9325e8ee">
      <Url>https://info.undp.org/docs/pdc/_layouts/DocIdRedir.aspx?ID=ATLASPDC-4-89833</Url>
      <Description>ATLASPDC-4-89833</Description>
    </_dlc_DocIdUrl>
    <UNDPDocumentCategoryTaxHTField0 xmlns="1ed4137b-41b2-488b-8250-6d369ec27664">
      <Terms xmlns="http://schemas.microsoft.com/office/infopath/2007/PartnerControls"/>
    </UNDPDocumentCategoryTaxHTField0>
    <b6db62fdefd74bd188b0c1cc54de5bcf xmlns="1ed4137b-41b2-488b-8250-6d369ec27664">
      <Terms xmlns="http://schemas.microsoft.com/office/infopath/2007/PartnerControls"/>
    </b6db62fdefd74bd188b0c1cc54de5bcf>
    <UndpDocFormat xmlns="1ed4137b-41b2-488b-8250-6d369ec27664" xsi:nil="true"/>
    <UNDPPublishedDate xmlns="f1161f5b-24a3-4c2d-bc81-44cb9325e8ee">2018-10-15T13:00:00+00:00</UNDPPublishedDate>
    <UNDPCountryTaxHTField0 xmlns="1ed4137b-41b2-488b-8250-6d369ec27664">
      <Terms xmlns="http://schemas.microsoft.com/office/infopath/2007/PartnerControls">
        <TermInfo xmlns="http://schemas.microsoft.com/office/infopath/2007/PartnerControls">
          <TermName xmlns="http://schemas.microsoft.com/office/infopath/2007/PartnerControls">Djibouti</TermName>
          <TermId xmlns="http://schemas.microsoft.com/office/infopath/2007/PartnerControls">7206c4f6-bb1a-42dd-8df3-9e823a11750b</TermId>
        </TermInfo>
      </Terms>
    </UNDPCountryTaxHTField0>
    <UndpOUCode xmlns="1ed4137b-41b2-488b-8250-6d369ec27664">DJI</UndpOUCode>
    <PDC_x0020_Document_x0020_Category xmlns="f1161f5b-24a3-4c2d-bc81-44cb9325e8ee">Project</PDC_x0020_Document_x0020_Category>
    <UNDPSummary xmlns="f1161f5b-24a3-4c2d-bc81-44cb9325e8ee" xsi:nil="true"/>
    <UndpDocTypeMMTaxHTField0 xmlns="1ed4137b-41b2-488b-8250-6d369ec27664">
      <Terms xmlns="http://schemas.microsoft.com/office/infopath/2007/PartnerControls"/>
    </UndpDocTypeMMTaxHTField0>
    <UNDPFocusAreasTaxHTField0 xmlns="1ed4137b-41b2-488b-8250-6d369ec27664">
      <Terms xmlns="http://schemas.microsoft.com/office/infopath/2007/PartnerControls">
        <TermInfo xmlns="http://schemas.microsoft.com/office/infopath/2007/PartnerControls">
          <TermName xmlns="http://schemas.microsoft.com/office/infopath/2007/PartnerControls">HIV/AIDS human development</TermName>
          <TermId xmlns="http://schemas.microsoft.com/office/infopath/2007/PartnerControls">ef022bd6-4cdd-4f8a-947c-38b1091de800</TermId>
        </TermInfo>
        <TermInfo xmlns="http://schemas.microsoft.com/office/infopath/2007/PartnerControls">
          <TermName xmlns="http://schemas.microsoft.com/office/infopath/2007/PartnerControls">HIV/AIDS, human rights and gender</TermName>
          <TermId xmlns="http://schemas.microsoft.com/office/infopath/2007/PartnerControls">ed005621-67c1-4152-9291-fa03d85deda7</TermId>
        </TermInfo>
        <TermInfo xmlns="http://schemas.microsoft.com/office/infopath/2007/PartnerControls">
          <TermName xmlns="http://schemas.microsoft.com/office/infopath/2007/PartnerControls">Local service delivery</TermName>
          <TermId xmlns="http://schemas.microsoft.com/office/infopath/2007/PartnerControls">558c4765-b746-4757-b8c6-f886bb09fc82</TermId>
        </TermInfo>
        <TermInfo xmlns="http://schemas.microsoft.com/office/infopath/2007/PartnerControls">
          <TermName xmlns="http://schemas.microsoft.com/office/infopath/2007/PartnerControls">Strategies- national and sector</TermName>
          <TermId xmlns="http://schemas.microsoft.com/office/infopath/2007/PartnerControls">81adad32-92a2-4370-905f-8460a81b1a6e</TermId>
        </TermInfo>
      </Terms>
    </UNDPFocusAreasTaxHTField0>
    <idff2b682fce4d0680503cd9036a3260 xmlns="f1161f5b-24a3-4c2d-bc81-44cb9325e8ee">
      <Terms xmlns="http://schemas.microsoft.com/office/infopath/2007/PartnerControls">
        <TermInfo xmlns="http://schemas.microsoft.com/office/infopath/2007/PartnerControls">
          <TermName xmlns="http://schemas.microsoft.com/office/infopath/2007/PartnerControls">Other</TermName>
          <TermId xmlns="http://schemas.microsoft.com/office/infopath/2007/PartnerControls">10be685e-4bef-4aec-b905-4df3748c0781</TermId>
        </TermInfo>
      </Terms>
    </idff2b682fce4d0680503cd9036a3260>
    <o4086b1782a74105bb5269035bccc8e9 xmlns="f1161f5b-24a3-4c2d-bc81-44cb9325e8ee">
      <Terms xmlns="http://schemas.microsoft.com/office/infopath/2007/PartnerControls">
        <TermInfo xmlns="http://schemas.microsoft.com/office/infopath/2007/PartnerControls">
          <TermName xmlns="http://schemas.microsoft.com/office/infopath/2007/PartnerControls">Draft</TermName>
          <TermId xmlns="http://schemas.microsoft.com/office/infopath/2007/PartnerControls">121d40a5-e62e-4d42-82e4-d6d12003de0a</TermId>
        </TermInfo>
      </Terms>
    </o4086b1782a74105bb5269035bccc8e9>
    <_Publisher xmlns="http://schemas.microsoft.com/sharepoint/v3/fields" xsi:nil="true"/>
    <UNDPPOPPFunctionalArea xmlns="f1161f5b-24a3-4c2d-bc81-44cb9325e8ee">Programme and Project</UNDPPOPPFunctionalArea>
    <Project_x0020_Number xmlns="f1161f5b-24a3-4c2d-bc81-44cb9325e8ee" xsi:nil="true"/>
    <Project_x0020_Manager xmlns="f1161f5b-24a3-4c2d-bc81-44cb9325e8ee" xsi:nil="true"/>
    <TaxCatchAll xmlns="1ed4137b-41b2-488b-8250-6d369ec27664">
      <Value>763</Value>
      <Value>519</Value>
      <Value>399</Value>
      <Value>448</Value>
      <Value>1314</Value>
      <Value>1315</Value>
      <Value>393</Value>
      <Value>1</Value>
      <Value>1107</Value>
    </TaxCatchAll>
    <c4e2ab2cc9354bbf9064eeb465a566ea xmlns="1ed4137b-41b2-488b-8250-6d369ec27664">
      <Terms xmlns="http://schemas.microsoft.com/office/infopath/2007/PartnerControls"/>
    </c4e2ab2cc9354bbf9064eeb465a566ea>
    <UndpProjectNo xmlns="1ed4137b-41b2-488b-8250-6d369ec27664">00106649</UndpProjectNo>
    <UndpDocStatus xmlns="1ed4137b-41b2-488b-8250-6d369ec27664">Final</UndpDocStatus>
    <Outcome1 xmlns="f1161f5b-24a3-4c2d-bc81-44cb9325e8ee">00107277</Outcome1>
    <UndpClassificationLevel xmlns="1ed4137b-41b2-488b-8250-6d369ec27664">Public</UndpClassificationLevel>
    <UndpIsTemplate xmlns="1ed4137b-41b2-488b-8250-6d369ec27664">No</UndpIsTemplate>
    <UndpDocID xmlns="1ed4137b-41b2-488b-8250-6d369ec27664" xsi:nil="true"/>
    <UN_x0020_LanguagesTaxHTField0 xmlns="1ed4137b-41b2-488b-8250-6d369ec27664">
      <Terms xmlns="http://schemas.microsoft.com/office/infopath/2007/PartnerControls">
        <TermInfo xmlns="http://schemas.microsoft.com/office/infopath/2007/PartnerControls">
          <TermName xmlns="http://schemas.microsoft.com/office/infopath/2007/PartnerControls">English</TermName>
          <TermId xmlns="http://schemas.microsoft.com/office/infopath/2007/PartnerControls">7f98b732-4b5b-4b70-ba90-a0eff09b5d2d</TermId>
        </TermInfo>
      </Terms>
    </UN_x0020_LanguagesTaxHTField0>
    <gc6531b704974d528487414686b72f6f xmlns="f1161f5b-24a3-4c2d-bc81-44cb9325e8ee">
      <Terms xmlns="http://schemas.microsoft.com/office/infopath/2007/PartnerControls">
        <TermInfo xmlns="http://schemas.microsoft.com/office/infopath/2007/PartnerControls">
          <TermName xmlns="http://schemas.microsoft.com/office/infopath/2007/PartnerControls">DJI</TermName>
          <TermId xmlns="http://schemas.microsoft.com/office/infopath/2007/PartnerControls">1b6de570-7fa5-49d5-b9a2-40242f39cfce</TermId>
        </TermInfo>
      </Terms>
    </gc6531b704974d528487414686b72f6f>
    <Document_x0020_Coverage_x0020_Period_x0020_Start_x0020_Date xmlns="f1161f5b-24a3-4c2d-bc81-44cb9325e8ee" xsi:nil="true"/>
    <Document_x0020_Coverage_x0020_Period_x0020_End_x0020_Date xmlns="f1161f5b-24a3-4c2d-bc81-44cb9325e8ee" xsi:nil="true"/>
    <LikesCount xmlns="http://schemas.microsoft.com/sharepoint/v3" xsi:nil="true"/>
    <Ratings xmlns="http://schemas.microsoft.com/sharepoint/v3" xsi:nil="true"/>
    <LikedBy xmlns="http://schemas.microsoft.com/sharepoint/v3">
      <UserInfo>
        <DisplayName/>
        <AccountId xsi:nil="true"/>
        <AccountType/>
      </UserInfo>
    </LikedBy>
    <RatedBy xmlns="http://schemas.microsoft.com/sharepoint/v3">
      <UserInfo>
        <DisplayName/>
        <AccountId xsi:nil="true"/>
        <AccountType/>
      </UserInfo>
    </RatedBy>
  </documentManagement>
</p:properties>
</file>

<file path=customXml/itemProps1.xml><?xml version="1.0" encoding="utf-8"?>
<ds:datastoreItem xmlns:ds="http://schemas.openxmlformats.org/officeDocument/2006/customXml" ds:itemID="{6EC6BA2E-FFC9-4BE2-9310-0DC46A0229F7}"/>
</file>

<file path=customXml/itemProps2.xml><?xml version="1.0" encoding="utf-8"?>
<ds:datastoreItem xmlns:ds="http://schemas.openxmlformats.org/officeDocument/2006/customXml" ds:itemID="{CA793ED5-5E7B-4B4A-B954-BEC389482C50}"/>
</file>

<file path=customXml/itemProps3.xml><?xml version="1.0" encoding="utf-8"?>
<ds:datastoreItem xmlns:ds="http://schemas.openxmlformats.org/officeDocument/2006/customXml" ds:itemID="{D745E74F-6B80-4FD0-B48A-6E9BF00CD6C0}"/>
</file>

<file path=customXml/itemProps4.xml><?xml version="1.0" encoding="utf-8"?>
<ds:datastoreItem xmlns:ds="http://schemas.openxmlformats.org/officeDocument/2006/customXml" ds:itemID="{1228B880-5160-4F60-AB11-5880A7884ACA}"/>
</file>

<file path=customXml/itemProps5.xml><?xml version="1.0" encoding="utf-8"?>
<ds:datastoreItem xmlns:ds="http://schemas.openxmlformats.org/officeDocument/2006/customXml" ds:itemID="{04A33195-F551-4215-9464-DC309A1FE264}"/>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7</vt:i4>
      </vt:variant>
      <vt:variant>
        <vt:lpstr>Named Ranges</vt:lpstr>
      </vt:variant>
      <vt:variant>
        <vt:i4>439</vt:i4>
      </vt:variant>
    </vt:vector>
  </HeadingPairs>
  <TitlesOfParts>
    <vt:vector size="446" baseType="lpstr">
      <vt:lpstr>Overview - Section A</vt:lpstr>
      <vt:lpstr>Impact Indicators - Section B</vt:lpstr>
      <vt:lpstr>Outcome Indicators - Section C</vt:lpstr>
      <vt:lpstr>Coverage Indicators - Section D</vt:lpstr>
      <vt:lpstr> Disaggregation - Section E</vt:lpstr>
      <vt:lpstr>WPTM - Section F</vt:lpstr>
      <vt:lpstr>Print View</vt:lpstr>
      <vt:lpstr>_00007c01_2979_435a_943c_b31d5f171b5b</vt:lpstr>
      <vt:lpstr>_01367400_ef9e_4181_ac47_b2ed1a455cc2</vt:lpstr>
      <vt:lpstr>_014af77a_8bcb_4d0c_beeb_a3d72f1332b5</vt:lpstr>
      <vt:lpstr>_01cccfef_5573_4d36_b9d3_e32bd9199c70</vt:lpstr>
      <vt:lpstr>_0215c642_4079_4a66_b33f_02948e5b161c</vt:lpstr>
      <vt:lpstr>_0278b5de_0da4_4498_a134_99a2744a9fab</vt:lpstr>
      <vt:lpstr>_033fcd6d_adce_4700_8852_ca583a6bef6b</vt:lpstr>
      <vt:lpstr>_03460dc1_5ceb_4c82_9cde_8ce9e4a019b7</vt:lpstr>
      <vt:lpstr>_06a30c86_360f_426e_8e45_34c8bc342561</vt:lpstr>
      <vt:lpstr>_0883281e_e21d_43ef_9187_230346f845f9</vt:lpstr>
      <vt:lpstr>_0aee399a_9776_4eaa_972f_b8dcf296ae2a</vt:lpstr>
      <vt:lpstr>_0beac2ba_bbbb_431d_8bce_14dbf66bdf78</vt:lpstr>
      <vt:lpstr>_0c4ccd3c_f7d7_4e9d_9482_1c0c40aa9b88</vt:lpstr>
      <vt:lpstr>_0c768466_fe8f_4b21_9004_5e0f2a3cd930</vt:lpstr>
      <vt:lpstr>_0c774a1c_7efb_4321_a634_6fa015b1adb5</vt:lpstr>
      <vt:lpstr>_0cdb72c3_6724_4a77_bc28_1011a00b051b</vt:lpstr>
      <vt:lpstr>_0d05643b_4cb7_4837_bcd9_f884243e61fc</vt:lpstr>
      <vt:lpstr>_0d49e5e0_de02_447f_864b_65e040c1adc9</vt:lpstr>
      <vt:lpstr>_0dc96169_1e4e_4b6f_8f38_6c1e88134dc4</vt:lpstr>
      <vt:lpstr>_0fdd94bf_72a7_4d6c_9b9e_1bd4732717bd</vt:lpstr>
      <vt:lpstr>_10653d8b_f9c7_483c_8121_cb87b830a0e0</vt:lpstr>
      <vt:lpstr>_1246254b_5e90_409e_9cc8_822b2d6744f4</vt:lpstr>
      <vt:lpstr>_1250b2bc_334d_4908_a7ab_a61ca175ec52</vt:lpstr>
      <vt:lpstr>_133a33a4_ef56_4597_81f3_93ace16e6e1a</vt:lpstr>
      <vt:lpstr>_1345e61d_a8fe_4213_85d7_1db0d6d6f5c1</vt:lpstr>
      <vt:lpstr>_1394d6ab_8539_4e64_bb74_c2678e11372d</vt:lpstr>
      <vt:lpstr>_13f5bbc3_a06d_4a3e_b75e_ac6929e1cb91</vt:lpstr>
      <vt:lpstr>_146cf40c_55d8_4bda_84bf_73b101e12ff2</vt:lpstr>
      <vt:lpstr>_15d23191_61cc_42d1_9dac_fbdc3cccac55</vt:lpstr>
      <vt:lpstr>_15e11eef_3068_4f4a_909c_00c848c150e2</vt:lpstr>
      <vt:lpstr>_164e6d09_185f_4eb7_8d48_b40f818dce2a</vt:lpstr>
      <vt:lpstr>_16ab10e1_95cf_415a_b5bd_c9e6b7ec4bdd</vt:lpstr>
      <vt:lpstr>_17957cfb_392b_4224_bff8_6733ea96104e</vt:lpstr>
      <vt:lpstr>_17f5512d_ec99_4a26_87b1_844196d76728</vt:lpstr>
      <vt:lpstr>_1955075b_5332_4022_9e1d_d8310266160b</vt:lpstr>
      <vt:lpstr>_1994383f_9572_4042_b119_2bbc032af4bf</vt:lpstr>
      <vt:lpstr>_1aa1a76c_dd86_4169_9713_d4769c038cf4</vt:lpstr>
      <vt:lpstr>_1afa72c9_dc27_4c9f_b1ac_7f8bc7410cff</vt:lpstr>
      <vt:lpstr>_1b8aaee3_08fa_47b6_9b44_c592025d5948</vt:lpstr>
      <vt:lpstr>_1bcbb583_e5a9_4a6b_8584_0d82f680244f</vt:lpstr>
      <vt:lpstr>_1c33fbf8_edba_40f4_9a5f_aed37076391f</vt:lpstr>
      <vt:lpstr>_1c760e84_7860_4647_97d8_05a0ab084c30</vt:lpstr>
      <vt:lpstr>_1cfaffa5_a1e7_40ad_a8cc_cbc751be15bf</vt:lpstr>
      <vt:lpstr>_1e572a0d_6949_4ace_a404_06dbcac29888</vt:lpstr>
      <vt:lpstr>_20ae8d3e_2e6d_4166_845e_233754971b78</vt:lpstr>
      <vt:lpstr>_21546636_20c6_4878_ba5b_6cb3d96028d3</vt:lpstr>
      <vt:lpstr>_21e79bef_aeed_4e3b_a2f8_653b27dca3bb</vt:lpstr>
      <vt:lpstr>_22d5ff4c_6447_4efd_b03c_f868e38a0b86</vt:lpstr>
      <vt:lpstr>_232a9c61_ddf7_4d21_ab4f_e708d061242d</vt:lpstr>
      <vt:lpstr>_23551461_25f2_42b8_b7e4_89bd33884a81</vt:lpstr>
      <vt:lpstr>_23c679e9_b192_40b1_95ad_e2f1dac7a992</vt:lpstr>
      <vt:lpstr>_23debc6e_f89a_4d49_93e8_506d71c4cbb7</vt:lpstr>
      <vt:lpstr>_2422a46e_b076_4ed3_ac39_13cd913daf0b</vt:lpstr>
      <vt:lpstr>_242d575a_eb16_4795_affc_a818f9b0adad</vt:lpstr>
      <vt:lpstr>_247a5a92_188b_4fa6_9738_0b2cdd989342</vt:lpstr>
      <vt:lpstr>_2483cccb_9f1d_4be3_b239_5309c0995641</vt:lpstr>
      <vt:lpstr>_24a1218b_8da6_427f_a25f_08e741170602</vt:lpstr>
      <vt:lpstr>_24ce621f_5feb_4421_aa7b_30c973952869</vt:lpstr>
      <vt:lpstr>_25903c5a_79da_48aa_a73a_0efa3fa709b3</vt:lpstr>
      <vt:lpstr>_25c4f9c3_a465_4509_8e2f_b4c3afc12d62</vt:lpstr>
      <vt:lpstr>_262ef686_1dea_4059_ba6d_c1e300c6c435</vt:lpstr>
      <vt:lpstr>_26874af8_f15f_4555_b6ba_d39eb5bc132c</vt:lpstr>
      <vt:lpstr>_27ac2a1e_d077_4df3_924a_c13fa7c47b76</vt:lpstr>
      <vt:lpstr>_295f3441_adc3_4dc5_8a9e_67266d697395</vt:lpstr>
      <vt:lpstr>_29998246_c49d_4a02_a3ff_a8ff4f07132b</vt:lpstr>
      <vt:lpstr>_29de1210_4fea_46a8_ac63_eb3a3734b209</vt:lpstr>
      <vt:lpstr>_2d8e48b5_25c6_4b04_8f1a_564a145ea078</vt:lpstr>
      <vt:lpstr>_2e4bbd74_8ddb_4b98_a759_b7bb03582544</vt:lpstr>
      <vt:lpstr>_2e71836a_5af1_416c_932b_00631550138c</vt:lpstr>
      <vt:lpstr>_2ef5dfde_8ec5_4b0f_b79e_1e3da16c9079</vt:lpstr>
      <vt:lpstr>_2ef9050b_c1ab_4df7_8595_656f220820e7</vt:lpstr>
      <vt:lpstr>_2f779270_bafb_4509_b7c1_f9f5a5f6b50c</vt:lpstr>
      <vt:lpstr>_2f925802_ee4b_4280_9422_3a4a9db137c8</vt:lpstr>
      <vt:lpstr>_304a4b38_aadb_465f_bec4_ede79462324a</vt:lpstr>
      <vt:lpstr>_30572134_8290_4750_a680_dd1dbf9fbe17</vt:lpstr>
      <vt:lpstr>_309cb4e6_0866_4b59_9ad8_dce9deb459a4</vt:lpstr>
      <vt:lpstr>_30bf1a46_c9f4_4bc4_a488_fcb146f7c5d6</vt:lpstr>
      <vt:lpstr>_3105ccf5_9cc6_4704_bb83_1b42895f7a2a</vt:lpstr>
      <vt:lpstr>_31306633_9f79_4bea_ab54_3276e33671ea</vt:lpstr>
      <vt:lpstr>_319841cb_9653_453c_bbe8_0dbeddb83526</vt:lpstr>
      <vt:lpstr>_319e4e82_c315_47b2_9413_95670d6e61c3</vt:lpstr>
      <vt:lpstr>_31abdfc0_7b3f_4421_9bb3_3010b64c33c6</vt:lpstr>
      <vt:lpstr>_32cc9015_aa43_492e_931d_d4dc3bcbbefd</vt:lpstr>
      <vt:lpstr>_33898a8c_e55b_4fb6_a523_fc8d172930cd</vt:lpstr>
      <vt:lpstr>_339d96ff_1502_408b_8b62_a0d2a6d2aa31</vt:lpstr>
      <vt:lpstr>_33f94c69_7ad0_42e4_ae97_cd43ab2f6fb1</vt:lpstr>
      <vt:lpstr>_346ee33b_5c29_4f26_8fdd_263472711ff5</vt:lpstr>
      <vt:lpstr>_359b0f72_ed0e_44ca_a640_07ddf6593469</vt:lpstr>
      <vt:lpstr>_35d1b49a_9719_423f_baf2_fde871e1bd58</vt:lpstr>
      <vt:lpstr>_36760ff8_71ac_4804_83a7_bece45c85ebb</vt:lpstr>
      <vt:lpstr>_3679d719_018c_46c1_a6c9_f5cb6af28e82</vt:lpstr>
      <vt:lpstr>_36c48884_8351_429d_866b_c7cb8ec9bdfb</vt:lpstr>
      <vt:lpstr>_3753db18_a6c5_4659_9a7b_6f3e612294c8</vt:lpstr>
      <vt:lpstr>_388e9f7b_b253_414f_b074_2b51db867bec</vt:lpstr>
      <vt:lpstr>_392813d9_1ed5_446f_a952_c1eb0907e701</vt:lpstr>
      <vt:lpstr>_3a54c0cb_5d61_44ab_9f5f_59c0b83c7017</vt:lpstr>
      <vt:lpstr>_3a87c5f7_0769_4a3a_a3e3_82a4b0341068</vt:lpstr>
      <vt:lpstr>_3bcdfaf5_b271_49d0_bd36_4a3396322792</vt:lpstr>
      <vt:lpstr>_3c2344d6_25d2_47b1_b174_e16f09cd5031</vt:lpstr>
      <vt:lpstr>_3c45532e_4503_44c3_aed1_88e3c7145bca</vt:lpstr>
      <vt:lpstr>_3c670222_be49_48d4_a6da_55d70e83d153</vt:lpstr>
      <vt:lpstr>_3d3c76b6_9fcf_4cb5_b2a3_ba632337362e</vt:lpstr>
      <vt:lpstr>_3e588f48_5b47_4e13_ab21_55c135645d97</vt:lpstr>
      <vt:lpstr>_3f450a54_eabe_42be_b6a5_18c086a5d786</vt:lpstr>
      <vt:lpstr>_3fd30741_73e2_456a_bde5_e2500a98fec9</vt:lpstr>
      <vt:lpstr>_41035b85_dee5_4987_975b_e8a43c433c05</vt:lpstr>
      <vt:lpstr>_41767207_265c_4167_ac65_a8fe55edeb17</vt:lpstr>
      <vt:lpstr>_41e51ddb_6a25_46dc_8af3_4ccc6f48952e</vt:lpstr>
      <vt:lpstr>_4266c6da_54ca_4a1a_a567_1b51c0445aba</vt:lpstr>
      <vt:lpstr>_4328025e_31a9_4656_9da6_43a7b71a143c</vt:lpstr>
      <vt:lpstr>_450f1a8a_7aa9_485e_a1d2_42f5fc741efc</vt:lpstr>
      <vt:lpstr>_45f488a1_3258_4e32_b1ae_7890c4b57499</vt:lpstr>
      <vt:lpstr>_4669ab5f_f3bf_478b_89d3_7d3605c19de3</vt:lpstr>
      <vt:lpstr>_46b006c0_8d5a_43fb_803c_8de795b9bb31</vt:lpstr>
      <vt:lpstr>_46e3f83a_7da1_42fd_9414_bee531c9d419</vt:lpstr>
      <vt:lpstr>_476c9d7a_b681_43ce_bd81_cb5c5f864db7</vt:lpstr>
      <vt:lpstr>_47deab8b_5576_4154_a23c_955e1b8ae87d</vt:lpstr>
      <vt:lpstr>_48c10acb_0239_43bd_b1e5_78cda5a58d6a</vt:lpstr>
      <vt:lpstr>_49c180e4_6756_4b15_9899_7d02a2376717</vt:lpstr>
      <vt:lpstr>_4a722a42_3427_4c97_a2ae_75ed784657ce</vt:lpstr>
      <vt:lpstr>_4aad1a51_3f1c_416c_b69e_77f5f7e3d827</vt:lpstr>
      <vt:lpstr>_4b36df75_ea3b_4116_b8ac_4a66abe762ad</vt:lpstr>
      <vt:lpstr>_4b7bb144_c4f2_43ec_aa53_4cd0ce38b239</vt:lpstr>
      <vt:lpstr>_4c1ee9f0_1d73_4ecb_9583_fc4a01748218</vt:lpstr>
      <vt:lpstr>_4cc22988_4307_4a30_889f_ad684342da5b</vt:lpstr>
      <vt:lpstr>_4db5cf38_f801_4806_bf2c_599132967e52</vt:lpstr>
      <vt:lpstr>_4e0083d7_1d55_466c_9f41_d6713c9418d1</vt:lpstr>
      <vt:lpstr>_4e038600_c291_44b6_ac34_659ae4373869</vt:lpstr>
      <vt:lpstr>_4e28d14a_809b_451a_94f7_5adb1a78a192</vt:lpstr>
      <vt:lpstr>_4e3ce3cc_8312_431b_a087_d993964fb260</vt:lpstr>
      <vt:lpstr>_4e82750a_5fea_44c6_80cf_72f682152f92</vt:lpstr>
      <vt:lpstr>_4e9531b5_28be_4af4_97f1_0b341b6f101f</vt:lpstr>
      <vt:lpstr>_4ede0df7_bdae_485c_a6aa_cd381b32466f</vt:lpstr>
      <vt:lpstr>_4f36af19_06bf_4c59_990d_586822b3d259</vt:lpstr>
      <vt:lpstr>_4f5b3252_6be2_48d6_8668_ae97ed3beb7b</vt:lpstr>
      <vt:lpstr>_4fbef69a_89a1_4fe0_a0d5_f835ba38ab8d</vt:lpstr>
      <vt:lpstr>_50928f1e_48c5_4ef6_88ff_d8326e7f2489</vt:lpstr>
      <vt:lpstr>_5150ea96_8ae4_47fe_90fa_c78607579ac6</vt:lpstr>
      <vt:lpstr>_51962b0f_1846_4edc_a46f_b6dc9eeb3141</vt:lpstr>
      <vt:lpstr>_525c92bf_e026_479f_9074_848639bbcf7d</vt:lpstr>
      <vt:lpstr>_52ac63ca_c44a_489a_9f24_e18fba91d188</vt:lpstr>
      <vt:lpstr>_52d6fc62_59f3_4757_a084_a8aeafb48d9b</vt:lpstr>
      <vt:lpstr>_53066892_24de_428a_ae98_ea86638a4c62</vt:lpstr>
      <vt:lpstr>_53d2ad41_b4cf_4891_8bce_8b891c472938</vt:lpstr>
      <vt:lpstr>_5486feae_3dbd_4704_9f21_63bc76d59ea7</vt:lpstr>
      <vt:lpstr>_56054dfa_b687_4a06_b8be_e876776b18ab</vt:lpstr>
      <vt:lpstr>_564b0f85_8e08_4b67_8536_37f9c9c896e7</vt:lpstr>
      <vt:lpstr>_56838d50_0249_46fb_8476_da52a39ec03d</vt:lpstr>
      <vt:lpstr>_56a50b53_97b0_4bb6_8da9_3f8e86042954</vt:lpstr>
      <vt:lpstr>_572e42ad_37ba_41a9_bff2_b341932489fa</vt:lpstr>
      <vt:lpstr>_57d881a2_e071_4f93_877d_86ed39358290</vt:lpstr>
      <vt:lpstr>_5ad0234d_a1bc_4ff2_bb3e_48d3fd8081e6</vt:lpstr>
      <vt:lpstr>_5bbf0674_0b9d_43ea_a331_02264f85850a</vt:lpstr>
      <vt:lpstr>_5bdd240d_fc66_4b36_8d87_3013bbac9fbc</vt:lpstr>
      <vt:lpstr>_5dae1918_b6e8_4171_bf05_89160975fe45</vt:lpstr>
      <vt:lpstr>_5f68ec29_18be_452f_b553_c2120d23bdfe</vt:lpstr>
      <vt:lpstr>_6017e447_f4b2_4605_8be3_67be82447dcf</vt:lpstr>
      <vt:lpstr>_60cca16c_2bbf_4012_b9ed_84b4cc4c6513</vt:lpstr>
      <vt:lpstr>_6215a746_6f69_4789_9880_868918c15a62</vt:lpstr>
      <vt:lpstr>_62fc5abc_c22f_4886_8298_ae4140ce6a16</vt:lpstr>
      <vt:lpstr>_63de57f1_547d_4bd8_8c72_4f7979df3206</vt:lpstr>
      <vt:lpstr>_64c63797_ff12_4f02_aafc_7dc9cc39b6e1</vt:lpstr>
      <vt:lpstr>_651c1cff_29dc_4f61_8994_ff4aa592187f</vt:lpstr>
      <vt:lpstr>_654bca83_10b5_4fb3_962f_80e82dfc63ce</vt:lpstr>
      <vt:lpstr>_6610fb82_a604_47fc_8eb9_548299e9c8fb</vt:lpstr>
      <vt:lpstr>_66d474de_58df_4c88_bfd9_511496d516be</vt:lpstr>
      <vt:lpstr>_67b8b43a_3fb1_409e_b668_e7721abed448</vt:lpstr>
      <vt:lpstr>_6834aec6_db58_4138_a983_eb16ae5d5835</vt:lpstr>
      <vt:lpstr>_6a3dda26_b269_4afa_8b05_c602a881a167</vt:lpstr>
      <vt:lpstr>_6a52f03f_1756_4c68_b33b_007925ce509d</vt:lpstr>
      <vt:lpstr>_6a75cc5f_3b0c_4580_bb35_63aef5086a2f</vt:lpstr>
      <vt:lpstr>_6ac40e66_eebd_4709_828b_cf29aedf8621</vt:lpstr>
      <vt:lpstr>_6b025dcb_afb5_4f12_840b_7ce35dbebad6</vt:lpstr>
      <vt:lpstr>_6b0cf20f_dbdf_40c6_8176_730d0b7b5580</vt:lpstr>
      <vt:lpstr>_6b293db8_2064_47cb_abbc_3f4c6d0caeda</vt:lpstr>
      <vt:lpstr>_6e6943dc_a39b_4021_932f_cfd2e12ee608</vt:lpstr>
      <vt:lpstr>_6f41a97e_60db_4ff9_9cb8_8489c1984cb4</vt:lpstr>
      <vt:lpstr>_6f7582ed_98ae_43a9_9cef_0388c533b04c</vt:lpstr>
      <vt:lpstr>_6f7ec15b_c268_485e_b0b1_4f72a84c4bc6</vt:lpstr>
      <vt:lpstr>_703f5ae6_20b0_41d5_8526_4d9f1e8e876a</vt:lpstr>
      <vt:lpstr>_71b6afba_85be_4c4b_9b19_636242058b4f</vt:lpstr>
      <vt:lpstr>_7229c5f0_1cfd_41e2_b5fe_a739cdd4cb93</vt:lpstr>
      <vt:lpstr>_73b8f8b2_6e79_470e_91d5_fe608e8a3a44</vt:lpstr>
      <vt:lpstr>_73ed6a72_5bb2_4e78_b64b_57d38f0409a1</vt:lpstr>
      <vt:lpstr>_74e33414_8a7f_46a9_b32e_3324a299cfd2</vt:lpstr>
      <vt:lpstr>_75417d5f_8186_4610_b9ba_588590a586ac</vt:lpstr>
      <vt:lpstr>_7638a94a_e06b_4d66_97b8_ac609d3da203</vt:lpstr>
      <vt:lpstr>_7643b6aa_7bef_476f_ad52_f8748c078a19</vt:lpstr>
      <vt:lpstr>_76ec722d_231e_43e2_a272_cb3feef456da</vt:lpstr>
      <vt:lpstr>_779b0207_1267_4760_b2e2_850e0608884a</vt:lpstr>
      <vt:lpstr>_77c14117_1741_49b6_9657_340ec6131151</vt:lpstr>
      <vt:lpstr>_7920b793_d507_4f7a_99e2_756c9f466e52</vt:lpstr>
      <vt:lpstr>_795b5b72_7a48_4bf6_8738_b2f153e5474a</vt:lpstr>
      <vt:lpstr>_7966289a_2370_43a9_84dd_40ef53afb02e</vt:lpstr>
      <vt:lpstr>_79cb6c5b_35bb_459d_b637_3ab66cc0da0b</vt:lpstr>
      <vt:lpstr>_7abccd6d_b26a_464a_a34f_823b62ef9461</vt:lpstr>
      <vt:lpstr>_7b4e9c66_19d0_4bba_aeb7_a550a1661370</vt:lpstr>
      <vt:lpstr>_7b9593e5_e6f7_4cc0_a365_ac1f2318e3f6</vt:lpstr>
      <vt:lpstr>_7cdc6ffc_7316_43a3_8c10_94815252d4bc</vt:lpstr>
      <vt:lpstr>_7d389b70_30a1_4f62_9856_7d2b2982a285</vt:lpstr>
      <vt:lpstr>_7dd1a1e8_b3e5_4977_b435_92933762fedb</vt:lpstr>
      <vt:lpstr>_7ea43aa2_3fad_4650_821c_ea2dc5b2b6d6</vt:lpstr>
      <vt:lpstr>_7fc44159_eb0c_4ec6_937c_83795558bd60</vt:lpstr>
      <vt:lpstr>_8273a11c_a030_45ba_bf8f_2b577e1aa93b</vt:lpstr>
      <vt:lpstr>_8275e2f9_07b9_4fec_af79_daf5bf5849e5</vt:lpstr>
      <vt:lpstr>_82b810a8_4ed0_4323_bc38_7e1a937be1f8</vt:lpstr>
      <vt:lpstr>_82c6fe25_167b_4681_a81d_dd3a270eb612</vt:lpstr>
      <vt:lpstr>_844af095_2d13_4e2f_ae22_27b26df79779</vt:lpstr>
      <vt:lpstr>_84592985_545c_4142_977f_19911c1d7be1</vt:lpstr>
      <vt:lpstr>_854368c6_42dc_439d_afad_a72976a5ae58</vt:lpstr>
      <vt:lpstr>_85dddee6_5e50_414d_af9f_ec761d50a3f0</vt:lpstr>
      <vt:lpstr>_862ffe01_c829_453b_8951_9acfdd7e0f24</vt:lpstr>
      <vt:lpstr>_864425d0_252a_4246_909e_cc0826e707f2</vt:lpstr>
      <vt:lpstr>_864a610c_7ddb_4dd2_ada2_66e0cf299993</vt:lpstr>
      <vt:lpstr>_87baeec3_d609_48e9_97d3_9acbc31c6bc4</vt:lpstr>
      <vt:lpstr>_88742962_9892_4e0c_8720_18d9dc1263ac</vt:lpstr>
      <vt:lpstr>_8945f316_fd9d_4e19_b3cd_c0c8202a52db</vt:lpstr>
      <vt:lpstr>_898e31a7_87d5_4417_b5a3_9c08b08d0c03</vt:lpstr>
      <vt:lpstr>_8a9ff9a8_7b42_4a34_a7bb_8f85ce3a36e0</vt:lpstr>
      <vt:lpstr>_8b8bd34d_1680_4bfe_8d4d_5d4a3a13532b</vt:lpstr>
      <vt:lpstr>_8bdffb40_ada5_405d_a855_4e648af0c780</vt:lpstr>
      <vt:lpstr>_8c3e2d71_f42b_4fed_ab9e_8cc83025c9c7</vt:lpstr>
      <vt:lpstr>_8d086166_aaa3_4eec_872e_985dceb20c48</vt:lpstr>
      <vt:lpstr>_8d18a379_8755_4412_801e_3a24e67a6467</vt:lpstr>
      <vt:lpstr>_8d9f9399_d674_44d3_98fa_9bdc7c2dff17</vt:lpstr>
      <vt:lpstr>_8fa4d884_a5b1_4041_8cad_fbf4720a13d4</vt:lpstr>
      <vt:lpstr>_9163a4e6_3076_442b_bf37_db0a0a62793a</vt:lpstr>
      <vt:lpstr>_91bef1bb_da6b_42f9_863e_7291c9432256</vt:lpstr>
      <vt:lpstr>_930b7851_3ac3_4bcf_9e4b_22a06ac50203</vt:lpstr>
      <vt:lpstr>_934f62de_b3cd_4c86_96c4_fc84071d804b</vt:lpstr>
      <vt:lpstr>_9582708a_3d25_4aaf_9f5e_81edd251a7a9</vt:lpstr>
      <vt:lpstr>_95a49378_9a3f_4412_a549_0577663ad28e</vt:lpstr>
      <vt:lpstr>_9779d3f0_a8aa_4ddd_88cc_5c32bb1345d2</vt:lpstr>
      <vt:lpstr>_979ccfd5_b55a_4492_8e26_a6633c09ca4c</vt:lpstr>
      <vt:lpstr>_97db3924_742c_4f61_af12_dab7752ccc44</vt:lpstr>
      <vt:lpstr>_98dd2794_3fe3_445a_8e9e_0ebaa7f08eb6</vt:lpstr>
      <vt:lpstr>_990c1f3f_e1b6_4202_89b5_5479d03834a4</vt:lpstr>
      <vt:lpstr>_99ec6a84_7b96_458d_8d73_26091058fcb9</vt:lpstr>
      <vt:lpstr>_9a975b68_4a25_421c_bf56_ce3e9602ca12</vt:lpstr>
      <vt:lpstr>_9b39d1e0_c0b7_49ac_97d2_8e23b0dd7fa3</vt:lpstr>
      <vt:lpstr>_9bf8596b_d167_4c12_9307_191d3230ce20</vt:lpstr>
      <vt:lpstr>_9c8612d6_cb9f_4fcd_b707_4fdfc8d07b47</vt:lpstr>
      <vt:lpstr>_9c8b8abf_b80e_4321_bcd7_b3d3aeb39688</vt:lpstr>
      <vt:lpstr>_9c99db0f_f85b_4867_9f4b_773a2049f2ad</vt:lpstr>
      <vt:lpstr>_9cc45f22_4486_45fa_ba65_bfb65df72ba8</vt:lpstr>
      <vt:lpstr>_a03a6191_0fac_4b3d_8708_48fbb91918a6</vt:lpstr>
      <vt:lpstr>_a06ae70f_aaf6_4179_9a0c_964df3537fbf</vt:lpstr>
      <vt:lpstr>_a06d7903_f4dc_429c_b13c_c30db338eb1e</vt:lpstr>
      <vt:lpstr>_a1647c95_f0e9_4f4b_bb14_a541a257aa7e</vt:lpstr>
      <vt:lpstr>_a217263a_774f_4d9f_837f_30923f929a84</vt:lpstr>
      <vt:lpstr>_a2cc523b_fc8c_4235_a911_df561470b96f</vt:lpstr>
      <vt:lpstr>_a3951dfa_8ab9_4b71_ba33_300ad83cf63d</vt:lpstr>
      <vt:lpstr>_a395564a_2e4f_42b7_9d4d_76ed548224d3</vt:lpstr>
      <vt:lpstr>_a3bb9706_a655_4815_ac17_285a5395dd17</vt:lpstr>
      <vt:lpstr>_a453bbe4_4a2a_4ee3_9728_f518965085eb</vt:lpstr>
      <vt:lpstr>_a676465c_2e79_4840_afcd_6eb0129d896a</vt:lpstr>
      <vt:lpstr>_a6b1e14b_6c70_46bb_a2b1_bcee15bca4d8</vt:lpstr>
      <vt:lpstr>_a6b20fb9_370d_458d_9f1c_8b11b3cb6b04</vt:lpstr>
      <vt:lpstr>_a80237bb_7952_4c04_9a7a_1cdad38cbd16</vt:lpstr>
      <vt:lpstr>_a832b80c_0523_4735_817a_20d55c98a2a0</vt:lpstr>
      <vt:lpstr>_a83e4f8e_6555_4631_9bf3_251d1129cedf</vt:lpstr>
      <vt:lpstr>_a89648be_f01a_48dc_be25_9a6736d2a902</vt:lpstr>
      <vt:lpstr>_a8f46077_3c03_49ff_b812_2b8ac08cae66</vt:lpstr>
      <vt:lpstr>_aab53756_edac_4749_b453_b2162385d317</vt:lpstr>
      <vt:lpstr>_abbd2de4_555f_487e_a305_ee28249928f4</vt:lpstr>
      <vt:lpstr>_abcb1332_3cc3_40cb_9eb6_e49185148047</vt:lpstr>
      <vt:lpstr>_abf4f449_2762_4c27_8e64_d224ae6fa553</vt:lpstr>
      <vt:lpstr>_aca578a2_431f_4e65_aec3_fe793d0f6c0f</vt:lpstr>
      <vt:lpstr>_aca742d7_5b19_4aa5_8a32_739546d173c7</vt:lpstr>
      <vt:lpstr>_ad718d62_e2fd_4c3a_a018_8c8f5eec5644</vt:lpstr>
      <vt:lpstr>_aef23396_73a2_4449_b64b_574e315ee717</vt:lpstr>
      <vt:lpstr>_af77494e_d16e_4bd0_ae5a_3ce96cdb701e</vt:lpstr>
      <vt:lpstr>_afcfcf56_da7f_494d_b6f8_20ddeb05746b</vt:lpstr>
      <vt:lpstr>_b01f6605_c50f_49e5_8841_306b902e21b5</vt:lpstr>
      <vt:lpstr>_b11cf680_a844_40de_8411_c7f96b2201c9</vt:lpstr>
      <vt:lpstr>_b184a48f_c367_42e0_abea_de10491cdb89</vt:lpstr>
      <vt:lpstr>_b20faa88_f12c_42e0_a9d2_e7f40c97c811</vt:lpstr>
      <vt:lpstr>_b29140ce_2067_4616_98b2_f6e9312dff45</vt:lpstr>
      <vt:lpstr>_b2dcf42e_b53d_4d97_b0ac_dd70231fb7f7</vt:lpstr>
      <vt:lpstr>_b32d2c9d_011b_42a2_9968_5dc28fe2a35d</vt:lpstr>
      <vt:lpstr>_b3690b63_c962_4f4f_8079_62ad9538cdac</vt:lpstr>
      <vt:lpstr>_b4434ba0_d6f3_42b1_9776_89790d7e69cb</vt:lpstr>
      <vt:lpstr>_b4a871df_6a0f_4103_a22f_8f40cae6fea8</vt:lpstr>
      <vt:lpstr>_b4d46ca2_f06b_4572_9f1c_bea02c988104</vt:lpstr>
      <vt:lpstr>_b5821112_3c0f_46ea_8691_81e5396982ed</vt:lpstr>
      <vt:lpstr>_b5f4ae67_6686_4e2c_a794_c07fa81bab6f</vt:lpstr>
      <vt:lpstr>_b630336b_3644_4bf6_8d7c_9c418ad44fc5</vt:lpstr>
      <vt:lpstr>_b63f3d51_4499_4687_8d69_16a24a2e9b52</vt:lpstr>
      <vt:lpstr>_b679214d_fa3a_4c68_abe3_cb4505d36ab9</vt:lpstr>
      <vt:lpstr>_b68b7d29_cf0f_4ac6_ad8c_f148e1c62ae1</vt:lpstr>
      <vt:lpstr>_b6919358_cf97_4469_b8d0_568a7fbf797c</vt:lpstr>
      <vt:lpstr>_b8052551_c410_4999_9785_0b587a8b3604</vt:lpstr>
      <vt:lpstr>_b8a84c8e_2b95_4401_aeab_5de79cd1dd58</vt:lpstr>
      <vt:lpstr>_b90848be_1143_4ae1_8ff6_90dc5562ec8b</vt:lpstr>
      <vt:lpstr>_b934b5c4_3a3d_4290_b4f5_665f1fa1d8f9</vt:lpstr>
      <vt:lpstr>_b9c6b527_c2c5_4200_bb21_b9257f2bb2c1</vt:lpstr>
      <vt:lpstr>_bd00bbab_41df_43cb_beed_c5e1b4ca6b64</vt:lpstr>
      <vt:lpstr>_bd1b3fa4_d7e9_4bb0_ab88_109aadda5a25</vt:lpstr>
      <vt:lpstr>_bd8c6a42_6cde_4c17_9f1a_04e7b83fd063</vt:lpstr>
      <vt:lpstr>_bde8eea6_59dc_41d3_9c11_f259a774807f</vt:lpstr>
      <vt:lpstr>_be50546c_31c0_486d_bfdf_73f44f0cb8fc</vt:lpstr>
      <vt:lpstr>_be67395e_f578_42fc_bfe7_912f09db8571</vt:lpstr>
      <vt:lpstr>_bf857707_f3ed_43ba_b26e_78e553c3b599</vt:lpstr>
      <vt:lpstr>_c021eee3_85ca_4b4c_871f_c2ca4000adb3</vt:lpstr>
      <vt:lpstr>_c0991920_5aa5_4478_b1d1_bf35d975f176</vt:lpstr>
      <vt:lpstr>_c1254cf6_2c39_47f1_8974_856e15e5601c</vt:lpstr>
      <vt:lpstr>_c2cb0bb7_8726_465b_941d_b2ba7942b23a</vt:lpstr>
      <vt:lpstr>_c3a97f69_e349_409e_82ac_8b14cb78a247</vt:lpstr>
      <vt:lpstr>_c438aaa1_5662_46ac_b40e_79add5b8ca04</vt:lpstr>
      <vt:lpstr>_c68c9230_a81a_494e_9d15_a3b3f7da6cca</vt:lpstr>
      <vt:lpstr>_c7239f8e_e972_4d0a_ac9c_049341720ca8</vt:lpstr>
      <vt:lpstr>_c811d6c6_78b7_497a_b948_2c1cd9a8b3fc</vt:lpstr>
      <vt:lpstr>_c904cc72_9432_420c_93d8_3f5f3946db88</vt:lpstr>
      <vt:lpstr>_c92aee90_9ab7_4c5b_90be_8f181e56b287</vt:lpstr>
      <vt:lpstr>_c9d79eb1_3994_43e1_b6a7_64405b440e20</vt:lpstr>
      <vt:lpstr>_ca2f1178_d2c3_4967_b806_edc7d837cc71</vt:lpstr>
      <vt:lpstr>_ca35f27c_36a4_492e_8057_f9b602d6efe6</vt:lpstr>
      <vt:lpstr>_cb82ab4d_0b08_4dc3_9e91_f564b89a2d2f</vt:lpstr>
      <vt:lpstr>_cc652be8_c987_44b0_a7b8_b38f24a774fd</vt:lpstr>
      <vt:lpstr>_cfcb4c96_c88e_4a35_803a_a889e9dd7d09</vt:lpstr>
      <vt:lpstr>_d0af162b_ba98_4147_a6fc_7c6ff1aaf471</vt:lpstr>
      <vt:lpstr>_d0e6db09_4210_45d4_bc55_3258a5a7becd</vt:lpstr>
      <vt:lpstr>_d1020d70_3fc5_4f3c_998e_c1e32cc621f2</vt:lpstr>
      <vt:lpstr>_d107bcaf_7d33_4579_918a_339d84d3f725</vt:lpstr>
      <vt:lpstr>_d24f669d_00e1_4357_b04c_2c97c933dfec</vt:lpstr>
      <vt:lpstr>_d3eb7cad_d1db_4bc0_b960_bce22b805e0e</vt:lpstr>
      <vt:lpstr>_d407dcef_f967_4b37_9b98_a68a901a7a44</vt:lpstr>
      <vt:lpstr>_d41cf6ed_fe21_4aad_a880_5bf28d133b94</vt:lpstr>
      <vt:lpstr>_d55f73ea_40dd_46a0_b46b_1f915532d5da</vt:lpstr>
      <vt:lpstr>_d57e65c4_25a7_4d64_a885_cf577ee62283</vt:lpstr>
      <vt:lpstr>_d62bbd88_c7fe_4846_8ed9_76818d8946c8</vt:lpstr>
      <vt:lpstr>_d67f879b_13f5_4acc_a1c9_e73b75fb6179</vt:lpstr>
      <vt:lpstr>_d72177c9_4374_45f7_b5a5_f0b6222e9566</vt:lpstr>
      <vt:lpstr>_d87efec4_c031_4381_b43e_3ae3f8a86788</vt:lpstr>
      <vt:lpstr>_d8b44ed0_a865_499e_aa2c_09925ed64c24</vt:lpstr>
      <vt:lpstr>_d9225ee9_4711_40fa_bb89_6747c9d62bad</vt:lpstr>
      <vt:lpstr>_d93c4c11_f795_4c65_88eb_c43040eba27e</vt:lpstr>
      <vt:lpstr>_da1fbc0d_b853_4aec_a0fa_4471ef7dbf35</vt:lpstr>
      <vt:lpstr>_da6dbfc4_35ca_4dec_871d_3b2c3411e949</vt:lpstr>
      <vt:lpstr>_db4e2d75_1080_4f7d_bbb6_279cfc0396d6</vt:lpstr>
      <vt:lpstr>_dbe1d51c_e6c5_4bb2_a9ef_e1ea7c79ffe4</vt:lpstr>
      <vt:lpstr>_dc25d21c_45d9_4b57_9fa2_820fd10faadb</vt:lpstr>
      <vt:lpstr>_dcc99372_6828_4453_b9f7_743905cd8eab</vt:lpstr>
      <vt:lpstr>_dd5cbb23_508a_4a49_9ee3_de02706f296e</vt:lpstr>
      <vt:lpstr>_de8310b5_e4d3_4b94_b262_26a424148ac2</vt:lpstr>
      <vt:lpstr>_df5badba_c3d3_4154_bda2_cf38a2c7ba1c</vt:lpstr>
      <vt:lpstr>_dfa0902f_181f_47c2_97b3_5aeacdb82d78</vt:lpstr>
      <vt:lpstr>_e0977557_e4c5_4ef4_9559_6de2a1c73a50</vt:lpstr>
      <vt:lpstr>_e0bc3c4f_03b9_401c_9444_2ae25857d1f6</vt:lpstr>
      <vt:lpstr>_e1369199_9199_4522_8093_a9305b6b0ad3</vt:lpstr>
      <vt:lpstr>_e1af20c6_4f38_4c15_abd2_bee7f531616a</vt:lpstr>
      <vt:lpstr>_e3fd5f4b_01b0_4087_9e0e_fd0199800be6</vt:lpstr>
      <vt:lpstr>_e4d5c4b2_89a1_4a54_bfec_f739e13aeb64</vt:lpstr>
      <vt:lpstr>_e63a013d_079e_4585_b3d8_6950c06dcff4</vt:lpstr>
      <vt:lpstr>_e63b29b6_c3c3_46bb_ac60_8c5d05f83ea9</vt:lpstr>
      <vt:lpstr>_e6620337_bf44_48f3_a7fd_0125cc2c6be7</vt:lpstr>
      <vt:lpstr>_e87ea5ec_8175_4472_bb44_1f8c96df1ee4</vt:lpstr>
      <vt:lpstr>_e98d08cf_0653_443c_a6c7_187d38cd7784</vt:lpstr>
      <vt:lpstr>_ea0a6aff_050a_4e7c_bb67_efe887a6ff8c</vt:lpstr>
      <vt:lpstr>_ea72c56b_d1e9_4c5d_ba1d_cc707a1c7a52</vt:lpstr>
      <vt:lpstr>_eab21347_0473_4b4a_b4eb_6c1a24a63d27</vt:lpstr>
      <vt:lpstr>_eabb6097_6646_49fe_9d42_cce1d696601b</vt:lpstr>
      <vt:lpstr>_eac8e410_a131_431a_b1c9_590f4d486ca3</vt:lpstr>
      <vt:lpstr>_eb73ba93_44b7_40bb_bb65_6e4994d91799</vt:lpstr>
      <vt:lpstr>_ec317833_0071_4b2e_932c_62684bcb2384</vt:lpstr>
      <vt:lpstr>_ec76c0ec_f1db_41e2_a79d_43833dafa6c1</vt:lpstr>
      <vt:lpstr>_ed09b4d5_db81_4d6b_abe7_cdd26051ea3a</vt:lpstr>
      <vt:lpstr>_ed0f40d6_45a1_4737_908f_0fb3a2e7f6d7</vt:lpstr>
      <vt:lpstr>_edacc156_af86_4bf8_90dd_b9a22fc62817</vt:lpstr>
      <vt:lpstr>_eecf7cf0_e9be_48ee_b1b4_c9465f1f4e45</vt:lpstr>
      <vt:lpstr>_ef80fe40_edb6_4d5c_91cf_b13b0c4cfd1f</vt:lpstr>
      <vt:lpstr>_f01d1473_f9e7_453c_95a5_ada7b865eabb</vt:lpstr>
      <vt:lpstr>_f1c519aa_961b_42b6_a4f4_d9f451ddf622</vt:lpstr>
      <vt:lpstr>_f1de9552_9dee_457d_a62e_99567a2c1e69</vt:lpstr>
      <vt:lpstr>_f2045cc5_f4d7_4b1d_8aeb_d44e7918995b</vt:lpstr>
      <vt:lpstr>_f25f0134_a952_4eb1_bd5d_4a854d76f318</vt:lpstr>
      <vt:lpstr>_f2677d9c_a2eb_4978_b5b4_5af38fa5f900</vt:lpstr>
      <vt:lpstr>_f2e17f54_33e5_4fb3_8547_527de2a7d0ac</vt:lpstr>
      <vt:lpstr>_f3654abd_3fbc_41ef_a2e7_0d54ea478341</vt:lpstr>
      <vt:lpstr>_f3aa8cb8_9b47_4b8e_b8b6_eb980ce8ad79</vt:lpstr>
      <vt:lpstr>_f4439f5c_022d_4fe9_87c3_d70b4308f9e0</vt:lpstr>
      <vt:lpstr>_f4cd22ef_4b75_44f4_bb26_95b817823146</vt:lpstr>
      <vt:lpstr>_f58d18c7_1d35_433b_a6a3_d9e3f83484c8</vt:lpstr>
      <vt:lpstr>_f597b0f5_0c73_475b_ae28_45f5ed40876e</vt:lpstr>
      <vt:lpstr>_f88f1c82_734f_4b81_abf5_18447fcc8f13</vt:lpstr>
      <vt:lpstr>_f8c9c9ae_11c5_4a6e_a62d_6275ddb276bd</vt:lpstr>
      <vt:lpstr>_f8d7ef06_1dee_470c_8158_06415f88b21a</vt:lpstr>
      <vt:lpstr>_f8da171f_1ef1_4701_824e_35a927e47c50</vt:lpstr>
      <vt:lpstr>_fa992af0_4163_4a50_a6d8_9464ddaa1ade</vt:lpstr>
      <vt:lpstr>_fb867405_b7fc_41a2_86b4_9ad76b58f183</vt:lpstr>
      <vt:lpstr>_fba43122_7879_4bc6_ab59_ece879d4dafd</vt:lpstr>
      <vt:lpstr>_fccfb4fa_0a30_41be_9334_74bc5779fbd3</vt:lpstr>
      <vt:lpstr>_fd286dae_26cb_4aad_a5f8_c4e877a2e920</vt:lpstr>
      <vt:lpstr>_fdaed59b_d483_4f18_8960_9dec90ac9bf3</vt:lpstr>
      <vt:lpstr>_fe1fc4f2_e57c_4328_acb9_6e901a0a2e1c</vt:lpstr>
      <vt:lpstr>_fec64b4c_ecac_46d2_ac5b_ed3500a95d82</vt:lpstr>
      <vt:lpstr>_ff650296_cc76_41f7_9d5d_969890e85ac1</vt:lpstr>
      <vt:lpstr>_ff85bbe8_e093_4bde_9ecb_ca8f310bef73</vt:lpstr>
      <vt:lpstr>_ff85dfd2_7a0e_4ec1_ada1_39980e5d1634</vt:lpstr>
      <vt:lpstr>AIM_Coverage_Disaggregation__c.AIM_Year__c</vt:lpstr>
      <vt:lpstr>AIM_Coverage_Indicator__c.AIM_Deactivate_Indicator__c</vt:lpstr>
      <vt:lpstr>AIM_Coverage_Indicator__c.AIM_Geographic_Coverage__c</vt:lpstr>
      <vt:lpstr>AIM_Coverage_Indicator__c.AIM_Rating_Cumulation_Type__c</vt:lpstr>
      <vt:lpstr>AIM_Coverage_Indicator__c.AIM_Year__c</vt:lpstr>
      <vt:lpstr>AIM_Coverage_Indicator_Targets_Results__c.AIM_Mark_if_target_is_TBD__c</vt:lpstr>
      <vt:lpstr>AIM_Grant_Revision__c.aim_revision_type__c</vt:lpstr>
      <vt:lpstr>AIM_Impact_Disaggregation__c.AIM_Baseline_Year__c</vt:lpstr>
      <vt:lpstr>AIM_Impact_Indicator__c.AIM_Baseline_Year__c</vt:lpstr>
      <vt:lpstr>AIM_Impact_Indicator__c.AIM_Deactivate_indicator__c</vt:lpstr>
      <vt:lpstr>AIM_Impact_Indicator_Targets_Results__c.AIM_Mark_if_target_is_TBD__c</vt:lpstr>
      <vt:lpstr>AIM_Impact_Indicator_Targets_Results__c.AIM_Year_of_Target__c</vt:lpstr>
      <vt:lpstr>AIM_Impact_Outcome_References__c.AIM_Data_Type_Target__c</vt:lpstr>
      <vt:lpstr>AIM_Key_Activity_Milestone__c.AIM_De_activate_Key_Activity__c</vt:lpstr>
      <vt:lpstr>AIM_Module_Coverage_Interventio_Comp_Ref__c.AIM_Data_Type__c</vt:lpstr>
      <vt:lpstr>AIM_Module_Coverage_Interventio_Comp_Ref__c.Coverage.AIM_Data_Type__c</vt:lpstr>
      <vt:lpstr>AIM_Module_Coverage_Interventio_Comp_Ref__c.Intervention.AIM_Data_Type__c</vt:lpstr>
      <vt:lpstr>AIM_Module_Coverage_Interventio_Comp_Ref__c.Master.AIM_Data_Type__c</vt:lpstr>
      <vt:lpstr>AIM_Module_Coverage_Interventio_Comp_Ref__c.Module.AIM_Data_Type__c</vt:lpstr>
      <vt:lpstr>AIM_Outcome_Disaggregation__c.AIM_Baseline_Year__c</vt:lpstr>
      <vt:lpstr>AIM_Outcome_Indicator__c.AIM_Baseline_Year__c</vt:lpstr>
      <vt:lpstr>AIM_Outcome_Indicator__c.AIM_Deactivate_indicator__c</vt:lpstr>
      <vt:lpstr>AIM_Outcome_Indicator_Targets_Result__c.AIM_Mark_if_target_is_TBD__c</vt:lpstr>
      <vt:lpstr>AIM_Outcome_Indicator_Targets_Result__c.AIM_Year_of_Target__c</vt:lpstr>
      <vt:lpstr>CoverageColumn</vt:lpstr>
      <vt:lpstr>CoverageStart</vt:lpstr>
      <vt:lpstr>'Account Role'!Extract</vt:lpstr>
      <vt:lpstr>KeyActivityColumn</vt:lpstr>
      <vt:lpstr>KeyActivityStart</vt:lpstr>
      <vt:lpstr>'Coverage Indicators - Section D'!List</vt:lpstr>
      <vt:lpstr>List</vt:lpstr>
      <vt:lpstr>ModuleColumn</vt:lpstr>
      <vt:lpstr>ModuleStart</vt:lpstr>
      <vt:lpstr>PICKLISTKEYVALUEPAIR</vt:lpstr>
      <vt:lpstr>' Disaggregation - Section E'!Print_Area</vt:lpstr>
      <vt:lpstr>'Coverage Indicators - Section D'!Print_Area</vt:lpstr>
      <vt:lpstr>'Impact Indicators - Section B'!Print_Area</vt:lpstr>
      <vt:lpstr>'Outcome Indicators - Section C'!Print_Area</vt:lpstr>
      <vt:lpstr>'Overview - Section A'!Print_Area</vt:lpstr>
      <vt:lpstr>XAuthorInvalidPicklistData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Cadre de Performance de la Subvention VIHTB</dc:title>
  <dc:subject/>
  <dc:creator>Tanaka Ndowa</dc:creator>
  <cp:lastModifiedBy>Martine Myrtil Pamphile</cp:lastModifiedBy>
  <cp:lastPrinted>2016-12-18T21:01:10Z</cp:lastPrinted>
  <dcterms:created xsi:type="dcterms:W3CDTF">2016-09-24T07:20:04Z</dcterms:created>
  <dcterms:modified xsi:type="dcterms:W3CDTF">2018-05-28T14:31:55Z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BUILDER_RUNTIME_FILE">
    <vt:lpwstr>true</vt:lpwstr>
  </property>
  <property fmtid="{D5CDD505-2E9C-101B-9397-08002B2CF9AE}" pid="3" name="ContentTypeId">
    <vt:lpwstr>0x010100F075C04BA242A84ABD3293E3AD35CDA400AB50428DC784B44FAACCAA5FAE40C0590045B5E632B552204ABF0E616DD66BDA0F</vt:lpwstr>
  </property>
  <property fmtid="{D5CDD505-2E9C-101B-9397-08002B2CF9AE}" pid="4" name="_dlc_DocIdItemGuid">
    <vt:lpwstr>1bf6f412-130d-447d-8e2a-b3b4aafc492a</vt:lpwstr>
  </property>
  <property fmtid="{D5CDD505-2E9C-101B-9397-08002B2CF9AE}" pid="5" name="Order">
    <vt:r8>150000</vt:r8>
  </property>
  <property fmtid="{D5CDD505-2E9C-101B-9397-08002B2CF9AE}" pid="6" name="UNDPCountry">
    <vt:lpwstr>1315;#Djibouti|7206c4f6-bb1a-42dd-8df3-9e823a11750b</vt:lpwstr>
  </property>
  <property fmtid="{D5CDD505-2E9C-101B-9397-08002B2CF9AE}" pid="7" name="UNDPDocumentCategory">
    <vt:lpwstr/>
  </property>
  <property fmtid="{D5CDD505-2E9C-101B-9397-08002B2CF9AE}" pid="8" name="UN Languages">
    <vt:lpwstr>1;#English|7f98b732-4b5b-4b70-ba90-a0eff09b5d2d</vt:lpwstr>
  </property>
  <property fmtid="{D5CDD505-2E9C-101B-9397-08002B2CF9AE}" pid="9" name="Operating Unit0">
    <vt:lpwstr>1314;#DJI|1b6de570-7fa5-49d5-b9a2-40242f39cfce</vt:lpwstr>
  </property>
  <property fmtid="{D5CDD505-2E9C-101B-9397-08002B2CF9AE}" pid="10" name="Atlas Document Status">
    <vt:lpwstr>763;#Draft|121d40a5-e62e-4d42-82e4-d6d12003de0a</vt:lpwstr>
  </property>
  <property fmtid="{D5CDD505-2E9C-101B-9397-08002B2CF9AE}" pid="11" name="Atlas Document Type">
    <vt:lpwstr>1107;#Other|10be685e-4bef-4aec-b905-4df3748c0781</vt:lpwstr>
  </property>
  <property fmtid="{D5CDD505-2E9C-101B-9397-08002B2CF9AE}" pid="12" name="eRegFilingCodeMM">
    <vt:lpwstr/>
  </property>
  <property fmtid="{D5CDD505-2E9C-101B-9397-08002B2CF9AE}" pid="13" name="UndpUnitMM">
    <vt:lpwstr/>
  </property>
  <property fmtid="{D5CDD505-2E9C-101B-9397-08002B2CF9AE}" pid="14" name="UNDPFocusAreas">
    <vt:lpwstr>519;#HIV/AIDS human development|ef022bd6-4cdd-4f8a-947c-38b1091de800;#448;#HIV/AIDS, human rights and gender|ed005621-67c1-4152-9291-fa03d85deda7;#399;#Local service delivery|558c4765-b746-4757-b8c6-f886bb09fc82;#393;#Strategies- national and sector|81adad32-92a2-4370-905f-8460a81b1a6e</vt:lpwstr>
  </property>
  <property fmtid="{D5CDD505-2E9C-101B-9397-08002B2CF9AE}" pid="15" name="UndpDocTypeMM">
    <vt:lpwstr/>
  </property>
  <property fmtid="{D5CDD505-2E9C-101B-9397-08002B2CF9AE}" pid="16" name="DocumentSetDescription">
    <vt:lpwstr/>
  </property>
  <property fmtid="{D5CDD505-2E9C-101B-9397-08002B2CF9AE}" pid="17" name="UnitTaxHTField0">
    <vt:lpwstr/>
  </property>
  <property fmtid="{D5CDD505-2E9C-101B-9397-08002B2CF9AE}" pid="18" name="Unit">
    <vt:lpwstr/>
  </property>
  <property fmtid="{D5CDD505-2E9C-101B-9397-08002B2CF9AE}" pid="19" name="URL">
    <vt:lpwstr/>
  </property>
</Properties>
</file>